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s:bookViews>
    <s:workbookView activeTab="0"/>
  </s:bookViews>
  <s:sheets>
    <s:sheet name="Table of Contents" sheetId="1" r:id="rId1"/>
    <s:sheet name="CF009Q02S" sheetId="2" r:id="rId2"/>
    <s:sheet name="CF110Q01S" sheetId="3" r:id="rId3"/>
    <s:sheet name="CF001Q01S" sheetId="4" r:id="rId4"/>
    <s:sheet name="DF054Q01C" sheetId="5" r:id="rId5"/>
    <s:sheet name="DF028Q02C" sheetId="6" r:id="rId6"/>
    <s:sheet name="CF028Q03S" sheetId="7" r:id="rId7"/>
    <s:sheet name="DF082Q01C" sheetId="8" r:id="rId8"/>
    <s:sheet name="CF082Q02S" sheetId="9" r:id="rId9"/>
    <s:sheet name="DF068Q01C" sheetId="10" r:id="rId10"/>
    <s:sheet name="CF031Q01S" sheetId="11" r:id="rId11"/>
    <s:sheet name="CF031Q02S" sheetId="12" r:id="rId12"/>
    <s:sheet name="CF012Q01S" sheetId="13" r:id="rId13"/>
    <s:sheet name="CF012Q02S" sheetId="14" r:id="rId14"/>
    <s:sheet name="CF010Q01S" sheetId="15" r:id="rId15"/>
    <s:sheet name="CF010Q02S" sheetId="16" r:id="rId16"/>
    <s:sheet name="DF201Q01C" sheetId="17" r:id="rId17"/>
    <s:sheet name="DF036Q01C" sheetId="18" r:id="rId18"/>
    <s:sheet name="DF103Q01C" sheetId="19" r:id="rId19"/>
    <s:sheet name="CF097Q01S" sheetId="20" r:id="rId20"/>
    <s:sheet name="DF200Q01C" sheetId="21" r:id="rId21"/>
    <s:sheet name="CF105Q01S" sheetId="22" r:id="rId22"/>
    <s:sheet name="CF105Q02S" sheetId="23" r:id="rId23"/>
    <s:sheet name="CF102Q01S" sheetId="24" r:id="rId24"/>
    <s:sheet name="DF102Q02C" sheetId="25" r:id="rId25"/>
    <s:sheet name="DF058Q01C" sheetId="26" r:id="rId26"/>
    <s:sheet name="CF006Q02S" sheetId="27" r:id="rId27"/>
    <s:sheet name="CF069Q01S" sheetId="28" r:id="rId28"/>
    <s:sheet name="DF051Q01C" sheetId="29" r:id="rId29"/>
    <s:sheet name="DF051Q02C" sheetId="30" r:id="rId30"/>
    <s:sheet name="CF062Q01S" sheetId="31" r:id="rId31"/>
    <s:sheet name="CF052Q01S" sheetId="32" r:id="rId32"/>
    <s:sheet name="DF106Q01C" sheetId="33" r:id="rId33"/>
    <s:sheet name="CF106Q02S" sheetId="34" r:id="rId34"/>
    <s:sheet name="DF024Q02C" sheetId="35" r:id="rId35"/>
    <s:sheet name="CF033Q01S" sheetId="36" r:id="rId36"/>
    <s:sheet name="CF033Q02S" sheetId="37" r:id="rId37"/>
    <s:sheet name="CF202Q01S" sheetId="38" r:id="rId38"/>
    <s:sheet name="CF035Q01S" sheetId="39" r:id="rId39"/>
    <s:sheet name="CF075Q02S" sheetId="40" r:id="rId40"/>
    <s:sheet name="CF095Q01S" sheetId="41" r:id="rId41"/>
    <s:sheet name="CF095Q02S" sheetId="42" r:id="rId42"/>
    <s:sheet name="DF004Q03C" sheetId="43" r:id="rId43"/>
    <s:sheet name="DF203Q01C" sheetId="44" r:id="rId44"/>
  </s:sheets>
  <s:definedNames/>
  <s:calcPr calcId="124519" fullCalcOnLoad="1"/>
</s:workbook>
</file>

<file path=xl/sharedStrings.xml><?xml version="1.0" encoding="utf-8"?>
<sst xmlns="http://schemas.openxmlformats.org/spreadsheetml/2006/main" uniqueCount="250">
  <si>
    <t>Table of Contents</t>
  </si>
  <si>
    <t>CF009Q02S</t>
  </si>
  <si>
    <t>Shopping - Q02 (Scored Response)</t>
  </si>
  <si>
    <t>CF110Q01S</t>
  </si>
  <si>
    <t>Living Alone - Q01 (Scored Response)</t>
  </si>
  <si>
    <t>CF001Q01S</t>
  </si>
  <si>
    <t>Costs of Running a Car - Q01 (Scored Response)</t>
  </si>
  <si>
    <t>DF054Q01C</t>
  </si>
  <si>
    <t>E-mail - Q01 (Coded Response)</t>
  </si>
  <si>
    <t>DF028Q02C</t>
  </si>
  <si>
    <t>Phone plans - Q02 (Coded Response)</t>
  </si>
  <si>
    <t>CF028Q03S</t>
  </si>
  <si>
    <t>Phone plans - Q03 (Scored Response)</t>
  </si>
  <si>
    <t>DF082Q01C</t>
  </si>
  <si>
    <t>New Bike - Q01 (Coded Response)</t>
  </si>
  <si>
    <t>CF082Q02S</t>
  </si>
  <si>
    <t>New Bike - Q02 (Scored Response)</t>
  </si>
  <si>
    <t>DF068Q01C</t>
  </si>
  <si>
    <t>Job Change - Q01 (Coded Response)</t>
  </si>
  <si>
    <t>CF031Q01S</t>
  </si>
  <si>
    <t>Laptop - Q01 (Scored Response)</t>
  </si>
  <si>
    <t>CF031Q02S</t>
  </si>
  <si>
    <t>Laptop - Q02 (Scored Response)</t>
  </si>
  <si>
    <t>CF012Q01S</t>
  </si>
  <si>
    <t>Interest - Q01 (Scored Response)</t>
  </si>
  <si>
    <t>CF012Q02S</t>
  </si>
  <si>
    <t>Interest - Q02 (Scored Response)</t>
  </si>
  <si>
    <t>CF010Q01S</t>
  </si>
  <si>
    <t>Bank statement - Q01 (Scored Response)</t>
  </si>
  <si>
    <t>CF010Q02S</t>
  </si>
  <si>
    <t>Bank statement - Q02 (Scored Response)</t>
  </si>
  <si>
    <t>DF201Q01C</t>
  </si>
  <si>
    <t>Emergency Funds - Q01 (Coded Response)</t>
  </si>
  <si>
    <t>DF036Q01C</t>
  </si>
  <si>
    <t>Online Shopping - Q01 (Coded Response)</t>
  </si>
  <si>
    <t>DF103Q01C</t>
  </si>
  <si>
    <t>Investing - Q01 (Coded Response)</t>
  </si>
  <si>
    <t>CF097Q01S</t>
  </si>
  <si>
    <t>Company Profit - Q01 (Scored Response)</t>
  </si>
  <si>
    <t>DF200Q01C</t>
  </si>
  <si>
    <t>Charitable Giving - Q01 (Coded Response)</t>
  </si>
  <si>
    <t>CF105Q01S</t>
  </si>
  <si>
    <t>Interest Rates - Q01 (Scored Response)</t>
  </si>
  <si>
    <t>CF105Q02S</t>
  </si>
  <si>
    <t>Interest Rates - Q02 (Scored Response)</t>
  </si>
  <si>
    <t>CF102Q01S</t>
  </si>
  <si>
    <t>Gantica - Q01 (Scored Response)</t>
  </si>
  <si>
    <t>DF102Q02C</t>
  </si>
  <si>
    <t>Gantica - Q02 (Coded Response)</t>
  </si>
  <si>
    <t>DF058Q01C</t>
  </si>
  <si>
    <t>PIN - Q01 (Coded Response)</t>
  </si>
  <si>
    <t>CF006Q02S</t>
  </si>
  <si>
    <t>Music system - Q02 (Scored Response)</t>
  </si>
  <si>
    <t>CF069Q01S</t>
  </si>
  <si>
    <t>Student Account - Q01 (Scored Response)</t>
  </si>
  <si>
    <t>DF051Q01C</t>
  </si>
  <si>
    <t>Bicycle Shop - Q01 (Coded Response)</t>
  </si>
  <si>
    <t>DF051Q02C</t>
  </si>
  <si>
    <t>Bicycle Shop - Q02 (Coded Response)</t>
  </si>
  <si>
    <t>CF062Q01S</t>
  </si>
  <si>
    <t>Mobile Phone Contract - Q01 (Scored Response)</t>
  </si>
  <si>
    <t>CF052Q01S</t>
  </si>
  <si>
    <t>Video Game - Q01 (Scored Response)</t>
  </si>
  <si>
    <t>DF106Q01C</t>
  </si>
  <si>
    <t>Family Holiday - Q01 (Coded Response)</t>
  </si>
  <si>
    <t>CF106Q02S</t>
  </si>
  <si>
    <t>Family Holiday - Q02 (Scored Response)</t>
  </si>
  <si>
    <t>DF024Q02C</t>
  </si>
  <si>
    <t>Jacket sale - Q02 (Coded Response)</t>
  </si>
  <si>
    <t>CF033Q01S</t>
  </si>
  <si>
    <t>Wayne's Bank Statement - Q01 (Scored Response)</t>
  </si>
  <si>
    <t>CF033Q02S</t>
  </si>
  <si>
    <t>Wayne's Bank Statement - Q02 (Scored Response)</t>
  </si>
  <si>
    <t>CF202Q01S</t>
  </si>
  <si>
    <t>Book Purchase - Q01 (Scored Response)</t>
  </si>
  <si>
    <t>CF035Q01S</t>
  </si>
  <si>
    <t>Ring-Tones - Q01 (Scored Response)</t>
  </si>
  <si>
    <t>CF075Q02S</t>
  </si>
  <si>
    <t>Study Options - Q02 (Scored Response)</t>
  </si>
  <si>
    <t>CF095Q01S</t>
  </si>
  <si>
    <t>Changing Value - Q01 (Scored Response)</t>
  </si>
  <si>
    <t>CF095Q02S</t>
  </si>
  <si>
    <t>Changing Value - Q02 (Scored Response)</t>
  </si>
  <si>
    <t>DF004Q03C</t>
  </si>
  <si>
    <t>Income tax - Q03 (Coded Response)</t>
  </si>
  <si>
    <t>DF203Q01C</t>
  </si>
  <si>
    <t>No Credit - Q01 (Coded Response)</t>
  </si>
  <si>
    <t>Cognitive items: Financial Literacy results for male students</t>
  </si>
  <si>
    <t>CF009Q02S: Shopping - Q02 (Scored Response)</t>
  </si>
  <si>
    <t>N</t>
  </si>
  <si>
    <t>System</t>
  </si>
  <si>
    <t>No credit</t>
  </si>
  <si>
    <t>Full credit</t>
  </si>
  <si>
    <t>Valid Skip</t>
  </si>
  <si>
    <t>Not Reached</t>
  </si>
  <si>
    <t>Not Applicable</t>
  </si>
  <si>
    <t>Invalid</t>
  </si>
  <si>
    <t>No Response</t>
  </si>
  <si>
    <t>All</t>
  </si>
  <si>
    <t>Missing %</t>
  </si>
  <si>
    <t>Valid</t>
  </si>
  <si>
    <t>%</t>
  </si>
  <si>
    <t>(SE)</t>
  </si>
  <si>
    <t>OECD</t>
  </si>
  <si>
    <t>Australia</t>
  </si>
  <si>
    <t>—</t>
  </si>
  <si>
    <t>Austria</t>
  </si>
  <si>
    <t>n/a</t>
  </si>
  <si>
    <t>Belgium ⁸</t>
  </si>
  <si>
    <t>Canada ⁸</t>
  </si>
  <si>
    <t>Chile</t>
  </si>
  <si>
    <t>Czech Republic</t>
  </si>
  <si>
    <t>Denmark</t>
  </si>
  <si>
    <t>Estonia</t>
  </si>
  <si>
    <t>Finland</t>
  </si>
  <si>
    <t>France</t>
  </si>
  <si>
    <t>Germany</t>
  </si>
  <si>
    <t>Greece</t>
  </si>
  <si>
    <t>Hungary</t>
  </si>
  <si>
    <t>Iceland</t>
  </si>
  <si>
    <t>Ireland</t>
  </si>
  <si>
    <t>Israel ¹</t>
  </si>
  <si>
    <t>Italy</t>
  </si>
  <si>
    <t>Japan</t>
  </si>
  <si>
    <t>Korea</t>
  </si>
  <si>
    <t>Latvia</t>
  </si>
  <si>
    <t>Luxembourg</t>
  </si>
  <si>
    <t>Mexico</t>
  </si>
  <si>
    <t>Netherlands</t>
  </si>
  <si>
    <t>New Zealand</t>
  </si>
  <si>
    <t>Norway</t>
  </si>
  <si>
    <t>Poland</t>
  </si>
  <si>
    <t>Portugal</t>
  </si>
  <si>
    <t>Slovak Republic</t>
  </si>
  <si>
    <t>Slovenia</t>
  </si>
  <si>
    <t>Spain</t>
  </si>
  <si>
    <t>Sweden</t>
  </si>
  <si>
    <t>Switzerland</t>
  </si>
  <si>
    <t>Turkey</t>
  </si>
  <si>
    <t>United Kingdom</t>
  </si>
  <si>
    <t>United States</t>
  </si>
  <si>
    <t>OECD average</t>
  </si>
  <si>
    <t>Partners</t>
  </si>
  <si>
    <t>Albania</t>
  </si>
  <si>
    <t>Algeria</t>
  </si>
  <si>
    <t>Brazil</t>
  </si>
  <si>
    <t>Bulgaria</t>
  </si>
  <si>
    <t>B-S-J-G (China) ²</t>
  </si>
  <si>
    <t>CABA (Argentina) ³</t>
  </si>
  <si>
    <t>Colombia</t>
  </si>
  <si>
    <t>Costa Rica</t>
  </si>
  <si>
    <t>Croatia</t>
  </si>
  <si>
    <t>Cyprus ⁴</t>
  </si>
  <si>
    <t>Dominican Republic</t>
  </si>
  <si>
    <t>Georgia</t>
  </si>
  <si>
    <t>Hong Kong (China)</t>
  </si>
  <si>
    <t>Indonesia</t>
  </si>
  <si>
    <t>Jordan</t>
  </si>
  <si>
    <t>Kosovo</t>
  </si>
  <si>
    <t>Lebanon</t>
  </si>
  <si>
    <t>Lithuania</t>
  </si>
  <si>
    <t>Macao (China)</t>
  </si>
  <si>
    <t>FYROM ⁵</t>
  </si>
  <si>
    <t>Malta</t>
  </si>
  <si>
    <t>Moldova</t>
  </si>
  <si>
    <t>Montenegro</t>
  </si>
  <si>
    <t>Peru</t>
  </si>
  <si>
    <t>Qatar</t>
  </si>
  <si>
    <t>Romania</t>
  </si>
  <si>
    <t>Russia ⁶</t>
  </si>
  <si>
    <t>Singapore</t>
  </si>
  <si>
    <t>Chinese Taipei</t>
  </si>
  <si>
    <t>Thailand</t>
  </si>
  <si>
    <t>Trinidad and Tobago</t>
  </si>
  <si>
    <t>Tunisia</t>
  </si>
  <si>
    <t>United Arab Emirates</t>
  </si>
  <si>
    <t>Uruguay</t>
  </si>
  <si>
    <t>Viet Nam</t>
  </si>
  <si>
    <t>Argentina ⁷</t>
  </si>
  <si>
    <t>Kazakhstan ⁷</t>
  </si>
  <si>
    <t>Malaysia ⁷</t>
  </si>
  <si>
    <t xml:space="preserve"> </t>
  </si>
  <si>
    <t>Data Notes:</t>
  </si>
  <si>
    <t>n/a Data not available</t>
  </si>
  <si>
    <t>— No data</t>
  </si>
  <si>
    <t>'System Missing %' for cognitive questions refers to the percentage of data missing because a respondent did not see a question. This may have occurred when the student did not receive a particular set of questions (cluster) by design, exited the assessment early, ran out of time, or refused, or when a technical issue was encountered. Variables that derive themselves from other variables that are 'System Missing' may also retain a 'System Missing' value.</t>
  </si>
  <si>
    <t>Country Notes:</t>
  </si>
  <si>
    <t>¹ 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</si>
  <si>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² B-S-J-G (China) refers to the four PISA participating China provinces: Beijing, Shanghai, Jiangsu, Guangdong.</t>
  </si>
  <si>
    <t>³ CABA (Argentina) refers to Ciudad Autónoma de Buenos Aires (Argentina).</t>
  </si>
  <si>
    <t>⁴ Note by Turkey: The information in this document with reference to "Cyprus" relates to the southern part of the Island. There is no single authority representing both Turkish and Greek Cypriot people on the Island. Turkey recognises the Turkish Republic of Northern Cyprus (TRNC). Until a lasting and equitable solution is found within the context of the United Nations, Turkey shall preserve its position concerning the "Cyprus issue".</t>
  </si>
  <si>
    <t>Note by all the European Union Member States of the OECD and the European Union: The Republic of Cyprus is recognised by all members of the United Nations with the exception of Turkey. The information in this document relates to the area under the effective control of the Government of the Republic of Cyprus.</t>
  </si>
  <si>
    <t>⁵ FYROM refers to the Former Yugoslav Republic of Macedonia.</t>
  </si>
  <si>
    <t>⁶ Russia refers to the Russian Federation.</t>
  </si>
  <si>
    <t>⁷ Argentina, Kazakhstan and Malaysia: Coverage is too small to ensure comparability (see "PISA 2015 Results [Volume I]: Excellence and Equity in Education" [OECD, 2016], Annex A4).</t>
  </si>
  <si>
    <t>⁸ Financial literacy data for Belgium refer to the Flemish community; financial literacy data for Canada refer to the Canadian provinces of British Columbia, Manitoba, New Brunswick, Newfoundland and Labrador, Nova Scotia, Ontario and Prince Edward Island.</t>
  </si>
  <si>
    <t>CF110Q01S: Living Alone - Q01 (Scored Response)</t>
  </si>
  <si>
    <t>CF001Q01S: Costs of Running a Car - Q01 (Scored Response)</t>
  </si>
  <si>
    <t>DF054Q01C: E-mail - Q01 (Coded Response)</t>
  </si>
  <si>
    <t>0 - No credit</t>
  </si>
  <si>
    <t>1 - Full credit</t>
  </si>
  <si>
    <t>DF028Q02C: Phone plans - Q02 (Coded Response)</t>
  </si>
  <si>
    <t>00 - No credit</t>
  </si>
  <si>
    <t>11 - Full credit</t>
  </si>
  <si>
    <t>12 - Full credit</t>
  </si>
  <si>
    <t>CF028Q03S: Phone plans - Q03 (Scored Response)</t>
  </si>
  <si>
    <t>DF082Q01C: New Bike - Q01 (Coded Response)</t>
  </si>
  <si>
    <t>1 - Partial credit</t>
  </si>
  <si>
    <t>2 - Full credit</t>
  </si>
  <si>
    <t>CF082Q02S: New Bike - Q02 (Scored Response)</t>
  </si>
  <si>
    <t>DF068Q01C: Job Change - Q01 (Coded Response)</t>
  </si>
  <si>
    <t>CF031Q01S: Laptop - Q01 (Scored Response)</t>
  </si>
  <si>
    <t>CF031Q02S: Laptop - Q02 (Scored Response)</t>
  </si>
  <si>
    <t>CF012Q01S: Interest - Q01 (Scored Response)</t>
  </si>
  <si>
    <t>CF012Q02S: Interest - Q02 (Scored Response)</t>
  </si>
  <si>
    <t>CF010Q01S: Bank statement - Q01 (Scored Response)</t>
  </si>
  <si>
    <t>CF010Q02S: Bank statement - Q02 (Scored Response)</t>
  </si>
  <si>
    <t>9 - No data (CBA only)</t>
  </si>
  <si>
    <t>11 - Partial credit</t>
  </si>
  <si>
    <t>12 - Partial credit</t>
  </si>
  <si>
    <t>21 - Full credit</t>
  </si>
  <si>
    <t>DF201Q01C: Emergency Funds - Q01 (Coded Response)</t>
  </si>
  <si>
    <t>13 - Full credit</t>
  </si>
  <si>
    <t>DF036Q01C: Online Shopping - Q01 (Coded Response)</t>
  </si>
  <si>
    <t>DF103Q01C: Investing - Q01 (Coded Response)</t>
  </si>
  <si>
    <t>CF097Q01S: Company Profit - Q01 (Scored Response)</t>
  </si>
  <si>
    <t>DF200Q01C: Charitable Giving - Q01 (Coded Response)</t>
  </si>
  <si>
    <t>CF105Q01S: Interest Rates - Q01 (Scored Response)</t>
  </si>
  <si>
    <t>CF105Q02S: Interest Rates - Q02 (Scored Response)</t>
  </si>
  <si>
    <t>CF102Q01S: Gantica - Q01 (Scored Response)</t>
  </si>
  <si>
    <t>DF102Q02C: Gantica - Q02 (Coded Response)</t>
  </si>
  <si>
    <t>DF058Q01C: PIN - Q01 (Coded Response)</t>
  </si>
  <si>
    <t>CF006Q02S: Music system - Q02 (Scored Response)</t>
  </si>
  <si>
    <t>CF069Q01S: Student Account - Q01 (Scored Response)</t>
  </si>
  <si>
    <t>DF051Q01C: Bicycle Shop - Q01 (Coded Response)</t>
  </si>
  <si>
    <t>DF051Q02C: Bicycle Shop - Q02 (Coded Response)</t>
  </si>
  <si>
    <t>CF062Q01S: Mobile Phone Contract - Q01 (Scored Response)</t>
  </si>
  <si>
    <t>CF052Q01S: Video Game - Q01 (Scored Response)</t>
  </si>
  <si>
    <t>DF106Q01C: Family Holiday - Q01 (Coded Response)</t>
  </si>
  <si>
    <t>CF106Q02S: Family Holiday - Q02 (Scored Response)</t>
  </si>
  <si>
    <t>DF024Q02C: Jacket sale - Q02 (Coded Response)</t>
  </si>
  <si>
    <t>CF033Q01S: Wayne's Bank Statement - Q01 (Scored Response)</t>
  </si>
  <si>
    <t>CF033Q02S: Wayne's Bank Statement - Q02 (Scored Response)</t>
  </si>
  <si>
    <t>CF202Q01S: Book Purchase - Q01 (Scored Response)</t>
  </si>
  <si>
    <t>CF035Q01S: Ring-Tones - Q01 (Scored Response)</t>
  </si>
  <si>
    <t>CF075Q02S: Study Options - Q02 (Scored Response)</t>
  </si>
  <si>
    <t>CF095Q01S: Changing Value - Q01 (Scored Response)</t>
  </si>
  <si>
    <t>CF095Q02S: Changing Value - Q02 (Scored Response)</t>
  </si>
  <si>
    <t>DF004Q03C: Income tax - Q03 (Coded Response)</t>
  </si>
  <si>
    <t>DF203Q01C: No Credit - Q01 (Coded Response)</t>
  </si>
</sst>
</file>

<file path=xl/styles.xml><?xml version="1.0" encoding="utf-8"?>
<styleSheet xmlns="http://schemas.openxmlformats.org/spreadsheetml/2006/main">
  <numFmts count="1">
    <numFmt formatCode="(0.00)" numFmtId="164"/>
  </numFmts>
  <fonts count="4">
    <font>
      <name val="Calibri"/>
      <family val="2"/>
      <color theme="1"/>
      <sz val="11"/>
      <scheme val="minor"/>
    </font>
    <font>
      <name val="Arial"/>
      <family val="2"/>
      <b val="1"/>
      <color rgb="00000000"/>
      <sz val="10"/>
    </font>
    <font>
      <name val="Arial"/>
      <family val="2"/>
      <color rgb="000000FF"/>
      <sz val="10"/>
      <u val="single"/>
    </font>
    <font>
      <name val="Arial"/>
      <family val="2"/>
      <color rgb="00000000"/>
      <sz val="10"/>
    </font>
  </fonts>
  <fills count="4">
    <fill>
      <patternFill/>
    </fill>
    <fill>
      <patternFill patternType="gray125"/>
    </fill>
    <fill>
      <patternFill patternType="solid">
        <fgColor rgb="00DAEEF3"/>
        <bgColor rgb="00DAEEF3"/>
      </patternFill>
    </fill>
    <fill>
      <patternFill patternType="solid">
        <fgColor rgb="00FFFFFF"/>
        <bgColor rgb="00FFFFFF"/>
      </patternFill>
    </fill>
  </fills>
  <borders count="7">
    <border>
      <left/>
      <right/>
      <top/>
      <bottom/>
      <diagonal/>
    </border>
    <border>
      <left/>
      <right style="thin"/>
      <top style="thin"/>
      <bottom/>
      <diagonal/>
    </border>
    <border>
      <left/>
      <right/>
      <top style="thin"/>
      <bottom/>
      <diagonal/>
    </border>
    <border>
      <left/>
      <right style="thin"/>
      <top/>
      <bottom style="thin"/>
      <diagonal/>
    </border>
    <border>
      <left/>
      <right/>
      <top/>
      <bottom style="thin"/>
      <diagonal/>
    </border>
    <border>
      <left style="thin"/>
      <right style="thin"/>
      <top style="thin"/>
      <bottom style="thin"/>
      <diagonal/>
    </border>
    <border>
      <left/>
      <right style="thin"/>
      <top/>
      <bottom/>
      <diagonal/>
    </border>
  </borders>
  <cellStyleXfs count="1">
    <xf borderId="0" fillId="0" fontId="0" numFmtId="0"/>
  </cellStyleXfs>
  <cellXfs count="26">
    <xf borderId="0" fillId="0" fontId="0" numFmtId="0" xfId="0"/>
    <xf borderId="0" fillId="0" fontId="1" numFmtId="0" xfId="0"/>
    <xf borderId="0" fillId="0" fontId="2" numFmtId="0" xfId="0"/>
    <xf borderId="0" fillId="0" fontId="3" numFmtId="0" xfId="0"/>
    <xf applyAlignment="1" borderId="0" fillId="0" fontId="1" numFmtId="0" xfId="0">
      <alignment horizontal="left" vertical="top" wrapText="1"/>
    </xf>
    <xf applyAlignment="1" borderId="0" fillId="0" fontId="1" numFmtId="0" xfId="0">
      <alignment horizontal="left"/>
    </xf>
    <xf borderId="1" fillId="2" fontId="0" numFmtId="0" xfId="0"/>
    <xf applyAlignment="1" borderId="2" fillId="2" fontId="1" numFmtId="0" xfId="0">
      <alignment horizontal="right" vertical="bottom" wrapText="1"/>
    </xf>
    <xf applyAlignment="1" borderId="1" fillId="2" fontId="1" numFmtId="0" xfId="0">
      <alignment horizontal="right" vertical="bottom" wrapText="1"/>
    </xf>
    <xf applyAlignment="1" borderId="5" fillId="2" fontId="1" numFmtId="0" xfId="0">
      <alignment horizontal="center" vertical="bottom" wrapText="1"/>
    </xf>
    <xf borderId="5" fillId="2" fontId="1" numFmtId="0" xfId="0"/>
    <xf applyAlignment="1" borderId="3" fillId="2" fontId="1" numFmtId="0" xfId="0">
      <alignment horizontal="right" vertical="bottom" wrapText="1"/>
    </xf>
    <xf applyAlignment="1" borderId="4" fillId="2" fontId="1" numFmtId="0" xfId="0">
      <alignment horizontal="right" vertical="bottom" wrapText="1"/>
    </xf>
    <xf borderId="6" fillId="3" fontId="1" numFmtId="0" xfId="0"/>
    <xf borderId="0" fillId="3" fontId="0" numFmtId="0" xfId="0"/>
    <xf borderId="6" fillId="3" fontId="3" numFmtId="0" xfId="0"/>
    <xf borderId="6" fillId="0" fontId="3" numFmtId="0" xfId="0"/>
    <xf applyAlignment="1" borderId="0" fillId="3" fontId="3" numFmtId="1" xfId="0">
      <alignment horizontal="right" vertical="bottom" wrapText="1"/>
    </xf>
    <xf applyAlignment="1" borderId="0" fillId="3" fontId="3" numFmtId="2" xfId="0">
      <alignment horizontal="right" vertical="bottom" wrapText="1"/>
    </xf>
    <xf applyAlignment="1" borderId="6" fillId="3" fontId="3" numFmtId="1" xfId="0">
      <alignment horizontal="right" vertical="bottom" wrapText="1"/>
    </xf>
    <xf applyAlignment="1" borderId="6" fillId="3" fontId="3" numFmtId="164" xfId="0">
      <alignment horizontal="right" vertical="bottom" wrapText="1"/>
    </xf>
    <xf applyAlignment="1" borderId="0" fillId="3" fontId="3" numFmtId="0" xfId="0">
      <alignment horizontal="right" vertical="bottom" wrapText="1"/>
    </xf>
    <xf applyAlignment="1" borderId="6" fillId="3" fontId="3" numFmtId="0" xfId="0">
      <alignment horizontal="right" vertical="bottom" wrapText="1"/>
    </xf>
    <xf borderId="3" fillId="3" fontId="3" numFmtId="0" xfId="0"/>
    <xf borderId="2" fillId="3" fontId="0" numFmtId="0" xfId="0"/>
    <xf applyAlignment="1" borderId="0" fillId="0" fontId="3" numFmtId="0" xfId="0">
      <alignment horizontal="left" vertical="top" wrapText="1"/>
    </xf>
  </cellXfs>
  <cellStyles count="1">
    <cellStyle builtinId="0" hidden="0" name="Normal" xfId="0"/>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sharedStrings.xml" Type="http://schemas.openxmlformats.org/officeDocument/2006/relationships/sharedStrings"/><Relationship Id="rId46" Target="styles.xml" Type="http://schemas.openxmlformats.org/officeDocument/2006/relationships/styles"/><Relationship Id="rId47"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CF009Q02S'!A6" TargetMode="External" Type="http://schemas.openxmlformats.org/officeDocument/2006/relationships/hyperlink"/><Relationship Id="rId2" Target="#'CF110Q01S'!A6" TargetMode="External" Type="http://schemas.openxmlformats.org/officeDocument/2006/relationships/hyperlink"/><Relationship Id="rId3" Target="#'CF001Q01S'!A6" TargetMode="External" Type="http://schemas.openxmlformats.org/officeDocument/2006/relationships/hyperlink"/><Relationship Id="rId4" Target="#'DF054Q01C'!A6" TargetMode="External" Type="http://schemas.openxmlformats.org/officeDocument/2006/relationships/hyperlink"/><Relationship Id="rId5" Target="#'DF028Q02C'!A6" TargetMode="External" Type="http://schemas.openxmlformats.org/officeDocument/2006/relationships/hyperlink"/><Relationship Id="rId6" Target="#'CF028Q03S'!A6" TargetMode="External" Type="http://schemas.openxmlformats.org/officeDocument/2006/relationships/hyperlink"/><Relationship Id="rId7" Target="#'DF082Q01C'!A6" TargetMode="External" Type="http://schemas.openxmlformats.org/officeDocument/2006/relationships/hyperlink"/><Relationship Id="rId8" Target="#'CF082Q02S'!A6" TargetMode="External" Type="http://schemas.openxmlformats.org/officeDocument/2006/relationships/hyperlink"/><Relationship Id="rId9" Target="#'DF068Q01C'!A6" TargetMode="External" Type="http://schemas.openxmlformats.org/officeDocument/2006/relationships/hyperlink"/><Relationship Id="rId10" Target="#'CF031Q01S'!A6" TargetMode="External" Type="http://schemas.openxmlformats.org/officeDocument/2006/relationships/hyperlink"/><Relationship Id="rId11" Target="#'CF031Q02S'!A6" TargetMode="External" Type="http://schemas.openxmlformats.org/officeDocument/2006/relationships/hyperlink"/><Relationship Id="rId12" Target="#'CF012Q01S'!A6" TargetMode="External" Type="http://schemas.openxmlformats.org/officeDocument/2006/relationships/hyperlink"/><Relationship Id="rId13" Target="#'CF012Q02S'!A6" TargetMode="External" Type="http://schemas.openxmlformats.org/officeDocument/2006/relationships/hyperlink"/><Relationship Id="rId14" Target="#'CF010Q01S'!A6" TargetMode="External" Type="http://schemas.openxmlformats.org/officeDocument/2006/relationships/hyperlink"/><Relationship Id="rId15" Target="#'CF010Q02S'!A6" TargetMode="External" Type="http://schemas.openxmlformats.org/officeDocument/2006/relationships/hyperlink"/><Relationship Id="rId16" Target="#'DF201Q01C'!A6" TargetMode="External" Type="http://schemas.openxmlformats.org/officeDocument/2006/relationships/hyperlink"/><Relationship Id="rId17" Target="#'DF036Q01C'!A6" TargetMode="External" Type="http://schemas.openxmlformats.org/officeDocument/2006/relationships/hyperlink"/><Relationship Id="rId18" Target="#'DF103Q01C'!A6" TargetMode="External" Type="http://schemas.openxmlformats.org/officeDocument/2006/relationships/hyperlink"/><Relationship Id="rId19" Target="#'CF097Q01S'!A6" TargetMode="External" Type="http://schemas.openxmlformats.org/officeDocument/2006/relationships/hyperlink"/><Relationship Id="rId20" Target="#'DF200Q01C'!A6" TargetMode="External" Type="http://schemas.openxmlformats.org/officeDocument/2006/relationships/hyperlink"/><Relationship Id="rId21" Target="#'CF105Q01S'!A6" TargetMode="External" Type="http://schemas.openxmlformats.org/officeDocument/2006/relationships/hyperlink"/><Relationship Id="rId22" Target="#'CF105Q02S'!A6" TargetMode="External" Type="http://schemas.openxmlformats.org/officeDocument/2006/relationships/hyperlink"/><Relationship Id="rId23" Target="#'CF102Q01S'!A6" TargetMode="External" Type="http://schemas.openxmlformats.org/officeDocument/2006/relationships/hyperlink"/><Relationship Id="rId24" Target="#'DF102Q02C'!A6" TargetMode="External" Type="http://schemas.openxmlformats.org/officeDocument/2006/relationships/hyperlink"/><Relationship Id="rId25" Target="#'DF058Q01C'!A6" TargetMode="External" Type="http://schemas.openxmlformats.org/officeDocument/2006/relationships/hyperlink"/><Relationship Id="rId26" Target="#'CF006Q02S'!A6" TargetMode="External" Type="http://schemas.openxmlformats.org/officeDocument/2006/relationships/hyperlink"/><Relationship Id="rId27" Target="#'CF069Q01S'!A6" TargetMode="External" Type="http://schemas.openxmlformats.org/officeDocument/2006/relationships/hyperlink"/><Relationship Id="rId28" Target="#'DF051Q01C'!A6" TargetMode="External" Type="http://schemas.openxmlformats.org/officeDocument/2006/relationships/hyperlink"/><Relationship Id="rId29" Target="#'DF051Q02C'!A6" TargetMode="External" Type="http://schemas.openxmlformats.org/officeDocument/2006/relationships/hyperlink"/><Relationship Id="rId30" Target="#'CF062Q01S'!A6" TargetMode="External" Type="http://schemas.openxmlformats.org/officeDocument/2006/relationships/hyperlink"/><Relationship Id="rId31" Target="#'CF052Q01S'!A6" TargetMode="External" Type="http://schemas.openxmlformats.org/officeDocument/2006/relationships/hyperlink"/><Relationship Id="rId32" Target="#'DF106Q01C'!A6" TargetMode="External" Type="http://schemas.openxmlformats.org/officeDocument/2006/relationships/hyperlink"/><Relationship Id="rId33" Target="#'CF106Q02S'!A6" TargetMode="External" Type="http://schemas.openxmlformats.org/officeDocument/2006/relationships/hyperlink"/><Relationship Id="rId34" Target="#'DF024Q02C'!A6" TargetMode="External" Type="http://schemas.openxmlformats.org/officeDocument/2006/relationships/hyperlink"/><Relationship Id="rId35" Target="#'CF033Q01S'!A6" TargetMode="External" Type="http://schemas.openxmlformats.org/officeDocument/2006/relationships/hyperlink"/><Relationship Id="rId36" Target="#'CF033Q02S'!A6" TargetMode="External" Type="http://schemas.openxmlformats.org/officeDocument/2006/relationships/hyperlink"/><Relationship Id="rId37" Target="#'CF202Q01S'!A6" TargetMode="External" Type="http://schemas.openxmlformats.org/officeDocument/2006/relationships/hyperlink"/><Relationship Id="rId38" Target="#'CF035Q01S'!A6" TargetMode="External" Type="http://schemas.openxmlformats.org/officeDocument/2006/relationships/hyperlink"/><Relationship Id="rId39" Target="#'CF075Q02S'!A6" TargetMode="External" Type="http://schemas.openxmlformats.org/officeDocument/2006/relationships/hyperlink"/><Relationship Id="rId40" Target="#'CF095Q01S'!A6" TargetMode="External" Type="http://schemas.openxmlformats.org/officeDocument/2006/relationships/hyperlink"/><Relationship Id="rId41" Target="#'CF095Q02S'!A6" TargetMode="External" Type="http://schemas.openxmlformats.org/officeDocument/2006/relationships/hyperlink"/><Relationship Id="rId42" Target="#'DF004Q03C'!A6" TargetMode="External" Type="http://schemas.openxmlformats.org/officeDocument/2006/relationships/hyperlink"/><Relationship Id="rId43" Target="#'DF203Q01C'!A6" TargetMode="External" Type="http://schemas.openxmlformats.org/officeDocument/2006/relationships/hyperlink"/></Relationships>
</file>

<file path=xl/worksheets/sheet1.xml><?xml version="1.0" encoding="utf-8"?>
<worksheet xmlns="http://schemas.openxmlformats.org/spreadsheetml/2006/main">
  <sheetPr>
    <outlinePr summaryBelow="1" summaryRight="1"/>
    <pageSetUpPr/>
  </sheetPr>
  <dimension ref="A1:B44"/>
  <sheetViews>
    <sheetView workbookViewId="0" zoomScale="80">
      <selection activeCell="A1" sqref="A1"/>
    </sheetView>
  </sheetViews>
  <sheetFormatPr baseColWidth="10" defaultRowHeight="15"/>
  <cols>
    <col customWidth="1" width="100" min="2" max="2"/>
  </cols>
  <sheetData>
    <row r="1" spans="1:2">
      <c r="B1" s="1" t="s">
        <v>0</v>
      </c>
    </row>
    <row r="2" spans="1:2">
      <c r="A2" s="2" t="s">
        <v>1</v>
      </c>
      <c r="B2" s="3" t="s">
        <v>2</v>
      </c>
    </row>
    <row r="3" spans="1:2">
      <c r="A3" s="2" t="s">
        <v>3</v>
      </c>
      <c r="B3" s="3" t="s">
        <v>4</v>
      </c>
    </row>
    <row r="4" spans="1:2">
      <c r="A4" s="2" t="s">
        <v>5</v>
      </c>
      <c r="B4" s="3" t="s">
        <v>6</v>
      </c>
    </row>
    <row r="5" spans="1:2">
      <c r="A5" s="2" t="s">
        <v>7</v>
      </c>
      <c r="B5" s="3" t="s">
        <v>8</v>
      </c>
    </row>
    <row r="6" spans="1:2">
      <c r="A6" s="2" t="s">
        <v>9</v>
      </c>
      <c r="B6" s="3" t="s">
        <v>10</v>
      </c>
    </row>
    <row r="7" spans="1:2">
      <c r="A7" s="2" t="s">
        <v>11</v>
      </c>
      <c r="B7" s="3" t="s">
        <v>12</v>
      </c>
    </row>
    <row r="8" spans="1:2">
      <c r="A8" s="2" t="s">
        <v>13</v>
      </c>
      <c r="B8" s="3" t="s">
        <v>14</v>
      </c>
    </row>
    <row r="9" spans="1:2">
      <c r="A9" s="2" t="s">
        <v>15</v>
      </c>
      <c r="B9" s="3" t="s">
        <v>16</v>
      </c>
    </row>
    <row r="10" spans="1:2">
      <c r="A10" s="2" t="s">
        <v>17</v>
      </c>
      <c r="B10" s="3" t="s">
        <v>18</v>
      </c>
    </row>
    <row r="11" spans="1:2">
      <c r="A11" s="2" t="s">
        <v>19</v>
      </c>
      <c r="B11" s="3" t="s">
        <v>20</v>
      </c>
    </row>
    <row r="12" spans="1:2">
      <c r="A12" s="2" t="s">
        <v>21</v>
      </c>
      <c r="B12" s="3" t="s">
        <v>22</v>
      </c>
    </row>
    <row r="13" spans="1:2">
      <c r="A13" s="2" t="s">
        <v>23</v>
      </c>
      <c r="B13" s="3" t="s">
        <v>24</v>
      </c>
    </row>
    <row r="14" spans="1:2">
      <c r="A14" s="2" t="s">
        <v>25</v>
      </c>
      <c r="B14" s="3" t="s">
        <v>26</v>
      </c>
    </row>
    <row r="15" spans="1:2">
      <c r="A15" s="2" t="s">
        <v>27</v>
      </c>
      <c r="B15" s="3" t="s">
        <v>28</v>
      </c>
    </row>
    <row r="16" spans="1:2">
      <c r="A16" s="2" t="s">
        <v>29</v>
      </c>
      <c r="B16" s="3" t="s">
        <v>30</v>
      </c>
    </row>
    <row r="17" spans="1:2">
      <c r="A17" s="2" t="s">
        <v>31</v>
      </c>
      <c r="B17" s="3" t="s">
        <v>32</v>
      </c>
    </row>
    <row r="18" spans="1:2">
      <c r="A18" s="2" t="s">
        <v>33</v>
      </c>
      <c r="B18" s="3" t="s">
        <v>34</v>
      </c>
    </row>
    <row r="19" spans="1:2">
      <c r="A19" s="2" t="s">
        <v>35</v>
      </c>
      <c r="B19" s="3" t="s">
        <v>36</v>
      </c>
    </row>
    <row r="20" spans="1:2">
      <c r="A20" s="2" t="s">
        <v>37</v>
      </c>
      <c r="B20" s="3" t="s">
        <v>38</v>
      </c>
    </row>
    <row r="21" spans="1:2">
      <c r="A21" s="2" t="s">
        <v>39</v>
      </c>
      <c r="B21" s="3" t="s">
        <v>40</v>
      </c>
    </row>
    <row r="22" spans="1:2">
      <c r="A22" s="2" t="s">
        <v>41</v>
      </c>
      <c r="B22" s="3" t="s">
        <v>42</v>
      </c>
    </row>
    <row r="23" spans="1:2">
      <c r="A23" s="2" t="s">
        <v>43</v>
      </c>
      <c r="B23" s="3" t="s">
        <v>44</v>
      </c>
    </row>
    <row r="24" spans="1:2">
      <c r="A24" s="2" t="s">
        <v>45</v>
      </c>
      <c r="B24" s="3" t="s">
        <v>46</v>
      </c>
    </row>
    <row r="25" spans="1:2">
      <c r="A25" s="2" t="s">
        <v>47</v>
      </c>
      <c r="B25" s="3" t="s">
        <v>48</v>
      </c>
    </row>
    <row r="26" spans="1:2">
      <c r="A26" s="2" t="s">
        <v>49</v>
      </c>
      <c r="B26" s="3" t="s">
        <v>50</v>
      </c>
    </row>
    <row r="27" spans="1:2">
      <c r="A27" s="2" t="s">
        <v>51</v>
      </c>
      <c r="B27" s="3" t="s">
        <v>52</v>
      </c>
    </row>
    <row r="28" spans="1:2">
      <c r="A28" s="2" t="s">
        <v>53</v>
      </c>
      <c r="B28" s="3" t="s">
        <v>54</v>
      </c>
    </row>
    <row r="29" spans="1:2">
      <c r="A29" s="2" t="s">
        <v>55</v>
      </c>
      <c r="B29" s="3" t="s">
        <v>56</v>
      </c>
    </row>
    <row r="30" spans="1:2">
      <c r="A30" s="2" t="s">
        <v>57</v>
      </c>
      <c r="B30" s="3" t="s">
        <v>58</v>
      </c>
    </row>
    <row r="31" spans="1:2">
      <c r="A31" s="2" t="s">
        <v>59</v>
      </c>
      <c r="B31" s="3" t="s">
        <v>60</v>
      </c>
    </row>
    <row r="32" spans="1:2">
      <c r="A32" s="2" t="s">
        <v>61</v>
      </c>
      <c r="B32" s="3" t="s">
        <v>62</v>
      </c>
    </row>
    <row r="33" spans="1:2">
      <c r="A33" s="2" t="s">
        <v>63</v>
      </c>
      <c r="B33" s="3" t="s">
        <v>64</v>
      </c>
    </row>
    <row r="34" spans="1:2">
      <c r="A34" s="2" t="s">
        <v>65</v>
      </c>
      <c r="B34" s="3" t="s">
        <v>66</v>
      </c>
    </row>
    <row r="35" spans="1:2">
      <c r="A35" s="2" t="s">
        <v>67</v>
      </c>
      <c r="B35" s="3" t="s">
        <v>68</v>
      </c>
    </row>
    <row r="36" spans="1:2">
      <c r="A36" s="2" t="s">
        <v>69</v>
      </c>
      <c r="B36" s="3" t="s">
        <v>70</v>
      </c>
    </row>
    <row r="37" spans="1:2">
      <c r="A37" s="2" t="s">
        <v>71</v>
      </c>
      <c r="B37" s="3" t="s">
        <v>72</v>
      </c>
    </row>
    <row r="38" spans="1:2">
      <c r="A38" s="2" t="s">
        <v>73</v>
      </c>
      <c r="B38" s="3" t="s">
        <v>74</v>
      </c>
    </row>
    <row r="39" spans="1:2">
      <c r="A39" s="2" t="s">
        <v>75</v>
      </c>
      <c r="B39" s="3" t="s">
        <v>76</v>
      </c>
    </row>
    <row r="40" spans="1:2">
      <c r="A40" s="2" t="s">
        <v>77</v>
      </c>
      <c r="B40" s="3" t="s">
        <v>78</v>
      </c>
    </row>
    <row r="41" spans="1:2">
      <c r="A41" s="2" t="s">
        <v>79</v>
      </c>
      <c r="B41" s="3" t="s">
        <v>80</v>
      </c>
    </row>
    <row r="42" spans="1:2">
      <c r="A42" s="2" t="s">
        <v>81</v>
      </c>
      <c r="B42" s="3" t="s">
        <v>82</v>
      </c>
    </row>
    <row r="43" spans="1:2">
      <c r="A43" s="2" t="s">
        <v>83</v>
      </c>
      <c r="B43" s="3" t="s">
        <v>84</v>
      </c>
    </row>
    <row r="44" spans="1:2">
      <c r="A44" s="2" t="s">
        <v>85</v>
      </c>
      <c r="B44" s="3" t="s">
        <v>86</v>
      </c>
    </row>
  </sheetData>
  <hyperlinks>
    <hyperlink xmlns:r="http://schemas.openxmlformats.org/officeDocument/2006/relationships" ref="A2" r:id="rId1"/>
    <hyperlink xmlns:r="http://schemas.openxmlformats.org/officeDocument/2006/relationships" ref="A3" r:id="rId2"/>
    <hyperlink xmlns:r="http://schemas.openxmlformats.org/officeDocument/2006/relationships" ref="A4" r:id="rId3"/>
    <hyperlink xmlns:r="http://schemas.openxmlformats.org/officeDocument/2006/relationships" ref="A5" r:id="rId4"/>
    <hyperlink xmlns:r="http://schemas.openxmlformats.org/officeDocument/2006/relationships" ref="A6" r:id="rId5"/>
    <hyperlink xmlns:r="http://schemas.openxmlformats.org/officeDocument/2006/relationships" ref="A7" r:id="rId6"/>
    <hyperlink xmlns:r="http://schemas.openxmlformats.org/officeDocument/2006/relationships" ref="A8" r:id="rId7"/>
    <hyperlink xmlns:r="http://schemas.openxmlformats.org/officeDocument/2006/relationships" ref="A9" r:id="rId8"/>
    <hyperlink xmlns:r="http://schemas.openxmlformats.org/officeDocument/2006/relationships" ref="A10" r:id="rId9"/>
    <hyperlink xmlns:r="http://schemas.openxmlformats.org/officeDocument/2006/relationships" ref="A11" r:id="rId10"/>
    <hyperlink xmlns:r="http://schemas.openxmlformats.org/officeDocument/2006/relationships" ref="A12" r:id="rId11"/>
    <hyperlink xmlns:r="http://schemas.openxmlformats.org/officeDocument/2006/relationships" ref="A13" r:id="rId12"/>
    <hyperlink xmlns:r="http://schemas.openxmlformats.org/officeDocument/2006/relationships" ref="A14" r:id="rId13"/>
    <hyperlink xmlns:r="http://schemas.openxmlformats.org/officeDocument/2006/relationships" ref="A15" r:id="rId14"/>
    <hyperlink xmlns:r="http://schemas.openxmlformats.org/officeDocument/2006/relationships" ref="A16" r:id="rId15"/>
    <hyperlink xmlns:r="http://schemas.openxmlformats.org/officeDocument/2006/relationships" ref="A17" r:id="rId16"/>
    <hyperlink xmlns:r="http://schemas.openxmlformats.org/officeDocument/2006/relationships" ref="A18" r:id="rId17"/>
    <hyperlink xmlns:r="http://schemas.openxmlformats.org/officeDocument/2006/relationships" ref="A19" r:id="rId18"/>
    <hyperlink xmlns:r="http://schemas.openxmlformats.org/officeDocument/2006/relationships" ref="A20" r:id="rId19"/>
    <hyperlink xmlns:r="http://schemas.openxmlformats.org/officeDocument/2006/relationships" ref="A21" r:id="rId20"/>
    <hyperlink xmlns:r="http://schemas.openxmlformats.org/officeDocument/2006/relationships" ref="A22" r:id="rId21"/>
    <hyperlink xmlns:r="http://schemas.openxmlformats.org/officeDocument/2006/relationships" ref="A23" r:id="rId22"/>
    <hyperlink xmlns:r="http://schemas.openxmlformats.org/officeDocument/2006/relationships" ref="A24" r:id="rId23"/>
    <hyperlink xmlns:r="http://schemas.openxmlformats.org/officeDocument/2006/relationships" ref="A25" r:id="rId24"/>
    <hyperlink xmlns:r="http://schemas.openxmlformats.org/officeDocument/2006/relationships" ref="A26" r:id="rId25"/>
    <hyperlink xmlns:r="http://schemas.openxmlformats.org/officeDocument/2006/relationships" ref="A27" r:id="rId26"/>
    <hyperlink xmlns:r="http://schemas.openxmlformats.org/officeDocument/2006/relationships" ref="A28" r:id="rId27"/>
    <hyperlink xmlns:r="http://schemas.openxmlformats.org/officeDocument/2006/relationships" ref="A29" r:id="rId28"/>
    <hyperlink xmlns:r="http://schemas.openxmlformats.org/officeDocument/2006/relationships" ref="A30" r:id="rId29"/>
    <hyperlink xmlns:r="http://schemas.openxmlformats.org/officeDocument/2006/relationships" ref="A31" r:id="rId30"/>
    <hyperlink xmlns:r="http://schemas.openxmlformats.org/officeDocument/2006/relationships" ref="A32" r:id="rId31"/>
    <hyperlink xmlns:r="http://schemas.openxmlformats.org/officeDocument/2006/relationships" ref="A33" r:id="rId32"/>
    <hyperlink xmlns:r="http://schemas.openxmlformats.org/officeDocument/2006/relationships" ref="A34" r:id="rId33"/>
    <hyperlink xmlns:r="http://schemas.openxmlformats.org/officeDocument/2006/relationships" ref="A35" r:id="rId34"/>
    <hyperlink xmlns:r="http://schemas.openxmlformats.org/officeDocument/2006/relationships" ref="A36" r:id="rId35"/>
    <hyperlink xmlns:r="http://schemas.openxmlformats.org/officeDocument/2006/relationships" ref="A37" r:id="rId36"/>
    <hyperlink xmlns:r="http://schemas.openxmlformats.org/officeDocument/2006/relationships" ref="A38" r:id="rId37"/>
    <hyperlink xmlns:r="http://schemas.openxmlformats.org/officeDocument/2006/relationships" ref="A39" r:id="rId38"/>
    <hyperlink xmlns:r="http://schemas.openxmlformats.org/officeDocument/2006/relationships" ref="A40" r:id="rId39"/>
    <hyperlink xmlns:r="http://schemas.openxmlformats.org/officeDocument/2006/relationships" ref="A41" r:id="rId40"/>
    <hyperlink xmlns:r="http://schemas.openxmlformats.org/officeDocument/2006/relationships" ref="A42" r:id="rId41"/>
    <hyperlink xmlns:r="http://schemas.openxmlformats.org/officeDocument/2006/relationships" ref="A43" r:id="rId42"/>
    <hyperlink xmlns:r="http://schemas.openxmlformats.org/officeDocument/2006/relationships" ref="A44" r:id="rId43"/>
  </hyperlinks>
  <pageMargins bottom="1" footer="0.5" header="0.5" left="0.75" right="0.75" top="1"/>
</worksheet>
</file>

<file path=xl/worksheets/sheet10.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210</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(341.0/B7*100)</f>
        <v/>
      </c>
      <c r="D7" s="19" t="n">
        <v>7026</v>
      </c>
      <c r="E7" s="18" t="n">
        <v>40.32616204</v>
      </c>
      <c r="F7" s="20" t="n">
        <v>0.64902857</v>
      </c>
      <c r="G7" s="18" t="n">
        <v>46.14398259</v>
      </c>
      <c r="H7" s="20" t="n">
        <v>0.82706974</v>
      </c>
      <c r="I7" s="18" t="s">
        <v>105</v>
      </c>
      <c r="J7" s="20" t="s">
        <v>105</v>
      </c>
      <c r="K7" s="18" t="n">
        <v>0.84520822</v>
      </c>
      <c r="L7" s="20" t="n">
        <v>0.13593987</v>
      </c>
      <c r="M7" s="18" t="n">
        <v>0.01870184</v>
      </c>
      <c r="N7" s="20" t="n">
        <v>0.00481425</v>
      </c>
      <c r="O7" s="18" t="n">
        <v>0</v>
      </c>
      <c r="P7" s="20" t="n">
        <v>0</v>
      </c>
      <c r="Q7" s="18" t="n">
        <v>12.6659453</v>
      </c>
      <c r="R7" s="20" t="n">
        <v>0.52485654</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(2186.0/B9*100)</f>
        <v/>
      </c>
      <c r="D9" s="19" t="n">
        <v>694</v>
      </c>
      <c r="E9" s="18" t="n">
        <v>34.44238998</v>
      </c>
      <c r="F9" s="20" t="n">
        <v>1.77440509</v>
      </c>
      <c r="G9" s="18" t="n">
        <v>57.79390697</v>
      </c>
      <c r="H9" s="20" t="n">
        <v>1.83108709</v>
      </c>
      <c r="I9" s="18" t="s">
        <v>105</v>
      </c>
      <c r="J9" s="20" t="s">
        <v>105</v>
      </c>
      <c r="K9" s="18" t="n">
        <v>0.25282937</v>
      </c>
      <c r="L9" s="20" t="n">
        <v>0.15111179</v>
      </c>
      <c r="M9" s="18" t="n">
        <v>0.6164363899999999</v>
      </c>
      <c r="N9" s="20" t="n">
        <v>0.26138808</v>
      </c>
      <c r="O9" s="18" t="n">
        <v>0</v>
      </c>
      <c r="P9" s="20" t="n">
        <v>0</v>
      </c>
      <c r="Q9" s="18" t="n">
        <v>6.89443728</v>
      </c>
      <c r="R9" s="20" t="n">
        <v>1.1082194</v>
      </c>
    </row>
    <row r="10" spans="1:18">
      <c r="A10" s="15" t="s">
        <v>109</v>
      </c>
      <c r="B10" s="17" t="n">
        <v>6480</v>
      </c>
      <c r="C10" s="18">
        <f>(4843.0/B10*100)</f>
        <v/>
      </c>
      <c r="D10" s="19" t="n">
        <v>1637</v>
      </c>
      <c r="E10" s="18" t="n">
        <v>39.20539097</v>
      </c>
      <c r="F10" s="20" t="n">
        <v>1.93944027</v>
      </c>
      <c r="G10" s="18" t="n">
        <v>52.98758065</v>
      </c>
      <c r="H10" s="20" t="n">
        <v>1.86815832</v>
      </c>
      <c r="I10" s="18" t="s">
        <v>105</v>
      </c>
      <c r="J10" s="20" t="s">
        <v>105</v>
      </c>
      <c r="K10" s="18" t="n">
        <v>0.01620024</v>
      </c>
      <c r="L10" s="20" t="n">
        <v>0.01204789</v>
      </c>
      <c r="M10" s="18" t="n">
        <v>0</v>
      </c>
      <c r="N10" s="20" t="n">
        <v>0</v>
      </c>
      <c r="O10" s="18" t="n">
        <v>0</v>
      </c>
      <c r="P10" s="20" t="n">
        <v>0</v>
      </c>
      <c r="Q10" s="18" t="n">
        <v>7.79082814</v>
      </c>
      <c r="R10" s="20" t="n">
        <v>1.04142776</v>
      </c>
    </row>
    <row r="11" spans="1:18">
      <c r="A11" s="15" t="s">
        <v>110</v>
      </c>
      <c r="B11" s="17" t="n">
        <v>3553</v>
      </c>
      <c r="C11" s="18">
        <f>(2691.0/B11*100)</f>
        <v/>
      </c>
      <c r="D11" s="19" t="n">
        <v>862</v>
      </c>
      <c r="E11" s="18" t="n">
        <v>40.77630317</v>
      </c>
      <c r="F11" s="20" t="n">
        <v>1.90925273</v>
      </c>
      <c r="G11" s="18" t="n">
        <v>36.88801625</v>
      </c>
      <c r="H11" s="20" t="n">
        <v>2.25827157</v>
      </c>
      <c r="I11" s="18" t="s">
        <v>105</v>
      </c>
      <c r="J11" s="20" t="s">
        <v>105</v>
      </c>
      <c r="K11" s="18" t="n">
        <v>0.70938366</v>
      </c>
      <c r="L11" s="20" t="n">
        <v>0.31952007</v>
      </c>
      <c r="M11" s="18" t="n">
        <v>0</v>
      </c>
      <c r="N11" s="20" t="n">
        <v>0</v>
      </c>
      <c r="O11" s="18" t="n">
        <v>0</v>
      </c>
      <c r="P11" s="20" t="n">
        <v>0</v>
      </c>
      <c r="Q11" s="18" t="n">
        <v>21.62629692</v>
      </c>
      <c r="R11" s="20" t="n">
        <v>1.86065937</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(4421.0/B23*100)</f>
        <v/>
      </c>
      <c r="D23" s="19" t="n">
        <v>1370</v>
      </c>
      <c r="E23" s="18" t="n">
        <v>43.76210658</v>
      </c>
      <c r="F23" s="20" t="n">
        <v>1.97159797</v>
      </c>
      <c r="G23" s="18" t="n">
        <v>39.03182385</v>
      </c>
      <c r="H23" s="20" t="n">
        <v>2.1499414</v>
      </c>
      <c r="I23" s="18" t="s">
        <v>105</v>
      </c>
      <c r="J23" s="20" t="s">
        <v>105</v>
      </c>
      <c r="K23" s="18" t="n">
        <v>0.51387229</v>
      </c>
      <c r="L23" s="20" t="n">
        <v>0.31811896</v>
      </c>
      <c r="M23" s="18" t="n">
        <v>0.14885385</v>
      </c>
      <c r="N23" s="20" t="n">
        <v>0.14567006</v>
      </c>
      <c r="O23" s="18" t="n">
        <v>0</v>
      </c>
      <c r="P23" s="20" t="n">
        <v>0</v>
      </c>
      <c r="Q23" s="18" t="n">
        <v>16.54334343</v>
      </c>
      <c r="R23" s="20" t="n">
        <v>1.32761987</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(2043.0/B29*100)</f>
        <v/>
      </c>
      <c r="D29" s="19" t="n">
        <v>642</v>
      </c>
      <c r="E29" s="18" t="n">
        <v>46.58049002</v>
      </c>
      <c r="F29" s="20" t="n">
        <v>2.04510928</v>
      </c>
      <c r="G29" s="18" t="n">
        <v>46.39150062</v>
      </c>
      <c r="H29" s="20" t="n">
        <v>2.17933247</v>
      </c>
      <c r="I29" s="18" t="s">
        <v>105</v>
      </c>
      <c r="J29" s="20" t="s">
        <v>105</v>
      </c>
      <c r="K29" s="18" t="n">
        <v>0.9250397299999999</v>
      </c>
      <c r="L29" s="20" t="n">
        <v>0.43483226</v>
      </c>
      <c r="M29" s="18" t="n">
        <v>0</v>
      </c>
      <c r="N29" s="20" t="n">
        <v>0</v>
      </c>
      <c r="O29" s="18" t="n">
        <v>0</v>
      </c>
      <c r="P29" s="20" t="n">
        <v>0</v>
      </c>
      <c r="Q29" s="18" t="n">
        <v>6.10296963</v>
      </c>
      <c r="R29" s="20" t="n">
        <v>1.08876386</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(1414.0/B32*100)</f>
        <v/>
      </c>
      <c r="D32" s="19" t="n">
        <v>855</v>
      </c>
      <c r="E32" s="18" t="n">
        <v>40.15978529</v>
      </c>
      <c r="F32" s="20" t="n">
        <v>1.74875556</v>
      </c>
      <c r="G32" s="18" t="n">
        <v>36.1728461</v>
      </c>
      <c r="H32" s="20" t="n">
        <v>1.91618511</v>
      </c>
      <c r="I32" s="18" t="s">
        <v>105</v>
      </c>
      <c r="J32" s="20" t="s">
        <v>105</v>
      </c>
      <c r="K32" s="18" t="n">
        <v>0</v>
      </c>
      <c r="L32" s="20" t="n">
        <v>0</v>
      </c>
      <c r="M32" s="18" t="n">
        <v>0</v>
      </c>
      <c r="N32" s="20" t="n">
        <v>0</v>
      </c>
      <c r="O32" s="18" t="n">
        <v>0</v>
      </c>
      <c r="P32" s="20" t="n">
        <v>0</v>
      </c>
      <c r="Q32" s="18" t="n">
        <v>23.66736862</v>
      </c>
      <c r="R32" s="20" t="n">
        <v>1.77729336</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(2511.0/B34*100)</f>
        <v/>
      </c>
      <c r="D34" s="19" t="n">
        <v>804</v>
      </c>
      <c r="E34" s="18" t="n">
        <v>48.6642629</v>
      </c>
      <c r="F34" s="20" t="n">
        <v>1.96097053</v>
      </c>
      <c r="G34" s="18" t="n">
        <v>24.32722438</v>
      </c>
      <c r="H34" s="20" t="n">
        <v>1.7200284</v>
      </c>
      <c r="I34" s="18" t="s">
        <v>105</v>
      </c>
      <c r="J34" s="20" t="s">
        <v>105</v>
      </c>
      <c r="K34" s="18" t="n">
        <v>1.10758049</v>
      </c>
      <c r="L34" s="20" t="n">
        <v>0.42532815</v>
      </c>
      <c r="M34" s="18" t="n">
        <v>0</v>
      </c>
      <c r="N34" s="20" t="n">
        <v>0</v>
      </c>
      <c r="O34" s="18" t="n">
        <v>0</v>
      </c>
      <c r="P34" s="20" t="n">
        <v>0</v>
      </c>
      <c r="Q34" s="18" t="n">
        <v>25.90093223</v>
      </c>
      <c r="R34" s="20" t="n">
        <v>1.71551518</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(2477.0/B36*100)</f>
        <v/>
      </c>
      <c r="D36" s="19" t="n">
        <v>855</v>
      </c>
      <c r="E36" s="18" t="n">
        <v>50.38945754</v>
      </c>
      <c r="F36" s="20" t="n">
        <v>1.62890423</v>
      </c>
      <c r="G36" s="18" t="n">
        <v>31.07718397</v>
      </c>
      <c r="H36" s="20" t="n">
        <v>1.74236966</v>
      </c>
      <c r="I36" s="18" t="s">
        <v>105</v>
      </c>
      <c r="J36" s="20" t="s">
        <v>105</v>
      </c>
      <c r="K36" s="18" t="n">
        <v>1.01434808</v>
      </c>
      <c r="L36" s="20" t="n">
        <v>0.34500384</v>
      </c>
      <c r="M36" s="18" t="n">
        <v>0</v>
      </c>
      <c r="N36" s="20" t="n">
        <v>0</v>
      </c>
      <c r="O36" s="18" t="n">
        <v>0</v>
      </c>
      <c r="P36" s="20" t="n">
        <v>0</v>
      </c>
      <c r="Q36" s="18" t="n">
        <v>17.51901041</v>
      </c>
      <c r="R36" s="20" t="n">
        <v>1.38918317</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(2146.0/B41*100)</f>
        <v/>
      </c>
      <c r="D41" s="19" t="n">
        <v>712</v>
      </c>
      <c r="E41" s="18" t="n">
        <v>54.94198468</v>
      </c>
      <c r="F41" s="20" t="n">
        <v>1.96742096</v>
      </c>
      <c r="G41" s="18" t="n">
        <v>38.50493833</v>
      </c>
      <c r="H41" s="20" t="n">
        <v>2.09154791</v>
      </c>
      <c r="I41" s="18" t="s">
        <v>105</v>
      </c>
      <c r="J41" s="20" t="s">
        <v>105</v>
      </c>
      <c r="K41" s="18" t="n">
        <v>0</v>
      </c>
      <c r="L41" s="20" t="n">
        <v>0</v>
      </c>
      <c r="M41" s="18" t="n">
        <v>0</v>
      </c>
      <c r="N41" s="20" t="n">
        <v>0</v>
      </c>
      <c r="O41" s="18" t="n">
        <v>0</v>
      </c>
      <c r="P41" s="20" t="n">
        <v>0</v>
      </c>
      <c r="Q41" s="18" t="n">
        <v>6.55307699</v>
      </c>
      <c r="R41" s="20" t="n">
        <v>1.10230685</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(8684.0/B46*100)</f>
        <v/>
      </c>
      <c r="D46" s="19" t="n">
        <v>2384</v>
      </c>
      <c r="E46" s="18" t="n">
        <v>47.78374952</v>
      </c>
      <c r="F46" s="20" t="n">
        <v>1.41400764</v>
      </c>
      <c r="G46" s="18" t="n">
        <v>22.67638785</v>
      </c>
      <c r="H46" s="20" t="n">
        <v>1.2403484</v>
      </c>
      <c r="I46" s="18" t="s">
        <v>105</v>
      </c>
      <c r="J46" s="20" t="s">
        <v>105</v>
      </c>
      <c r="K46" s="18" t="n">
        <v>1.97333524</v>
      </c>
      <c r="L46" s="20" t="n">
        <v>0.39201554</v>
      </c>
      <c r="M46" s="18" t="n">
        <v>0</v>
      </c>
      <c r="N46" s="20" t="n">
        <v>0</v>
      </c>
      <c r="O46" s="18" t="n">
        <v>0</v>
      </c>
      <c r="P46" s="20" t="n">
        <v>0</v>
      </c>
      <c r="Q46" s="18" t="n">
        <v>27.5665274</v>
      </c>
      <c r="R46" s="20" t="n">
        <v>1.51983459</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(3827.0/B48*100)</f>
        <v/>
      </c>
      <c r="D48" s="19" t="n">
        <v>1332</v>
      </c>
      <c r="E48" s="18" t="n">
        <v>51.94092366</v>
      </c>
      <c r="F48" s="20" t="n">
        <v>2.04926059</v>
      </c>
      <c r="G48" s="18" t="n">
        <v>41.60577629</v>
      </c>
      <c r="H48" s="20" t="n">
        <v>1.9643158</v>
      </c>
      <c r="I48" s="18" t="s">
        <v>105</v>
      </c>
      <c r="J48" s="20" t="s">
        <v>105</v>
      </c>
      <c r="K48" s="18" t="n">
        <v>0</v>
      </c>
      <c r="L48" s="20" t="n">
        <v>0</v>
      </c>
      <c r="M48" s="18" t="n">
        <v>0</v>
      </c>
      <c r="N48" s="20" t="n">
        <v>0</v>
      </c>
      <c r="O48" s="18" t="n">
        <v>0</v>
      </c>
      <c r="P48" s="20" t="n">
        <v>0</v>
      </c>
      <c r="Q48" s="18" t="n">
        <v>6.45330005</v>
      </c>
      <c r="R48" s="20" t="n">
        <v>0.87285869</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(2496.0/B61*100)</f>
        <v/>
      </c>
      <c r="D61" s="19" t="n">
        <v>828</v>
      </c>
      <c r="E61" s="18" t="n">
        <v>48.80907373</v>
      </c>
      <c r="F61" s="20" t="n">
        <v>1.97637172</v>
      </c>
      <c r="G61" s="18" t="n">
        <v>26.55282946</v>
      </c>
      <c r="H61" s="20" t="n">
        <v>1.769619</v>
      </c>
      <c r="I61" s="18" t="s">
        <v>105</v>
      </c>
      <c r="J61" s="20" t="s">
        <v>105</v>
      </c>
      <c r="K61" s="18" t="n">
        <v>1.13502543</v>
      </c>
      <c r="L61" s="20" t="n">
        <v>0.39860719</v>
      </c>
      <c r="M61" s="18" t="n">
        <v>0</v>
      </c>
      <c r="N61" s="20" t="n">
        <v>0</v>
      </c>
      <c r="O61" s="18" t="n">
        <v>0</v>
      </c>
      <c r="P61" s="20" t="n">
        <v>0</v>
      </c>
      <c r="Q61" s="18" t="n">
        <v>23.50307138</v>
      </c>
      <c r="R61" s="20" t="n">
        <v>1.93495332</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(2653.0/B67*100)</f>
        <v/>
      </c>
      <c r="D67" s="19" t="n">
        <v>858</v>
      </c>
      <c r="E67" s="18" t="n">
        <v>61.75002366</v>
      </c>
      <c r="F67" s="20" t="n">
        <v>1.74765409</v>
      </c>
      <c r="G67" s="18" t="n">
        <v>26.34389493</v>
      </c>
      <c r="H67" s="20" t="n">
        <v>1.48812195</v>
      </c>
      <c r="I67" s="18" t="s">
        <v>105</v>
      </c>
      <c r="J67" s="20" t="s">
        <v>105</v>
      </c>
      <c r="K67" s="18" t="n">
        <v>0.15557805</v>
      </c>
      <c r="L67" s="20" t="n">
        <v>0.15580233</v>
      </c>
      <c r="M67" s="18" t="n">
        <v>0</v>
      </c>
      <c r="N67" s="20" t="n">
        <v>0</v>
      </c>
      <c r="O67" s="18" t="n">
        <v>0</v>
      </c>
      <c r="P67" s="20" t="n">
        <v>0</v>
      </c>
      <c r="Q67" s="18" t="n">
        <v>11.75050336</v>
      </c>
      <c r="R67" s="20" t="n">
        <v>1.24090578</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(2213.0/B70*100)</f>
        <v/>
      </c>
      <c r="D70" s="19" t="n">
        <v>716</v>
      </c>
      <c r="E70" s="18" t="n">
        <v>40.13044912</v>
      </c>
      <c r="F70" s="20" t="n">
        <v>1.87004494</v>
      </c>
      <c r="G70" s="18" t="n">
        <v>46.19711841</v>
      </c>
      <c r="H70" s="20" t="n">
        <v>2.06057595</v>
      </c>
      <c r="I70" s="18" t="s">
        <v>105</v>
      </c>
      <c r="J70" s="20" t="s">
        <v>105</v>
      </c>
      <c r="K70" s="18" t="n">
        <v>0.1126778</v>
      </c>
      <c r="L70" s="20" t="n">
        <v>0.1593357</v>
      </c>
      <c r="M70" s="18" t="n">
        <v>0</v>
      </c>
      <c r="N70" s="20" t="n">
        <v>0</v>
      </c>
      <c r="O70" s="18" t="n">
        <v>0</v>
      </c>
      <c r="P70" s="20" t="n">
        <v>0</v>
      </c>
      <c r="Q70" s="18" t="n">
        <v>13.55975467</v>
      </c>
      <c r="R70" s="20" t="n">
        <v>1.71879437</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211</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(409.0/B7*100)</f>
        <v/>
      </c>
      <c r="D7" s="19" t="n">
        <v>6958</v>
      </c>
      <c r="E7" s="18" t="n">
        <v>72.16198158</v>
      </c>
      <c r="F7" s="20" t="n">
        <v>0.58414154</v>
      </c>
      <c r="G7" s="18" t="n">
        <v>25.1110537</v>
      </c>
      <c r="H7" s="20" t="n">
        <v>0.58976879</v>
      </c>
      <c r="I7" s="18" t="s">
        <v>105</v>
      </c>
      <c r="J7" s="20" t="s">
        <v>105</v>
      </c>
      <c r="K7" s="18" t="n">
        <v>0.8740839500000001</v>
      </c>
      <c r="L7" s="20" t="n">
        <v>0.14090217</v>
      </c>
      <c r="M7" s="18" t="n">
        <v>0</v>
      </c>
      <c r="N7" s="20" t="n">
        <v>0</v>
      </c>
      <c r="O7" s="18" t="n">
        <v>0</v>
      </c>
      <c r="P7" s="20" t="n">
        <v>0</v>
      </c>
      <c r="Q7" s="18" t="n">
        <v>1.85288078</v>
      </c>
      <c r="R7" s="20" t="n">
        <v>0.18326686</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(2189.0/B9*100)</f>
        <v/>
      </c>
      <c r="D9" s="19" t="n">
        <v>691</v>
      </c>
      <c r="E9" s="18" t="n">
        <v>68.30196737</v>
      </c>
      <c r="F9" s="20" t="n">
        <v>1.93641465</v>
      </c>
      <c r="G9" s="18" t="n">
        <v>30.96666078</v>
      </c>
      <c r="H9" s="20" t="n">
        <v>1.95850285</v>
      </c>
      <c r="I9" s="18" t="s">
        <v>105</v>
      </c>
      <c r="J9" s="20" t="s">
        <v>105</v>
      </c>
      <c r="K9" s="18" t="n">
        <v>0.25403493</v>
      </c>
      <c r="L9" s="20" t="n">
        <v>0.15199067</v>
      </c>
      <c r="M9" s="18" t="n">
        <v>0</v>
      </c>
      <c r="N9" s="20" t="n">
        <v>0</v>
      </c>
      <c r="O9" s="18" t="n">
        <v>0</v>
      </c>
      <c r="P9" s="20" t="n">
        <v>0</v>
      </c>
      <c r="Q9" s="18" t="n">
        <v>0.47733692</v>
      </c>
      <c r="R9" s="20" t="n">
        <v>0.20740961</v>
      </c>
    </row>
    <row r="10" spans="1:18">
      <c r="A10" s="15" t="s">
        <v>109</v>
      </c>
      <c r="B10" s="17" t="n">
        <v>6480</v>
      </c>
      <c r="C10" s="18">
        <f>(4845.0/B10*100)</f>
        <v/>
      </c>
      <c r="D10" s="19" t="n">
        <v>1635</v>
      </c>
      <c r="E10" s="18" t="n">
        <v>74.63917947</v>
      </c>
      <c r="F10" s="20" t="n">
        <v>1.5949451</v>
      </c>
      <c r="G10" s="18" t="n">
        <v>24.75680793</v>
      </c>
      <c r="H10" s="20" t="n">
        <v>1.59580894</v>
      </c>
      <c r="I10" s="18" t="s">
        <v>105</v>
      </c>
      <c r="J10" s="20" t="s">
        <v>105</v>
      </c>
      <c r="K10" s="18" t="n">
        <v>0.05334177</v>
      </c>
      <c r="L10" s="20" t="n">
        <v>0.04329891</v>
      </c>
      <c r="M10" s="18" t="n">
        <v>0</v>
      </c>
      <c r="N10" s="20" t="n">
        <v>0</v>
      </c>
      <c r="O10" s="18" t="n">
        <v>0</v>
      </c>
      <c r="P10" s="20" t="n">
        <v>0</v>
      </c>
      <c r="Q10" s="18" t="n">
        <v>0.55067082</v>
      </c>
      <c r="R10" s="20" t="n">
        <v>0.30373152</v>
      </c>
    </row>
    <row r="11" spans="1:18">
      <c r="A11" s="15" t="s">
        <v>110</v>
      </c>
      <c r="B11" s="17" t="n">
        <v>3553</v>
      </c>
      <c r="C11" s="18">
        <f>(2693.0/B11*100)</f>
        <v/>
      </c>
      <c r="D11" s="19" t="n">
        <v>860</v>
      </c>
      <c r="E11" s="18" t="n">
        <v>72.17262054</v>
      </c>
      <c r="F11" s="20" t="n">
        <v>1.65911386</v>
      </c>
      <c r="G11" s="18" t="n">
        <v>25.38219733</v>
      </c>
      <c r="H11" s="20" t="n">
        <v>1.68206503</v>
      </c>
      <c r="I11" s="18" t="s">
        <v>105</v>
      </c>
      <c r="J11" s="20" t="s">
        <v>105</v>
      </c>
      <c r="K11" s="18" t="n">
        <v>0.8356042</v>
      </c>
      <c r="L11" s="20" t="n">
        <v>0.32731364</v>
      </c>
      <c r="M11" s="18" t="n">
        <v>0</v>
      </c>
      <c r="N11" s="20" t="n">
        <v>0</v>
      </c>
      <c r="O11" s="18" t="n">
        <v>0</v>
      </c>
      <c r="P11" s="20" t="n">
        <v>0</v>
      </c>
      <c r="Q11" s="18" t="n">
        <v>1.60957793</v>
      </c>
      <c r="R11" s="20" t="n">
        <v>0.48240747</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(4423.0/B23*100)</f>
        <v/>
      </c>
      <c r="D23" s="19" t="n">
        <v>1368</v>
      </c>
      <c r="E23" s="18" t="n">
        <v>72.34107744000001</v>
      </c>
      <c r="F23" s="20" t="n">
        <v>1.73121448</v>
      </c>
      <c r="G23" s="18" t="n">
        <v>26.71997059</v>
      </c>
      <c r="H23" s="20" t="n">
        <v>1.72071447</v>
      </c>
      <c r="I23" s="18" t="s">
        <v>105</v>
      </c>
      <c r="J23" s="20" t="s">
        <v>105</v>
      </c>
      <c r="K23" s="18" t="n">
        <v>0.51286559</v>
      </c>
      <c r="L23" s="20" t="n">
        <v>0.3174893</v>
      </c>
      <c r="M23" s="18" t="n">
        <v>0</v>
      </c>
      <c r="N23" s="20" t="n">
        <v>0</v>
      </c>
      <c r="O23" s="18" t="n">
        <v>0</v>
      </c>
      <c r="P23" s="20" t="n">
        <v>0</v>
      </c>
      <c r="Q23" s="18" t="n">
        <v>0.42608637</v>
      </c>
      <c r="R23" s="20" t="n">
        <v>0.22029461</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65.46804464</v>
      </c>
      <c r="F29" s="20" t="n">
        <v>2.17953459</v>
      </c>
      <c r="G29" s="18" t="n">
        <v>32.94360757</v>
      </c>
      <c r="H29" s="20" t="n">
        <v>2.18315657</v>
      </c>
      <c r="I29" s="18" t="s">
        <v>105</v>
      </c>
      <c r="J29" s="20" t="s">
        <v>105</v>
      </c>
      <c r="K29" s="18" t="n">
        <v>0.92385174</v>
      </c>
      <c r="L29" s="20" t="n">
        <v>0.43426477</v>
      </c>
      <c r="M29" s="18" t="n">
        <v>0</v>
      </c>
      <c r="N29" s="20" t="n">
        <v>0</v>
      </c>
      <c r="O29" s="18" t="n">
        <v>0</v>
      </c>
      <c r="P29" s="20" t="n">
        <v>0</v>
      </c>
      <c r="Q29" s="18" t="n">
        <v>0.66449605</v>
      </c>
      <c r="R29" s="20" t="n">
        <v>0.3543321</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(1415.0/B32*100)</f>
        <v/>
      </c>
      <c r="D32" s="19" t="n">
        <v>854</v>
      </c>
      <c r="E32" s="18" t="n">
        <v>74.66316918</v>
      </c>
      <c r="F32" s="20" t="n">
        <v>1.47851492</v>
      </c>
      <c r="G32" s="18" t="n">
        <v>24.11723683</v>
      </c>
      <c r="H32" s="20" t="n">
        <v>1.4469976</v>
      </c>
      <c r="I32" s="18" t="s">
        <v>105</v>
      </c>
      <c r="J32" s="20" t="s">
        <v>105</v>
      </c>
      <c r="K32" s="18" t="n">
        <v>0</v>
      </c>
      <c r="L32" s="20" t="n">
        <v>0</v>
      </c>
      <c r="M32" s="18" t="n">
        <v>0</v>
      </c>
      <c r="N32" s="20" t="n">
        <v>0</v>
      </c>
      <c r="O32" s="18" t="n">
        <v>0</v>
      </c>
      <c r="P32" s="20" t="n">
        <v>0</v>
      </c>
      <c r="Q32" s="18" t="n">
        <v>1.21959399</v>
      </c>
      <c r="R32" s="20" t="n">
        <v>0.40552438</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(2511.0/B34*100)</f>
        <v/>
      </c>
      <c r="D34" s="19" t="n">
        <v>804</v>
      </c>
      <c r="E34" s="18" t="n">
        <v>76.42065387</v>
      </c>
      <c r="F34" s="20" t="n">
        <v>1.7973282</v>
      </c>
      <c r="G34" s="18" t="n">
        <v>20.21644931</v>
      </c>
      <c r="H34" s="20" t="n">
        <v>1.68736083</v>
      </c>
      <c r="I34" s="18" t="s">
        <v>105</v>
      </c>
      <c r="J34" s="20" t="s">
        <v>105</v>
      </c>
      <c r="K34" s="18" t="n">
        <v>1.10758049</v>
      </c>
      <c r="L34" s="20" t="n">
        <v>0.42532815</v>
      </c>
      <c r="M34" s="18" t="n">
        <v>0</v>
      </c>
      <c r="N34" s="20" t="n">
        <v>0</v>
      </c>
      <c r="O34" s="18" t="n">
        <v>0</v>
      </c>
      <c r="P34" s="20" t="n">
        <v>0</v>
      </c>
      <c r="Q34" s="18" t="n">
        <v>2.25531633</v>
      </c>
      <c r="R34" s="20" t="n">
        <v>0.53211728</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(2479.0/B36*100)</f>
        <v/>
      </c>
      <c r="D36" s="19" t="n">
        <v>853</v>
      </c>
      <c r="E36" s="18" t="n">
        <v>73.9929128</v>
      </c>
      <c r="F36" s="20" t="n">
        <v>1.49650828</v>
      </c>
      <c r="G36" s="18" t="n">
        <v>23.28014165</v>
      </c>
      <c r="H36" s="20" t="n">
        <v>1.41408674</v>
      </c>
      <c r="I36" s="18" t="s">
        <v>105</v>
      </c>
      <c r="J36" s="20" t="s">
        <v>105</v>
      </c>
      <c r="K36" s="18" t="n">
        <v>1.01771074</v>
      </c>
      <c r="L36" s="20" t="n">
        <v>0.34604094</v>
      </c>
      <c r="M36" s="18" t="n">
        <v>0</v>
      </c>
      <c r="N36" s="20" t="n">
        <v>0</v>
      </c>
      <c r="O36" s="18" t="n">
        <v>0</v>
      </c>
      <c r="P36" s="20" t="n">
        <v>0</v>
      </c>
      <c r="Q36" s="18" t="n">
        <v>1.7092348</v>
      </c>
      <c r="R36" s="20" t="n">
        <v>0.41926393</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(2148.0/B41*100)</f>
        <v/>
      </c>
      <c r="D41" s="19" t="n">
        <v>710</v>
      </c>
      <c r="E41" s="18" t="n">
        <v>70.00298798</v>
      </c>
      <c r="F41" s="20" t="n">
        <v>1.91249996</v>
      </c>
      <c r="G41" s="18" t="n">
        <v>29.11037914</v>
      </c>
      <c r="H41" s="20" t="n">
        <v>2.0277484</v>
      </c>
      <c r="I41" s="18" t="s">
        <v>105</v>
      </c>
      <c r="J41" s="20" t="s">
        <v>105</v>
      </c>
      <c r="K41" s="18" t="n">
        <v>0</v>
      </c>
      <c r="L41" s="20" t="n">
        <v>0</v>
      </c>
      <c r="M41" s="18" t="n">
        <v>0</v>
      </c>
      <c r="N41" s="20" t="n">
        <v>0</v>
      </c>
      <c r="O41" s="18" t="n">
        <v>0</v>
      </c>
      <c r="P41" s="20" t="n">
        <v>0</v>
      </c>
      <c r="Q41" s="18" t="n">
        <v>0.88663288</v>
      </c>
      <c r="R41" s="20" t="n">
        <v>0.97536453</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(8725.0/B46*100)</f>
        <v/>
      </c>
      <c r="D46" s="19" t="n">
        <v>2343</v>
      </c>
      <c r="E46" s="18" t="n">
        <v>76.89363437999999</v>
      </c>
      <c r="F46" s="20" t="n">
        <v>1.1513122</v>
      </c>
      <c r="G46" s="18" t="n">
        <v>16.89183725</v>
      </c>
      <c r="H46" s="20" t="n">
        <v>1.14979803</v>
      </c>
      <c r="I46" s="18" t="s">
        <v>105</v>
      </c>
      <c r="J46" s="20" t="s">
        <v>105</v>
      </c>
      <c r="K46" s="18" t="n">
        <v>2.08135527</v>
      </c>
      <c r="L46" s="20" t="n">
        <v>0.40610995</v>
      </c>
      <c r="M46" s="18" t="n">
        <v>0</v>
      </c>
      <c r="N46" s="20" t="n">
        <v>0</v>
      </c>
      <c r="O46" s="18" t="n">
        <v>0</v>
      </c>
      <c r="P46" s="20" t="n">
        <v>0</v>
      </c>
      <c r="Q46" s="18" t="n">
        <v>4.1331731</v>
      </c>
      <c r="R46" s="20" t="n">
        <v>0.5965806299999999</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(3829.0/B48*100)</f>
        <v/>
      </c>
      <c r="D48" s="19" t="n">
        <v>1330</v>
      </c>
      <c r="E48" s="18" t="n">
        <v>89.21535627</v>
      </c>
      <c r="F48" s="20" t="n">
        <v>1.09006135</v>
      </c>
      <c r="G48" s="18" t="n">
        <v>10.57343199</v>
      </c>
      <c r="H48" s="20" t="n">
        <v>1.10931346</v>
      </c>
      <c r="I48" s="18" t="s">
        <v>105</v>
      </c>
      <c r="J48" s="20" t="s">
        <v>105</v>
      </c>
      <c r="K48" s="18" t="n">
        <v>0</v>
      </c>
      <c r="L48" s="20" t="n">
        <v>0</v>
      </c>
      <c r="M48" s="18" t="n">
        <v>0</v>
      </c>
      <c r="N48" s="20" t="n">
        <v>0</v>
      </c>
      <c r="O48" s="18" t="n">
        <v>0</v>
      </c>
      <c r="P48" s="20" t="n">
        <v>0</v>
      </c>
      <c r="Q48" s="18" t="n">
        <v>0.21121174</v>
      </c>
      <c r="R48" s="20" t="n">
        <v>0.20261609</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(2497.0/B61*100)</f>
        <v/>
      </c>
      <c r="D61" s="19" t="n">
        <v>827</v>
      </c>
      <c r="E61" s="18" t="n">
        <v>71.33908681</v>
      </c>
      <c r="F61" s="20" t="n">
        <v>1.78795635</v>
      </c>
      <c r="G61" s="18" t="n">
        <v>25.59003944</v>
      </c>
      <c r="H61" s="20" t="n">
        <v>1.72174032</v>
      </c>
      <c r="I61" s="18" t="s">
        <v>105</v>
      </c>
      <c r="J61" s="20" t="s">
        <v>105</v>
      </c>
      <c r="K61" s="18" t="n">
        <v>1.13675163</v>
      </c>
      <c r="L61" s="20" t="n">
        <v>0.39979859</v>
      </c>
      <c r="M61" s="18" t="n">
        <v>0</v>
      </c>
      <c r="N61" s="20" t="n">
        <v>0</v>
      </c>
      <c r="O61" s="18" t="n">
        <v>0</v>
      </c>
      <c r="P61" s="20" t="n">
        <v>0</v>
      </c>
      <c r="Q61" s="18" t="n">
        <v>1.93412212</v>
      </c>
      <c r="R61" s="20" t="n">
        <v>0.50862834</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(2660.0/B67*100)</f>
        <v/>
      </c>
      <c r="D67" s="19" t="n">
        <v>851</v>
      </c>
      <c r="E67" s="18" t="n">
        <v>81.50130969</v>
      </c>
      <c r="F67" s="20" t="n">
        <v>1.29449944</v>
      </c>
      <c r="G67" s="18" t="n">
        <v>18.21019173</v>
      </c>
      <c r="H67" s="20" t="n">
        <v>1.28776835</v>
      </c>
      <c r="I67" s="18" t="s">
        <v>105</v>
      </c>
      <c r="J67" s="20" t="s">
        <v>105</v>
      </c>
      <c r="K67" s="18" t="n">
        <v>0.15681559</v>
      </c>
      <c r="L67" s="20" t="n">
        <v>0.15703975</v>
      </c>
      <c r="M67" s="18" t="n">
        <v>0</v>
      </c>
      <c r="N67" s="20" t="n">
        <v>0</v>
      </c>
      <c r="O67" s="18" t="n">
        <v>0</v>
      </c>
      <c r="P67" s="20" t="n">
        <v>0</v>
      </c>
      <c r="Q67" s="18" t="n">
        <v>0.131683</v>
      </c>
      <c r="R67" s="20" t="n">
        <v>0.13196108</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(2214.0/B70*100)</f>
        <v/>
      </c>
      <c r="D70" s="19" t="n">
        <v>715</v>
      </c>
      <c r="E70" s="18" t="n">
        <v>68.8022392</v>
      </c>
      <c r="F70" s="20" t="n">
        <v>2.02934767</v>
      </c>
      <c r="G70" s="18" t="n">
        <v>30.48746327</v>
      </c>
      <c r="H70" s="20" t="n">
        <v>2.23022212</v>
      </c>
      <c r="I70" s="18" t="s">
        <v>105</v>
      </c>
      <c r="J70" s="20" t="s">
        <v>105</v>
      </c>
      <c r="K70" s="18" t="n">
        <v>0.11281288</v>
      </c>
      <c r="L70" s="20" t="n">
        <v>0.15952317</v>
      </c>
      <c r="M70" s="18" t="n">
        <v>0</v>
      </c>
      <c r="N70" s="20" t="n">
        <v>0</v>
      </c>
      <c r="O70" s="18" t="n">
        <v>0</v>
      </c>
      <c r="P70" s="20" t="n">
        <v>0</v>
      </c>
      <c r="Q70" s="18" t="n">
        <v>0.59748465</v>
      </c>
      <c r="R70" s="20" t="n">
        <v>0.53259139</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212</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(389.0/B7*100)</f>
        <v/>
      </c>
      <c r="D7" s="19" t="n">
        <v>6978</v>
      </c>
      <c r="E7" s="18" t="n">
        <v>54.18472762</v>
      </c>
      <c r="F7" s="20" t="n">
        <v>0.66224665</v>
      </c>
      <c r="G7" s="18" t="n">
        <v>37.80806682</v>
      </c>
      <c r="H7" s="20" t="n">
        <v>0.74533074</v>
      </c>
      <c r="I7" s="18" t="s">
        <v>105</v>
      </c>
      <c r="J7" s="20" t="s">
        <v>105</v>
      </c>
      <c r="K7" s="18" t="n">
        <v>1.03500372</v>
      </c>
      <c r="L7" s="20" t="n">
        <v>0.15397131</v>
      </c>
      <c r="M7" s="18" t="n">
        <v>0</v>
      </c>
      <c r="N7" s="20" t="n">
        <v>0</v>
      </c>
      <c r="O7" s="18" t="n">
        <v>0</v>
      </c>
      <c r="P7" s="20" t="n">
        <v>0</v>
      </c>
      <c r="Q7" s="18" t="n">
        <v>6.97220183</v>
      </c>
      <c r="R7" s="20" t="n">
        <v>0.39042818</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(2188.0/B9*100)</f>
        <v/>
      </c>
      <c r="D9" s="19" t="n">
        <v>692</v>
      </c>
      <c r="E9" s="18" t="n">
        <v>23.85888814</v>
      </c>
      <c r="F9" s="20" t="n">
        <v>1.5232718</v>
      </c>
      <c r="G9" s="18" t="n">
        <v>72.69266523</v>
      </c>
      <c r="H9" s="20" t="n">
        <v>1.79650906</v>
      </c>
      <c r="I9" s="18" t="s">
        <v>105</v>
      </c>
      <c r="J9" s="20" t="s">
        <v>105</v>
      </c>
      <c r="K9" s="18" t="n">
        <v>0.35431691</v>
      </c>
      <c r="L9" s="20" t="n">
        <v>0.23288742</v>
      </c>
      <c r="M9" s="18" t="n">
        <v>0</v>
      </c>
      <c r="N9" s="20" t="n">
        <v>0</v>
      </c>
      <c r="O9" s="18" t="n">
        <v>0</v>
      </c>
      <c r="P9" s="20" t="n">
        <v>0</v>
      </c>
      <c r="Q9" s="18" t="n">
        <v>3.09412973</v>
      </c>
      <c r="R9" s="20" t="n">
        <v>0.69546636</v>
      </c>
    </row>
    <row r="10" spans="1:18">
      <c r="A10" s="15" t="s">
        <v>109</v>
      </c>
      <c r="B10" s="17" t="n">
        <v>6480</v>
      </c>
      <c r="C10" s="18">
        <f>(4845.0/B10*100)</f>
        <v/>
      </c>
      <c r="D10" s="19" t="n">
        <v>1635</v>
      </c>
      <c r="E10" s="18" t="n">
        <v>56.62966719</v>
      </c>
      <c r="F10" s="20" t="n">
        <v>1.76929013</v>
      </c>
      <c r="G10" s="18" t="n">
        <v>39.28142862</v>
      </c>
      <c r="H10" s="20" t="n">
        <v>1.6356737</v>
      </c>
      <c r="I10" s="18" t="s">
        <v>105</v>
      </c>
      <c r="J10" s="20" t="s">
        <v>105</v>
      </c>
      <c r="K10" s="18" t="n">
        <v>0.07110559</v>
      </c>
      <c r="L10" s="20" t="n">
        <v>0.04431682</v>
      </c>
      <c r="M10" s="18" t="n">
        <v>0</v>
      </c>
      <c r="N10" s="20" t="n">
        <v>0</v>
      </c>
      <c r="O10" s="18" t="n">
        <v>0</v>
      </c>
      <c r="P10" s="20" t="n">
        <v>0</v>
      </c>
      <c r="Q10" s="18" t="n">
        <v>4.0177986</v>
      </c>
      <c r="R10" s="20" t="n">
        <v>0.57370545</v>
      </c>
    </row>
    <row r="11" spans="1:18">
      <c r="A11" s="15" t="s">
        <v>110</v>
      </c>
      <c r="B11" s="17" t="n">
        <v>3553</v>
      </c>
      <c r="C11" s="18">
        <f>(2693.0/B11*100)</f>
        <v/>
      </c>
      <c r="D11" s="19" t="n">
        <v>860</v>
      </c>
      <c r="E11" s="18" t="n">
        <v>52.63200795</v>
      </c>
      <c r="F11" s="20" t="n">
        <v>2.00457978</v>
      </c>
      <c r="G11" s="18" t="n">
        <v>30.6895511</v>
      </c>
      <c r="H11" s="20" t="n">
        <v>1.89452101</v>
      </c>
      <c r="I11" s="18" t="s">
        <v>105</v>
      </c>
      <c r="J11" s="20" t="s">
        <v>105</v>
      </c>
      <c r="K11" s="18" t="n">
        <v>0.98276381</v>
      </c>
      <c r="L11" s="20" t="n">
        <v>0.30321748</v>
      </c>
      <c r="M11" s="18" t="n">
        <v>0</v>
      </c>
      <c r="N11" s="20" t="n">
        <v>0</v>
      </c>
      <c r="O11" s="18" t="n">
        <v>0</v>
      </c>
      <c r="P11" s="20" t="n">
        <v>0</v>
      </c>
      <c r="Q11" s="18" t="n">
        <v>15.69567715</v>
      </c>
      <c r="R11" s="20" t="n">
        <v>1.62841164</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(4424.0/B23*100)</f>
        <v/>
      </c>
      <c r="D23" s="19" t="n">
        <v>1367</v>
      </c>
      <c r="E23" s="18" t="n">
        <v>24.93705699</v>
      </c>
      <c r="F23" s="20" t="n">
        <v>1.65452588</v>
      </c>
      <c r="G23" s="18" t="n">
        <v>68.71914494000001</v>
      </c>
      <c r="H23" s="20" t="n">
        <v>1.77411357</v>
      </c>
      <c r="I23" s="18" t="s">
        <v>105</v>
      </c>
      <c r="J23" s="20" t="s">
        <v>105</v>
      </c>
      <c r="K23" s="18" t="n">
        <v>0.51287558</v>
      </c>
      <c r="L23" s="20" t="n">
        <v>0.3174956</v>
      </c>
      <c r="M23" s="18" t="n">
        <v>0</v>
      </c>
      <c r="N23" s="20" t="n">
        <v>0</v>
      </c>
      <c r="O23" s="18" t="n">
        <v>0</v>
      </c>
      <c r="P23" s="20" t="n">
        <v>0</v>
      </c>
      <c r="Q23" s="18" t="n">
        <v>5.83092249</v>
      </c>
      <c r="R23" s="20" t="n">
        <v>0.93582162</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23.62452383</v>
      </c>
      <c r="F29" s="20" t="n">
        <v>1.99511685</v>
      </c>
      <c r="G29" s="18" t="n">
        <v>72.25613357</v>
      </c>
      <c r="H29" s="20" t="n">
        <v>2.09991959</v>
      </c>
      <c r="I29" s="18" t="s">
        <v>105</v>
      </c>
      <c r="J29" s="20" t="s">
        <v>105</v>
      </c>
      <c r="K29" s="18" t="n">
        <v>0.92385174</v>
      </c>
      <c r="L29" s="20" t="n">
        <v>0.43426477</v>
      </c>
      <c r="M29" s="18" t="n">
        <v>0</v>
      </c>
      <c r="N29" s="20" t="n">
        <v>0</v>
      </c>
      <c r="O29" s="18" t="n">
        <v>0</v>
      </c>
      <c r="P29" s="20" t="n">
        <v>0</v>
      </c>
      <c r="Q29" s="18" t="n">
        <v>3.19549086</v>
      </c>
      <c r="R29" s="20" t="n">
        <v>0.80499478</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(1414.0/B32*100)</f>
        <v/>
      </c>
      <c r="D32" s="19" t="n">
        <v>855</v>
      </c>
      <c r="E32" s="18" t="n">
        <v>41.69328012</v>
      </c>
      <c r="F32" s="20" t="n">
        <v>1.84978546</v>
      </c>
      <c r="G32" s="18" t="n">
        <v>52.52577123</v>
      </c>
      <c r="H32" s="20" t="n">
        <v>1.93279583</v>
      </c>
      <c r="I32" s="18" t="s">
        <v>105</v>
      </c>
      <c r="J32" s="20" t="s">
        <v>105</v>
      </c>
      <c r="K32" s="18" t="n">
        <v>0.10127595</v>
      </c>
      <c r="L32" s="20" t="n">
        <v>0.1013356</v>
      </c>
      <c r="M32" s="18" t="n">
        <v>0</v>
      </c>
      <c r="N32" s="20" t="n">
        <v>0</v>
      </c>
      <c r="O32" s="18" t="n">
        <v>0</v>
      </c>
      <c r="P32" s="20" t="n">
        <v>0</v>
      </c>
      <c r="Q32" s="18" t="n">
        <v>5.6796727</v>
      </c>
      <c r="R32" s="20" t="n">
        <v>0.84980351</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(2511.0/B34*100)</f>
        <v/>
      </c>
      <c r="D34" s="19" t="n">
        <v>804</v>
      </c>
      <c r="E34" s="18" t="n">
        <v>48.14849873</v>
      </c>
      <c r="F34" s="20" t="n">
        <v>1.87042929</v>
      </c>
      <c r="G34" s="18" t="n">
        <v>42.0372117</v>
      </c>
      <c r="H34" s="20" t="n">
        <v>2.20617504</v>
      </c>
      <c r="I34" s="18" t="s">
        <v>105</v>
      </c>
      <c r="J34" s="20" t="s">
        <v>105</v>
      </c>
      <c r="K34" s="18" t="n">
        <v>1.21410044</v>
      </c>
      <c r="L34" s="20" t="n">
        <v>0.43954336</v>
      </c>
      <c r="M34" s="18" t="n">
        <v>0</v>
      </c>
      <c r="N34" s="20" t="n">
        <v>0</v>
      </c>
      <c r="O34" s="18" t="n">
        <v>0</v>
      </c>
      <c r="P34" s="20" t="n">
        <v>0</v>
      </c>
      <c r="Q34" s="18" t="n">
        <v>8.60018913</v>
      </c>
      <c r="R34" s="20" t="n">
        <v>1.10955439</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(2480.0/B36*100)</f>
        <v/>
      </c>
      <c r="D36" s="19" t="n">
        <v>852</v>
      </c>
      <c r="E36" s="18" t="n">
        <v>48.18858764</v>
      </c>
      <c r="F36" s="20" t="n">
        <v>1.88460636</v>
      </c>
      <c r="G36" s="18" t="n">
        <v>41.70406005</v>
      </c>
      <c r="H36" s="20" t="n">
        <v>2.02055512</v>
      </c>
      <c r="I36" s="18" t="s">
        <v>105</v>
      </c>
      <c r="J36" s="20" t="s">
        <v>105</v>
      </c>
      <c r="K36" s="18" t="n">
        <v>1.54677393</v>
      </c>
      <c r="L36" s="20" t="n">
        <v>0.52252094</v>
      </c>
      <c r="M36" s="18" t="n">
        <v>0</v>
      </c>
      <c r="N36" s="20" t="n">
        <v>0</v>
      </c>
      <c r="O36" s="18" t="n">
        <v>0</v>
      </c>
      <c r="P36" s="20" t="n">
        <v>0</v>
      </c>
      <c r="Q36" s="18" t="n">
        <v>8.56057837</v>
      </c>
      <c r="R36" s="20" t="n">
        <v>1.10353353</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(2148.0/B41*100)</f>
        <v/>
      </c>
      <c r="D41" s="19" t="n">
        <v>710</v>
      </c>
      <c r="E41" s="18" t="n">
        <v>58.58917962</v>
      </c>
      <c r="F41" s="20" t="n">
        <v>1.82943154</v>
      </c>
      <c r="G41" s="18" t="n">
        <v>38.31336089</v>
      </c>
      <c r="H41" s="20" t="n">
        <v>1.70291742</v>
      </c>
      <c r="I41" s="18" t="s">
        <v>105</v>
      </c>
      <c r="J41" s="20" t="s">
        <v>105</v>
      </c>
      <c r="K41" s="18" t="n">
        <v>0</v>
      </c>
      <c r="L41" s="20" t="n">
        <v>0</v>
      </c>
      <c r="M41" s="18" t="n">
        <v>0</v>
      </c>
      <c r="N41" s="20" t="n">
        <v>0</v>
      </c>
      <c r="O41" s="18" t="n">
        <v>0</v>
      </c>
      <c r="P41" s="20" t="n">
        <v>0</v>
      </c>
      <c r="Q41" s="18" t="n">
        <v>3.09745949</v>
      </c>
      <c r="R41" s="20" t="n">
        <v>1.06828934</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(8727.0/B46*100)</f>
        <v/>
      </c>
      <c r="D46" s="19" t="n">
        <v>2341</v>
      </c>
      <c r="E46" s="18" t="n">
        <v>52.0522787</v>
      </c>
      <c r="F46" s="20" t="n">
        <v>1.30932191</v>
      </c>
      <c r="G46" s="18" t="n">
        <v>26.99527192</v>
      </c>
      <c r="H46" s="20" t="n">
        <v>1.31935596</v>
      </c>
      <c r="I46" s="18" t="s">
        <v>105</v>
      </c>
      <c r="J46" s="20" t="s">
        <v>105</v>
      </c>
      <c r="K46" s="18" t="n">
        <v>2.49797725</v>
      </c>
      <c r="L46" s="20" t="n">
        <v>0.49837458</v>
      </c>
      <c r="M46" s="18" t="n">
        <v>0</v>
      </c>
      <c r="N46" s="20" t="n">
        <v>0</v>
      </c>
      <c r="O46" s="18" t="n">
        <v>0</v>
      </c>
      <c r="P46" s="20" t="n">
        <v>0</v>
      </c>
      <c r="Q46" s="18" t="n">
        <v>18.45447213</v>
      </c>
      <c r="R46" s="20" t="n">
        <v>1.40724137</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(3830.0/B48*100)</f>
        <v/>
      </c>
      <c r="D48" s="19" t="n">
        <v>1329</v>
      </c>
      <c r="E48" s="18" t="n">
        <v>28.97430981</v>
      </c>
      <c r="F48" s="20" t="n">
        <v>1.70004667</v>
      </c>
      <c r="G48" s="18" t="n">
        <v>70.43040246</v>
      </c>
      <c r="H48" s="20" t="n">
        <v>1.69679754</v>
      </c>
      <c r="I48" s="18" t="s">
        <v>105</v>
      </c>
      <c r="J48" s="20" t="s">
        <v>105</v>
      </c>
      <c r="K48" s="18" t="n">
        <v>0</v>
      </c>
      <c r="L48" s="20" t="n">
        <v>0</v>
      </c>
      <c r="M48" s="18" t="n">
        <v>0</v>
      </c>
      <c r="N48" s="20" t="n">
        <v>0</v>
      </c>
      <c r="O48" s="18" t="n">
        <v>0</v>
      </c>
      <c r="P48" s="20" t="n">
        <v>0</v>
      </c>
      <c r="Q48" s="18" t="n">
        <v>0.59528773</v>
      </c>
      <c r="R48" s="20" t="n">
        <v>0.27110374</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(2496.0/B61*100)</f>
        <v/>
      </c>
      <c r="D61" s="19" t="n">
        <v>828</v>
      </c>
      <c r="E61" s="18" t="n">
        <v>53.5583109</v>
      </c>
      <c r="F61" s="20" t="n">
        <v>2.0352446</v>
      </c>
      <c r="G61" s="18" t="n">
        <v>37.76146235</v>
      </c>
      <c r="H61" s="20" t="n">
        <v>1.97638849</v>
      </c>
      <c r="I61" s="18" t="s">
        <v>105</v>
      </c>
      <c r="J61" s="20" t="s">
        <v>105</v>
      </c>
      <c r="K61" s="18" t="n">
        <v>1.34031524</v>
      </c>
      <c r="L61" s="20" t="n">
        <v>0.48181964</v>
      </c>
      <c r="M61" s="18" t="n">
        <v>0</v>
      </c>
      <c r="N61" s="20" t="n">
        <v>0</v>
      </c>
      <c r="O61" s="18" t="n">
        <v>0</v>
      </c>
      <c r="P61" s="20" t="n">
        <v>0</v>
      </c>
      <c r="Q61" s="18" t="n">
        <v>7.33991152</v>
      </c>
      <c r="R61" s="20" t="n">
        <v>1.09153285</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(2665.0/B67*100)</f>
        <v/>
      </c>
      <c r="D67" s="19" t="n">
        <v>846</v>
      </c>
      <c r="E67" s="18" t="n">
        <v>62.77632736</v>
      </c>
      <c r="F67" s="20" t="n">
        <v>1.75090182</v>
      </c>
      <c r="G67" s="18" t="n">
        <v>31.50352951</v>
      </c>
      <c r="H67" s="20" t="n">
        <v>1.86540646</v>
      </c>
      <c r="I67" s="18" t="s">
        <v>105</v>
      </c>
      <c r="J67" s="20" t="s">
        <v>105</v>
      </c>
      <c r="K67" s="18" t="n">
        <v>0.15769591</v>
      </c>
      <c r="L67" s="20" t="n">
        <v>0.15792094</v>
      </c>
      <c r="M67" s="18" t="n">
        <v>0</v>
      </c>
      <c r="N67" s="20" t="n">
        <v>0</v>
      </c>
      <c r="O67" s="18" t="n">
        <v>0</v>
      </c>
      <c r="P67" s="20" t="n">
        <v>0</v>
      </c>
      <c r="Q67" s="18" t="n">
        <v>5.56244722</v>
      </c>
      <c r="R67" s="20" t="n">
        <v>0.82483893</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(2214.0/B70*100)</f>
        <v/>
      </c>
      <c r="D70" s="19" t="n">
        <v>715</v>
      </c>
      <c r="E70" s="18" t="n">
        <v>25.02045193</v>
      </c>
      <c r="F70" s="20" t="n">
        <v>1.80800963</v>
      </c>
      <c r="G70" s="18" t="n">
        <v>72.2485461</v>
      </c>
      <c r="H70" s="20" t="n">
        <v>2.07457665</v>
      </c>
      <c r="I70" s="18" t="s">
        <v>105</v>
      </c>
      <c r="J70" s="20" t="s">
        <v>105</v>
      </c>
      <c r="K70" s="18" t="n">
        <v>0.11281288</v>
      </c>
      <c r="L70" s="20" t="n">
        <v>0.15952317</v>
      </c>
      <c r="M70" s="18" t="n">
        <v>0</v>
      </c>
      <c r="N70" s="20" t="n">
        <v>0</v>
      </c>
      <c r="O70" s="18" t="n">
        <v>0</v>
      </c>
      <c r="P70" s="20" t="n">
        <v>0</v>
      </c>
      <c r="Q70" s="18" t="n">
        <v>2.61818909</v>
      </c>
      <c r="R70" s="20" t="n">
        <v>0.93298705</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213</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(434.0/B7*100)</f>
        <v/>
      </c>
      <c r="D7" s="19" t="n">
        <v>6933</v>
      </c>
      <c r="E7" s="18" t="n">
        <v>37.66170558</v>
      </c>
      <c r="F7" s="20" t="n">
        <v>0.75037266</v>
      </c>
      <c r="G7" s="18" t="n">
        <v>58.15609098</v>
      </c>
      <c r="H7" s="20" t="n">
        <v>0.80381285</v>
      </c>
      <c r="I7" s="18" t="s">
        <v>105</v>
      </c>
      <c r="J7" s="20" t="s">
        <v>105</v>
      </c>
      <c r="K7" s="18" t="n">
        <v>1.10826368</v>
      </c>
      <c r="L7" s="20" t="n">
        <v>0.15665495</v>
      </c>
      <c r="M7" s="18" t="n">
        <v>0</v>
      </c>
      <c r="N7" s="20" t="n">
        <v>0</v>
      </c>
      <c r="O7" s="18" t="n">
        <v>0</v>
      </c>
      <c r="P7" s="20" t="n">
        <v>0</v>
      </c>
      <c r="Q7" s="18" t="n">
        <v>3.07393976</v>
      </c>
      <c r="R7" s="20" t="n">
        <v>0.27828293</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(2191.0/B9*100)</f>
        <v/>
      </c>
      <c r="D9" s="19" t="n">
        <v>689</v>
      </c>
      <c r="E9" s="18" t="n">
        <v>23.4619143</v>
      </c>
      <c r="F9" s="20" t="n">
        <v>1.76779482</v>
      </c>
      <c r="G9" s="18" t="n">
        <v>74.07944677</v>
      </c>
      <c r="H9" s="20" t="n">
        <v>1.88044529</v>
      </c>
      <c r="I9" s="18" t="s">
        <v>105</v>
      </c>
      <c r="J9" s="20" t="s">
        <v>105</v>
      </c>
      <c r="K9" s="18" t="n">
        <v>0.35637632</v>
      </c>
      <c r="L9" s="20" t="n">
        <v>0.23421754</v>
      </c>
      <c r="M9" s="18" t="n">
        <v>0</v>
      </c>
      <c r="N9" s="20" t="n">
        <v>0</v>
      </c>
      <c r="O9" s="18" t="n">
        <v>0</v>
      </c>
      <c r="P9" s="20" t="n">
        <v>0</v>
      </c>
      <c r="Q9" s="18" t="n">
        <v>2.10226261</v>
      </c>
      <c r="R9" s="20" t="n">
        <v>0.51898144</v>
      </c>
    </row>
    <row r="10" spans="1:18">
      <c r="A10" s="15" t="s">
        <v>109</v>
      </c>
      <c r="B10" s="17" t="n">
        <v>6480</v>
      </c>
      <c r="C10" s="18">
        <f>(4845.0/B10*100)</f>
        <v/>
      </c>
      <c r="D10" s="19" t="n">
        <v>1635</v>
      </c>
      <c r="E10" s="18" t="n">
        <v>37.96322274</v>
      </c>
      <c r="F10" s="20" t="n">
        <v>1.66779365</v>
      </c>
      <c r="G10" s="18" t="n">
        <v>61.08300782</v>
      </c>
      <c r="H10" s="20" t="n">
        <v>1.68600138</v>
      </c>
      <c r="I10" s="18" t="s">
        <v>105</v>
      </c>
      <c r="J10" s="20" t="s">
        <v>105</v>
      </c>
      <c r="K10" s="18" t="n">
        <v>0.07110559</v>
      </c>
      <c r="L10" s="20" t="n">
        <v>0.04431682</v>
      </c>
      <c r="M10" s="18" t="n">
        <v>0</v>
      </c>
      <c r="N10" s="20" t="n">
        <v>0</v>
      </c>
      <c r="O10" s="18" t="n">
        <v>0</v>
      </c>
      <c r="P10" s="20" t="n">
        <v>0</v>
      </c>
      <c r="Q10" s="18" t="n">
        <v>0.88266385</v>
      </c>
      <c r="R10" s="20" t="n">
        <v>0.32541626</v>
      </c>
    </row>
    <row r="11" spans="1:18">
      <c r="A11" s="15" t="s">
        <v>110</v>
      </c>
      <c r="B11" s="17" t="n">
        <v>3553</v>
      </c>
      <c r="C11" s="18">
        <f>(2694.0/B11*100)</f>
        <v/>
      </c>
      <c r="D11" s="19" t="n">
        <v>859</v>
      </c>
      <c r="E11" s="18" t="n">
        <v>53.88233152</v>
      </c>
      <c r="F11" s="20" t="n">
        <v>1.99806088</v>
      </c>
      <c r="G11" s="18" t="n">
        <v>40.42628582</v>
      </c>
      <c r="H11" s="20" t="n">
        <v>1.89141667</v>
      </c>
      <c r="I11" s="18" t="s">
        <v>105</v>
      </c>
      <c r="J11" s="20" t="s">
        <v>105</v>
      </c>
      <c r="K11" s="18" t="n">
        <v>1.44908499</v>
      </c>
      <c r="L11" s="20" t="n">
        <v>0.3896946</v>
      </c>
      <c r="M11" s="18" t="n">
        <v>0</v>
      </c>
      <c r="N11" s="20" t="n">
        <v>0</v>
      </c>
      <c r="O11" s="18" t="n">
        <v>0</v>
      </c>
      <c r="P11" s="20" t="n">
        <v>0</v>
      </c>
      <c r="Q11" s="18" t="n">
        <v>4.24229767</v>
      </c>
      <c r="R11" s="20" t="n">
        <v>0.91124194</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(4428.0/B23*100)</f>
        <v/>
      </c>
      <c r="D23" s="19" t="n">
        <v>1363</v>
      </c>
      <c r="E23" s="18" t="n">
        <v>36.30078776</v>
      </c>
      <c r="F23" s="20" t="n">
        <v>1.83083952</v>
      </c>
      <c r="G23" s="18" t="n">
        <v>60.56477938</v>
      </c>
      <c r="H23" s="20" t="n">
        <v>1.95990512</v>
      </c>
      <c r="I23" s="18" t="s">
        <v>105</v>
      </c>
      <c r="J23" s="20" t="s">
        <v>105</v>
      </c>
      <c r="K23" s="18" t="n">
        <v>0.7334738200000001</v>
      </c>
      <c r="L23" s="20" t="n">
        <v>0.35818395</v>
      </c>
      <c r="M23" s="18" t="n">
        <v>0</v>
      </c>
      <c r="N23" s="20" t="n">
        <v>0</v>
      </c>
      <c r="O23" s="18" t="n">
        <v>0</v>
      </c>
      <c r="P23" s="20" t="n">
        <v>0</v>
      </c>
      <c r="Q23" s="18" t="n">
        <v>2.40095904</v>
      </c>
      <c r="R23" s="20" t="n">
        <v>0.63051103</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26.04304297</v>
      </c>
      <c r="F29" s="20" t="n">
        <v>1.72744572</v>
      </c>
      <c r="G29" s="18" t="n">
        <v>72.46826236</v>
      </c>
      <c r="H29" s="20" t="n">
        <v>1.77346633</v>
      </c>
      <c r="I29" s="18" t="s">
        <v>105</v>
      </c>
      <c r="J29" s="20" t="s">
        <v>105</v>
      </c>
      <c r="K29" s="18" t="n">
        <v>0.92385174</v>
      </c>
      <c r="L29" s="20" t="n">
        <v>0.43426477</v>
      </c>
      <c r="M29" s="18" t="n">
        <v>0</v>
      </c>
      <c r="N29" s="20" t="n">
        <v>0</v>
      </c>
      <c r="O29" s="18" t="n">
        <v>0</v>
      </c>
      <c r="P29" s="20" t="n">
        <v>0</v>
      </c>
      <c r="Q29" s="18" t="n">
        <v>0.56484293</v>
      </c>
      <c r="R29" s="20" t="n">
        <v>0.28290533</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(1414.0/B32*100)</f>
        <v/>
      </c>
      <c r="D32" s="19" t="n">
        <v>855</v>
      </c>
      <c r="E32" s="18" t="n">
        <v>39.25604484</v>
      </c>
      <c r="F32" s="20" t="n">
        <v>1.73907526</v>
      </c>
      <c r="G32" s="18" t="n">
        <v>59.04085573</v>
      </c>
      <c r="H32" s="20" t="n">
        <v>1.83518674</v>
      </c>
      <c r="I32" s="18" t="s">
        <v>105</v>
      </c>
      <c r="J32" s="20" t="s">
        <v>105</v>
      </c>
      <c r="K32" s="18" t="n">
        <v>0.10127595</v>
      </c>
      <c r="L32" s="20" t="n">
        <v>0.1013356</v>
      </c>
      <c r="M32" s="18" t="n">
        <v>0</v>
      </c>
      <c r="N32" s="20" t="n">
        <v>0</v>
      </c>
      <c r="O32" s="18" t="n">
        <v>0</v>
      </c>
      <c r="P32" s="20" t="n">
        <v>0</v>
      </c>
      <c r="Q32" s="18" t="n">
        <v>1.60182348</v>
      </c>
      <c r="R32" s="20" t="n">
        <v>0.48754827</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(2517.0/B34*100)</f>
        <v/>
      </c>
      <c r="D34" s="19" t="n">
        <v>798</v>
      </c>
      <c r="E34" s="18" t="n">
        <v>41.34229283</v>
      </c>
      <c r="F34" s="20" t="n">
        <v>1.83671373</v>
      </c>
      <c r="G34" s="18" t="n">
        <v>54.40307552</v>
      </c>
      <c r="H34" s="20" t="n">
        <v>1.91253467</v>
      </c>
      <c r="I34" s="18" t="s">
        <v>105</v>
      </c>
      <c r="J34" s="20" t="s">
        <v>105</v>
      </c>
      <c r="K34" s="18" t="n">
        <v>1.22210654</v>
      </c>
      <c r="L34" s="20" t="n">
        <v>0.4419791</v>
      </c>
      <c r="M34" s="18" t="n">
        <v>0</v>
      </c>
      <c r="N34" s="20" t="n">
        <v>0</v>
      </c>
      <c r="O34" s="18" t="n">
        <v>0</v>
      </c>
      <c r="P34" s="20" t="n">
        <v>0</v>
      </c>
      <c r="Q34" s="18" t="n">
        <v>3.03252511</v>
      </c>
      <c r="R34" s="20" t="n">
        <v>0.86997756</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(2482.0/B36*100)</f>
        <v/>
      </c>
      <c r="D36" s="19" t="n">
        <v>850</v>
      </c>
      <c r="E36" s="18" t="n">
        <v>42.66972581</v>
      </c>
      <c r="F36" s="20" t="n">
        <v>1.61888545</v>
      </c>
      <c r="G36" s="18" t="n">
        <v>53.4888957</v>
      </c>
      <c r="H36" s="20" t="n">
        <v>1.52557233</v>
      </c>
      <c r="I36" s="18" t="s">
        <v>105</v>
      </c>
      <c r="J36" s="20" t="s">
        <v>105</v>
      </c>
      <c r="K36" s="18" t="n">
        <v>1.54961649</v>
      </c>
      <c r="L36" s="20" t="n">
        <v>0.52372489</v>
      </c>
      <c r="M36" s="18" t="n">
        <v>0</v>
      </c>
      <c r="N36" s="20" t="n">
        <v>0</v>
      </c>
      <c r="O36" s="18" t="n">
        <v>0</v>
      </c>
      <c r="P36" s="20" t="n">
        <v>0</v>
      </c>
      <c r="Q36" s="18" t="n">
        <v>2.291762</v>
      </c>
      <c r="R36" s="20" t="n">
        <v>0.52919072</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(2150.0/B41*100)</f>
        <v/>
      </c>
      <c r="D41" s="19" t="n">
        <v>708</v>
      </c>
      <c r="E41" s="18" t="n">
        <v>46.0147541</v>
      </c>
      <c r="F41" s="20" t="n">
        <v>2.13876842</v>
      </c>
      <c r="G41" s="18" t="n">
        <v>52.43866756</v>
      </c>
      <c r="H41" s="20" t="n">
        <v>2.05211955</v>
      </c>
      <c r="I41" s="18" t="s">
        <v>105</v>
      </c>
      <c r="J41" s="20" t="s">
        <v>105</v>
      </c>
      <c r="K41" s="18" t="n">
        <v>0</v>
      </c>
      <c r="L41" s="20" t="n">
        <v>0</v>
      </c>
      <c r="M41" s="18" t="n">
        <v>0</v>
      </c>
      <c r="N41" s="20" t="n">
        <v>0</v>
      </c>
      <c r="O41" s="18" t="n">
        <v>0</v>
      </c>
      <c r="P41" s="20" t="n">
        <v>0</v>
      </c>
      <c r="Q41" s="18" t="n">
        <v>1.54657834</v>
      </c>
      <c r="R41" s="20" t="n">
        <v>0.68114507</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(8791.0/B46*100)</f>
        <v/>
      </c>
      <c r="D46" s="19" t="n">
        <v>2277</v>
      </c>
      <c r="E46" s="18" t="n">
        <v>56.77467466</v>
      </c>
      <c r="F46" s="20" t="n">
        <v>1.60377076</v>
      </c>
      <c r="G46" s="18" t="n">
        <v>34.94624055</v>
      </c>
      <c r="H46" s="20" t="n">
        <v>1.53716824</v>
      </c>
      <c r="I46" s="18" t="s">
        <v>105</v>
      </c>
      <c r="J46" s="20" t="s">
        <v>105</v>
      </c>
      <c r="K46" s="18" t="n">
        <v>2.67510235</v>
      </c>
      <c r="L46" s="20" t="n">
        <v>0.57673296</v>
      </c>
      <c r="M46" s="18" t="n">
        <v>0</v>
      </c>
      <c r="N46" s="20" t="n">
        <v>0</v>
      </c>
      <c r="O46" s="18" t="n">
        <v>0</v>
      </c>
      <c r="P46" s="20" t="n">
        <v>0</v>
      </c>
      <c r="Q46" s="18" t="n">
        <v>5.60398243</v>
      </c>
      <c r="R46" s="20" t="n">
        <v>0.64905048</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(3832.0/B48*100)</f>
        <v/>
      </c>
      <c r="D48" s="19" t="n">
        <v>1327</v>
      </c>
      <c r="E48" s="18" t="n">
        <v>32.50988725</v>
      </c>
      <c r="F48" s="20" t="n">
        <v>1.52963355</v>
      </c>
      <c r="G48" s="18" t="n">
        <v>67.16153712000001</v>
      </c>
      <c r="H48" s="20" t="n">
        <v>1.49592324</v>
      </c>
      <c r="I48" s="18" t="s">
        <v>105</v>
      </c>
      <c r="J48" s="20" t="s">
        <v>105</v>
      </c>
      <c r="K48" s="18" t="n">
        <v>0</v>
      </c>
      <c r="L48" s="20" t="n">
        <v>0</v>
      </c>
      <c r="M48" s="18" t="n">
        <v>0</v>
      </c>
      <c r="N48" s="20" t="n">
        <v>0</v>
      </c>
      <c r="O48" s="18" t="n">
        <v>0</v>
      </c>
      <c r="P48" s="20" t="n">
        <v>0</v>
      </c>
      <c r="Q48" s="18" t="n">
        <v>0.32857563</v>
      </c>
      <c r="R48" s="20" t="n">
        <v>0.23581807</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(2497.0/B61*100)</f>
        <v/>
      </c>
      <c r="D61" s="19" t="n">
        <v>827</v>
      </c>
      <c r="E61" s="18" t="n">
        <v>40.00590713</v>
      </c>
      <c r="F61" s="20" t="n">
        <v>1.94133951</v>
      </c>
      <c r="G61" s="18" t="n">
        <v>55.80375751</v>
      </c>
      <c r="H61" s="20" t="n">
        <v>1.92337362</v>
      </c>
      <c r="I61" s="18" t="s">
        <v>105</v>
      </c>
      <c r="J61" s="20" t="s">
        <v>105</v>
      </c>
      <c r="K61" s="18" t="n">
        <v>1.36887422</v>
      </c>
      <c r="L61" s="20" t="n">
        <v>0.48306569</v>
      </c>
      <c r="M61" s="18" t="n">
        <v>0</v>
      </c>
      <c r="N61" s="20" t="n">
        <v>0</v>
      </c>
      <c r="O61" s="18" t="n">
        <v>0</v>
      </c>
      <c r="P61" s="20" t="n">
        <v>0</v>
      </c>
      <c r="Q61" s="18" t="n">
        <v>2.82146114</v>
      </c>
      <c r="R61" s="20" t="n">
        <v>0.63740484</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(2669.0/B67*100)</f>
        <v/>
      </c>
      <c r="D67" s="19" t="n">
        <v>842</v>
      </c>
      <c r="E67" s="18" t="n">
        <v>65.67725403999999</v>
      </c>
      <c r="F67" s="20" t="n">
        <v>1.73382152</v>
      </c>
      <c r="G67" s="18" t="n">
        <v>31.78431654</v>
      </c>
      <c r="H67" s="20" t="n">
        <v>1.78508877</v>
      </c>
      <c r="I67" s="18" t="s">
        <v>105</v>
      </c>
      <c r="J67" s="20" t="s">
        <v>105</v>
      </c>
      <c r="K67" s="18" t="n">
        <v>0.15841374</v>
      </c>
      <c r="L67" s="20" t="n">
        <v>0.15864909</v>
      </c>
      <c r="M67" s="18" t="n">
        <v>0</v>
      </c>
      <c r="N67" s="20" t="n">
        <v>0</v>
      </c>
      <c r="O67" s="18" t="n">
        <v>0</v>
      </c>
      <c r="P67" s="20" t="n">
        <v>0</v>
      </c>
      <c r="Q67" s="18" t="n">
        <v>2.38001569</v>
      </c>
      <c r="R67" s="20" t="n">
        <v>0.54179305</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(2216.0/B70*100)</f>
        <v/>
      </c>
      <c r="D70" s="19" t="n">
        <v>713</v>
      </c>
      <c r="E70" s="18" t="n">
        <v>34.5137766</v>
      </c>
      <c r="F70" s="20" t="n">
        <v>2.30085486</v>
      </c>
      <c r="G70" s="18" t="n">
        <v>63.87465986</v>
      </c>
      <c r="H70" s="20" t="n">
        <v>2.56320176</v>
      </c>
      <c r="I70" s="18" t="s">
        <v>105</v>
      </c>
      <c r="J70" s="20" t="s">
        <v>105</v>
      </c>
      <c r="K70" s="18" t="n">
        <v>0.11321589</v>
      </c>
      <c r="L70" s="20" t="n">
        <v>0.16009187</v>
      </c>
      <c r="M70" s="18" t="n">
        <v>0</v>
      </c>
      <c r="N70" s="20" t="n">
        <v>0</v>
      </c>
      <c r="O70" s="18" t="n">
        <v>0</v>
      </c>
      <c r="P70" s="20" t="n">
        <v>0</v>
      </c>
      <c r="Q70" s="18" t="n">
        <v>1.49834765</v>
      </c>
      <c r="R70" s="20" t="n">
        <v>0.67714895</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214</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(416.0/B7*100)</f>
        <v/>
      </c>
      <c r="D7" s="19" t="n">
        <v>6951</v>
      </c>
      <c r="E7" s="18" t="n">
        <v>44.52091821</v>
      </c>
      <c r="F7" s="20" t="n">
        <v>0.8399697699999999</v>
      </c>
      <c r="G7" s="18" t="n">
        <v>51.38890641</v>
      </c>
      <c r="H7" s="20" t="n">
        <v>0.7971196699999999</v>
      </c>
      <c r="I7" s="18" t="s">
        <v>105</v>
      </c>
      <c r="J7" s="20" t="s">
        <v>105</v>
      </c>
      <c r="K7" s="18" t="n">
        <v>1.27718471</v>
      </c>
      <c r="L7" s="20" t="n">
        <v>0.16359149</v>
      </c>
      <c r="M7" s="18" t="n">
        <v>0</v>
      </c>
      <c r="N7" s="20" t="n">
        <v>0</v>
      </c>
      <c r="O7" s="18" t="n">
        <v>0</v>
      </c>
      <c r="P7" s="20" t="n">
        <v>0</v>
      </c>
      <c r="Q7" s="18" t="n">
        <v>2.81299067</v>
      </c>
      <c r="R7" s="20" t="n">
        <v>0.28776877</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(2191.0/B9*100)</f>
        <v/>
      </c>
      <c r="D9" s="19" t="n">
        <v>689</v>
      </c>
      <c r="E9" s="18" t="n">
        <v>48.34154799</v>
      </c>
      <c r="F9" s="20" t="n">
        <v>2.04990284</v>
      </c>
      <c r="G9" s="18" t="n">
        <v>49.63478818</v>
      </c>
      <c r="H9" s="20" t="n">
        <v>2.11347228</v>
      </c>
      <c r="I9" s="18" t="s">
        <v>105</v>
      </c>
      <c r="J9" s="20" t="s">
        <v>105</v>
      </c>
      <c r="K9" s="18" t="n">
        <v>0.35637632</v>
      </c>
      <c r="L9" s="20" t="n">
        <v>0.23421754</v>
      </c>
      <c r="M9" s="18" t="n">
        <v>0</v>
      </c>
      <c r="N9" s="20" t="n">
        <v>0</v>
      </c>
      <c r="O9" s="18" t="n">
        <v>0</v>
      </c>
      <c r="P9" s="20" t="n">
        <v>0</v>
      </c>
      <c r="Q9" s="18" t="n">
        <v>1.66728751</v>
      </c>
      <c r="R9" s="20" t="n">
        <v>0.43213409</v>
      </c>
    </row>
    <row r="10" spans="1:18">
      <c r="A10" s="15" t="s">
        <v>109</v>
      </c>
      <c r="B10" s="17" t="n">
        <v>6480</v>
      </c>
      <c r="C10" s="18">
        <f>(4845.0/B10*100)</f>
        <v/>
      </c>
      <c r="D10" s="19" t="n">
        <v>1635</v>
      </c>
      <c r="E10" s="18" t="n">
        <v>47.78635897</v>
      </c>
      <c r="F10" s="20" t="n">
        <v>1.61868763</v>
      </c>
      <c r="G10" s="18" t="n">
        <v>50.90739047</v>
      </c>
      <c r="H10" s="20" t="n">
        <v>1.61671042</v>
      </c>
      <c r="I10" s="18" t="s">
        <v>105</v>
      </c>
      <c r="J10" s="20" t="s">
        <v>105</v>
      </c>
      <c r="K10" s="18" t="n">
        <v>0.26246451</v>
      </c>
      <c r="L10" s="20" t="n">
        <v>0.22474437</v>
      </c>
      <c r="M10" s="18" t="n">
        <v>0</v>
      </c>
      <c r="N10" s="20" t="n">
        <v>0</v>
      </c>
      <c r="O10" s="18" t="n">
        <v>0</v>
      </c>
      <c r="P10" s="20" t="n">
        <v>0</v>
      </c>
      <c r="Q10" s="18" t="n">
        <v>1.04378605</v>
      </c>
      <c r="R10" s="20" t="n">
        <v>0.38508099</v>
      </c>
    </row>
    <row r="11" spans="1:18">
      <c r="A11" s="15" t="s">
        <v>110</v>
      </c>
      <c r="B11" s="17" t="n">
        <v>3553</v>
      </c>
      <c r="C11" s="18">
        <f>(2694.0/B11*100)</f>
        <v/>
      </c>
      <c r="D11" s="19" t="n">
        <v>859</v>
      </c>
      <c r="E11" s="18" t="n">
        <v>53.91230306</v>
      </c>
      <c r="F11" s="20" t="n">
        <v>2.03314339</v>
      </c>
      <c r="G11" s="18" t="n">
        <v>40.83462235</v>
      </c>
      <c r="H11" s="20" t="n">
        <v>2.09557256</v>
      </c>
      <c r="I11" s="18" t="s">
        <v>105</v>
      </c>
      <c r="J11" s="20" t="s">
        <v>105</v>
      </c>
      <c r="K11" s="18" t="n">
        <v>1.73146186</v>
      </c>
      <c r="L11" s="20" t="n">
        <v>0.44182365</v>
      </c>
      <c r="M11" s="18" t="n">
        <v>0</v>
      </c>
      <c r="N11" s="20" t="n">
        <v>0</v>
      </c>
      <c r="O11" s="18" t="n">
        <v>0</v>
      </c>
      <c r="P11" s="20" t="n">
        <v>0</v>
      </c>
      <c r="Q11" s="18" t="n">
        <v>3.52161272</v>
      </c>
      <c r="R11" s="20" t="n">
        <v>1.0698674</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(4429.0/B23*100)</f>
        <v/>
      </c>
      <c r="D23" s="19" t="n">
        <v>1362</v>
      </c>
      <c r="E23" s="18" t="n">
        <v>50.64077665</v>
      </c>
      <c r="F23" s="20" t="n">
        <v>1.67934031</v>
      </c>
      <c r="G23" s="18" t="n">
        <v>47.1344525</v>
      </c>
      <c r="H23" s="20" t="n">
        <v>1.73172317</v>
      </c>
      <c r="I23" s="18" t="s">
        <v>105</v>
      </c>
      <c r="J23" s="20" t="s">
        <v>105</v>
      </c>
      <c r="K23" s="18" t="n">
        <v>0.73655343</v>
      </c>
      <c r="L23" s="20" t="n">
        <v>0.35865583</v>
      </c>
      <c r="M23" s="18" t="n">
        <v>0</v>
      </c>
      <c r="N23" s="20" t="n">
        <v>0</v>
      </c>
      <c r="O23" s="18" t="n">
        <v>0</v>
      </c>
      <c r="P23" s="20" t="n">
        <v>0</v>
      </c>
      <c r="Q23" s="18" t="n">
        <v>1.48821741</v>
      </c>
      <c r="R23" s="20" t="n">
        <v>0.5929806399999999</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29.0255718</v>
      </c>
      <c r="F29" s="20" t="n">
        <v>2.14594639</v>
      </c>
      <c r="G29" s="18" t="n">
        <v>69.60135597</v>
      </c>
      <c r="H29" s="20" t="n">
        <v>2.19208698</v>
      </c>
      <c r="I29" s="18" t="s">
        <v>105</v>
      </c>
      <c r="J29" s="20" t="s">
        <v>105</v>
      </c>
      <c r="K29" s="18" t="n">
        <v>0.92385174</v>
      </c>
      <c r="L29" s="20" t="n">
        <v>0.43426477</v>
      </c>
      <c r="M29" s="18" t="n">
        <v>0</v>
      </c>
      <c r="N29" s="20" t="n">
        <v>0</v>
      </c>
      <c r="O29" s="18" t="n">
        <v>0</v>
      </c>
      <c r="P29" s="20" t="n">
        <v>0</v>
      </c>
      <c r="Q29" s="18" t="n">
        <v>0.4492205</v>
      </c>
      <c r="R29" s="20" t="n">
        <v>0.26218646</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(1416.0/B32*100)</f>
        <v/>
      </c>
      <c r="D32" s="19" t="n">
        <v>853</v>
      </c>
      <c r="E32" s="18" t="n">
        <v>45.66217728</v>
      </c>
      <c r="F32" s="20" t="n">
        <v>1.85729264</v>
      </c>
      <c r="G32" s="18" t="n">
        <v>52.8486221</v>
      </c>
      <c r="H32" s="20" t="n">
        <v>1.85204044</v>
      </c>
      <c r="I32" s="18" t="s">
        <v>105</v>
      </c>
      <c r="J32" s="20" t="s">
        <v>105</v>
      </c>
      <c r="K32" s="18" t="n">
        <v>0.10148618</v>
      </c>
      <c r="L32" s="20" t="n">
        <v>0.10154594</v>
      </c>
      <c r="M32" s="18" t="n">
        <v>0</v>
      </c>
      <c r="N32" s="20" t="n">
        <v>0</v>
      </c>
      <c r="O32" s="18" t="n">
        <v>0</v>
      </c>
      <c r="P32" s="20" t="n">
        <v>0</v>
      </c>
      <c r="Q32" s="18" t="n">
        <v>1.38771444</v>
      </c>
      <c r="R32" s="20" t="n">
        <v>0.44030971</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(2511.0/B34*100)</f>
        <v/>
      </c>
      <c r="D34" s="19" t="n">
        <v>804</v>
      </c>
      <c r="E34" s="18" t="n">
        <v>45.00976124</v>
      </c>
      <c r="F34" s="20" t="n">
        <v>1.96155824</v>
      </c>
      <c r="G34" s="18" t="n">
        <v>50.34276643</v>
      </c>
      <c r="H34" s="20" t="n">
        <v>1.97756588</v>
      </c>
      <c r="I34" s="18" t="s">
        <v>105</v>
      </c>
      <c r="J34" s="20" t="s">
        <v>105</v>
      </c>
      <c r="K34" s="18" t="n">
        <v>1.21410044</v>
      </c>
      <c r="L34" s="20" t="n">
        <v>0.43954336</v>
      </c>
      <c r="M34" s="18" t="n">
        <v>0</v>
      </c>
      <c r="N34" s="20" t="n">
        <v>0</v>
      </c>
      <c r="O34" s="18" t="n">
        <v>0</v>
      </c>
      <c r="P34" s="20" t="n">
        <v>0</v>
      </c>
      <c r="Q34" s="18" t="n">
        <v>3.43337189</v>
      </c>
      <c r="R34" s="20" t="n">
        <v>0.81633492</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(2483.0/B36*100)</f>
        <v/>
      </c>
      <c r="D36" s="19" t="n">
        <v>849</v>
      </c>
      <c r="E36" s="18" t="n">
        <v>43.78963199</v>
      </c>
      <c r="F36" s="20" t="n">
        <v>1.73769194</v>
      </c>
      <c r="G36" s="18" t="n">
        <v>52.10498893</v>
      </c>
      <c r="H36" s="20" t="n">
        <v>1.62493452</v>
      </c>
      <c r="I36" s="18" t="s">
        <v>105</v>
      </c>
      <c r="J36" s="20" t="s">
        <v>105</v>
      </c>
      <c r="K36" s="18" t="n">
        <v>1.66810502</v>
      </c>
      <c r="L36" s="20" t="n">
        <v>0.53622635</v>
      </c>
      <c r="M36" s="18" t="n">
        <v>0</v>
      </c>
      <c r="N36" s="20" t="n">
        <v>0</v>
      </c>
      <c r="O36" s="18" t="n">
        <v>0</v>
      </c>
      <c r="P36" s="20" t="n">
        <v>0</v>
      </c>
      <c r="Q36" s="18" t="n">
        <v>2.43727406</v>
      </c>
      <c r="R36" s="20" t="n">
        <v>0.61855075</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(2150.0/B41*100)</f>
        <v/>
      </c>
      <c r="D41" s="19" t="n">
        <v>708</v>
      </c>
      <c r="E41" s="18" t="n">
        <v>49.76774864</v>
      </c>
      <c r="F41" s="20" t="n">
        <v>1.98185572</v>
      </c>
      <c r="G41" s="18" t="n">
        <v>48.89994588</v>
      </c>
      <c r="H41" s="20" t="n">
        <v>2.09067944</v>
      </c>
      <c r="I41" s="18" t="s">
        <v>105</v>
      </c>
      <c r="J41" s="20" t="s">
        <v>105</v>
      </c>
      <c r="K41" s="18" t="n">
        <v>0</v>
      </c>
      <c r="L41" s="20" t="n">
        <v>0</v>
      </c>
      <c r="M41" s="18" t="n">
        <v>0</v>
      </c>
      <c r="N41" s="20" t="n">
        <v>0</v>
      </c>
      <c r="O41" s="18" t="n">
        <v>0</v>
      </c>
      <c r="P41" s="20" t="n">
        <v>0</v>
      </c>
      <c r="Q41" s="18" t="n">
        <v>1.33230548</v>
      </c>
      <c r="R41" s="20" t="n">
        <v>0.6917581900000001</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(8793.0/B46*100)</f>
        <v/>
      </c>
      <c r="D46" s="19" t="n">
        <v>2275</v>
      </c>
      <c r="E46" s="18" t="n">
        <v>51.53377031</v>
      </c>
      <c r="F46" s="20" t="n">
        <v>1.43381775</v>
      </c>
      <c r="G46" s="18" t="n">
        <v>39.2747155</v>
      </c>
      <c r="H46" s="20" t="n">
        <v>1.32676154</v>
      </c>
      <c r="I46" s="18" t="s">
        <v>105</v>
      </c>
      <c r="J46" s="20" t="s">
        <v>105</v>
      </c>
      <c r="K46" s="18" t="n">
        <v>3.10935415</v>
      </c>
      <c r="L46" s="20" t="n">
        <v>0.58938392</v>
      </c>
      <c r="M46" s="18" t="n">
        <v>0</v>
      </c>
      <c r="N46" s="20" t="n">
        <v>0</v>
      </c>
      <c r="O46" s="18" t="n">
        <v>0</v>
      </c>
      <c r="P46" s="20" t="n">
        <v>0</v>
      </c>
      <c r="Q46" s="18" t="n">
        <v>6.08216003</v>
      </c>
      <c r="R46" s="20" t="n">
        <v>0.7474081299999999</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(3834.0/B48*100)</f>
        <v/>
      </c>
      <c r="D48" s="19" t="n">
        <v>1325</v>
      </c>
      <c r="E48" s="18" t="n">
        <v>37.77845618</v>
      </c>
      <c r="F48" s="20" t="n">
        <v>1.88922029</v>
      </c>
      <c r="G48" s="18" t="n">
        <v>62.22154382</v>
      </c>
      <c r="H48" s="20" t="n">
        <v>1.88922029</v>
      </c>
      <c r="I48" s="18" t="s">
        <v>105</v>
      </c>
      <c r="J48" s="20" t="s">
        <v>105</v>
      </c>
      <c r="K48" s="18" t="n">
        <v>0</v>
      </c>
      <c r="L48" s="20" t="n">
        <v>0</v>
      </c>
      <c r="M48" s="18" t="n">
        <v>0</v>
      </c>
      <c r="N48" s="20" t="n">
        <v>0</v>
      </c>
      <c r="O48" s="18" t="n">
        <v>0</v>
      </c>
      <c r="P48" s="20" t="n">
        <v>0</v>
      </c>
      <c r="Q48" s="18" t="n">
        <v>0</v>
      </c>
      <c r="R48" s="20" t="n">
        <v>0</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(2496.0/B61*100)</f>
        <v/>
      </c>
      <c r="D61" s="19" t="n">
        <v>828</v>
      </c>
      <c r="E61" s="18" t="n">
        <v>45.64396476</v>
      </c>
      <c r="F61" s="20" t="n">
        <v>1.89971591</v>
      </c>
      <c r="G61" s="18" t="n">
        <v>49.87347799</v>
      </c>
      <c r="H61" s="20" t="n">
        <v>1.79871036</v>
      </c>
      <c r="I61" s="18" t="s">
        <v>105</v>
      </c>
      <c r="J61" s="20" t="s">
        <v>105</v>
      </c>
      <c r="K61" s="18" t="n">
        <v>1.70793828</v>
      </c>
      <c r="L61" s="20" t="n">
        <v>0.5268187600000001</v>
      </c>
      <c r="M61" s="18" t="n">
        <v>0</v>
      </c>
      <c r="N61" s="20" t="n">
        <v>0</v>
      </c>
      <c r="O61" s="18" t="n">
        <v>0</v>
      </c>
      <c r="P61" s="20" t="n">
        <v>0</v>
      </c>
      <c r="Q61" s="18" t="n">
        <v>2.77461898</v>
      </c>
      <c r="R61" s="20" t="n">
        <v>0.6658220500000001</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(2674.0/B67*100)</f>
        <v/>
      </c>
      <c r="D67" s="19" t="n">
        <v>837</v>
      </c>
      <c r="E67" s="18" t="n">
        <v>60.50546491</v>
      </c>
      <c r="F67" s="20" t="n">
        <v>1.89391967</v>
      </c>
      <c r="G67" s="18" t="n">
        <v>37.58998007</v>
      </c>
      <c r="H67" s="20" t="n">
        <v>1.90097637</v>
      </c>
      <c r="I67" s="18" t="s">
        <v>105</v>
      </c>
      <c r="J67" s="20" t="s">
        <v>105</v>
      </c>
      <c r="K67" s="18" t="n">
        <v>0.15926982</v>
      </c>
      <c r="L67" s="20" t="n">
        <v>0.15950615</v>
      </c>
      <c r="M67" s="18" t="n">
        <v>0</v>
      </c>
      <c r="N67" s="20" t="n">
        <v>0</v>
      </c>
      <c r="O67" s="18" t="n">
        <v>0</v>
      </c>
      <c r="P67" s="20" t="n">
        <v>0</v>
      </c>
      <c r="Q67" s="18" t="n">
        <v>1.7452852</v>
      </c>
      <c r="R67" s="20" t="n">
        <v>0.53579727</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(2217.0/B70*100)</f>
        <v/>
      </c>
      <c r="D70" s="19" t="n">
        <v>712</v>
      </c>
      <c r="E70" s="18" t="n">
        <v>46.60819931</v>
      </c>
      <c r="F70" s="20" t="n">
        <v>2.20543735</v>
      </c>
      <c r="G70" s="18" t="n">
        <v>51.86165575</v>
      </c>
      <c r="H70" s="20" t="n">
        <v>2.28130939</v>
      </c>
      <c r="I70" s="18" t="s">
        <v>105</v>
      </c>
      <c r="J70" s="20" t="s">
        <v>105</v>
      </c>
      <c r="K70" s="18" t="n">
        <v>0.56216781</v>
      </c>
      <c r="L70" s="20" t="n">
        <v>0.39362439</v>
      </c>
      <c r="M70" s="18" t="n">
        <v>0</v>
      </c>
      <c r="N70" s="20" t="n">
        <v>0</v>
      </c>
      <c r="O70" s="18" t="n">
        <v>0</v>
      </c>
      <c r="P70" s="20" t="n">
        <v>0</v>
      </c>
      <c r="Q70" s="18" t="n">
        <v>0.96797713</v>
      </c>
      <c r="R70" s="20" t="n">
        <v>0.58846395</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215</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(478.0/B7*100)</f>
        <v/>
      </c>
      <c r="D7" s="19" t="n">
        <v>6889</v>
      </c>
      <c r="E7" s="18" t="n">
        <v>45.68373692</v>
      </c>
      <c r="F7" s="20" t="n">
        <v>0.71084816</v>
      </c>
      <c r="G7" s="18" t="n">
        <v>39.57781089</v>
      </c>
      <c r="H7" s="20" t="n">
        <v>0.82007915</v>
      </c>
      <c r="I7" s="18" t="s">
        <v>105</v>
      </c>
      <c r="J7" s="20" t="s">
        <v>105</v>
      </c>
      <c r="K7" s="18" t="n">
        <v>1.52883577</v>
      </c>
      <c r="L7" s="20" t="n">
        <v>0.18494175</v>
      </c>
      <c r="M7" s="18" t="n">
        <v>0</v>
      </c>
      <c r="N7" s="20" t="n">
        <v>0</v>
      </c>
      <c r="O7" s="18" t="n">
        <v>0</v>
      </c>
      <c r="P7" s="20" t="n">
        <v>0</v>
      </c>
      <c r="Q7" s="18" t="n">
        <v>13.20961641</v>
      </c>
      <c r="R7" s="20" t="n">
        <v>0.54630804</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(2198.0/B9*100)</f>
        <v/>
      </c>
      <c r="D9" s="19" t="n">
        <v>682</v>
      </c>
      <c r="E9" s="18" t="n">
        <v>50.49236025</v>
      </c>
      <c r="F9" s="20" t="n">
        <v>2.10025935</v>
      </c>
      <c r="G9" s="18" t="n">
        <v>38.41510359</v>
      </c>
      <c r="H9" s="20" t="n">
        <v>2.08638264</v>
      </c>
      <c r="I9" s="18" t="s">
        <v>105</v>
      </c>
      <c r="J9" s="20" t="s">
        <v>105</v>
      </c>
      <c r="K9" s="18" t="n">
        <v>0.49140805</v>
      </c>
      <c r="L9" s="20" t="n">
        <v>0.27377308</v>
      </c>
      <c r="M9" s="18" t="n">
        <v>0</v>
      </c>
      <c r="N9" s="20" t="n">
        <v>0</v>
      </c>
      <c r="O9" s="18" t="n">
        <v>0</v>
      </c>
      <c r="P9" s="20" t="n">
        <v>0</v>
      </c>
      <c r="Q9" s="18" t="n">
        <v>10.60112811</v>
      </c>
      <c r="R9" s="20" t="n">
        <v>1.44242454</v>
      </c>
    </row>
    <row r="10" spans="1:18">
      <c r="A10" s="15" t="s">
        <v>109</v>
      </c>
      <c r="B10" s="17" t="n">
        <v>6480</v>
      </c>
      <c r="C10" s="18">
        <f>(4845.0/B10*100)</f>
        <v/>
      </c>
      <c r="D10" s="19" t="n">
        <v>1635</v>
      </c>
      <c r="E10" s="18" t="n">
        <v>50.55231907</v>
      </c>
      <c r="F10" s="20" t="n">
        <v>1.6139375</v>
      </c>
      <c r="G10" s="18" t="n">
        <v>39.70681783</v>
      </c>
      <c r="H10" s="20" t="n">
        <v>1.49764829</v>
      </c>
      <c r="I10" s="18" t="s">
        <v>105</v>
      </c>
      <c r="J10" s="20" t="s">
        <v>105</v>
      </c>
      <c r="K10" s="18" t="n">
        <v>0.29813127</v>
      </c>
      <c r="L10" s="20" t="n">
        <v>0.22564813</v>
      </c>
      <c r="M10" s="18" t="n">
        <v>0</v>
      </c>
      <c r="N10" s="20" t="n">
        <v>0</v>
      </c>
      <c r="O10" s="18" t="n">
        <v>0</v>
      </c>
      <c r="P10" s="20" t="n">
        <v>0</v>
      </c>
      <c r="Q10" s="18" t="n">
        <v>9.44273183</v>
      </c>
      <c r="R10" s="20" t="n">
        <v>1.02000592</v>
      </c>
    </row>
    <row r="11" spans="1:18">
      <c r="A11" s="15" t="s">
        <v>110</v>
      </c>
      <c r="B11" s="17" t="n">
        <v>3553</v>
      </c>
      <c r="C11" s="18">
        <f>(2696.0/B11*100)</f>
        <v/>
      </c>
      <c r="D11" s="19" t="n">
        <v>857</v>
      </c>
      <c r="E11" s="18" t="n">
        <v>48.83417354</v>
      </c>
      <c r="F11" s="20" t="n">
        <v>2.09984673</v>
      </c>
      <c r="G11" s="18" t="n">
        <v>17.72984509</v>
      </c>
      <c r="H11" s="20" t="n">
        <v>1.68311951</v>
      </c>
      <c r="I11" s="18" t="s">
        <v>105</v>
      </c>
      <c r="J11" s="20" t="s">
        <v>105</v>
      </c>
      <c r="K11" s="18" t="n">
        <v>1.98218141</v>
      </c>
      <c r="L11" s="20" t="n">
        <v>0.47983591</v>
      </c>
      <c r="M11" s="18" t="n">
        <v>0</v>
      </c>
      <c r="N11" s="20" t="n">
        <v>0</v>
      </c>
      <c r="O11" s="18" t="n">
        <v>0</v>
      </c>
      <c r="P11" s="20" t="n">
        <v>0</v>
      </c>
      <c r="Q11" s="18" t="n">
        <v>31.45379996</v>
      </c>
      <c r="R11" s="20" t="n">
        <v>1.98462809</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(4438.0/B23*100)</f>
        <v/>
      </c>
      <c r="D23" s="19" t="n">
        <v>1353</v>
      </c>
      <c r="E23" s="18" t="n">
        <v>49.95079556</v>
      </c>
      <c r="F23" s="20" t="n">
        <v>1.75556719</v>
      </c>
      <c r="G23" s="18" t="n">
        <v>30.80925503</v>
      </c>
      <c r="H23" s="20" t="n">
        <v>1.94896697</v>
      </c>
      <c r="I23" s="18" t="s">
        <v>105</v>
      </c>
      <c r="J23" s="20" t="s">
        <v>105</v>
      </c>
      <c r="K23" s="18" t="n">
        <v>0.92408508</v>
      </c>
      <c r="L23" s="20" t="n">
        <v>0.37970242</v>
      </c>
      <c r="M23" s="18" t="n">
        <v>0</v>
      </c>
      <c r="N23" s="20" t="n">
        <v>0</v>
      </c>
      <c r="O23" s="18" t="n">
        <v>0</v>
      </c>
      <c r="P23" s="20" t="n">
        <v>0</v>
      </c>
      <c r="Q23" s="18" t="n">
        <v>18.31586433</v>
      </c>
      <c r="R23" s="20" t="n">
        <v>1.4298993</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70.30446705999999</v>
      </c>
      <c r="F29" s="20" t="n">
        <v>1.78614409</v>
      </c>
      <c r="G29" s="18" t="n">
        <v>20.24865579</v>
      </c>
      <c r="H29" s="20" t="n">
        <v>1.71268536</v>
      </c>
      <c r="I29" s="18" t="s">
        <v>105</v>
      </c>
      <c r="J29" s="20" t="s">
        <v>105</v>
      </c>
      <c r="K29" s="18" t="n">
        <v>1.06634296</v>
      </c>
      <c r="L29" s="20" t="n">
        <v>0.49124795</v>
      </c>
      <c r="M29" s="18" t="n">
        <v>0</v>
      </c>
      <c r="N29" s="20" t="n">
        <v>0</v>
      </c>
      <c r="O29" s="18" t="n">
        <v>0</v>
      </c>
      <c r="P29" s="20" t="n">
        <v>0</v>
      </c>
      <c r="Q29" s="18" t="n">
        <v>8.380534190000001</v>
      </c>
      <c r="R29" s="20" t="n">
        <v>1.0343575</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(1416.0/B32*100)</f>
        <v/>
      </c>
      <c r="D32" s="19" t="n">
        <v>853</v>
      </c>
      <c r="E32" s="18" t="n">
        <v>55.09207492</v>
      </c>
      <c r="F32" s="20" t="n">
        <v>1.93175902</v>
      </c>
      <c r="G32" s="18" t="n">
        <v>25.59175547</v>
      </c>
      <c r="H32" s="20" t="n">
        <v>1.62978184</v>
      </c>
      <c r="I32" s="18" t="s">
        <v>105</v>
      </c>
      <c r="J32" s="20" t="s">
        <v>105</v>
      </c>
      <c r="K32" s="18" t="n">
        <v>0.24559281</v>
      </c>
      <c r="L32" s="20" t="n">
        <v>0.18060182</v>
      </c>
      <c r="M32" s="18" t="n">
        <v>0</v>
      </c>
      <c r="N32" s="20" t="n">
        <v>0</v>
      </c>
      <c r="O32" s="18" t="n">
        <v>0</v>
      </c>
      <c r="P32" s="20" t="n">
        <v>0</v>
      </c>
      <c r="Q32" s="18" t="n">
        <v>19.0705768</v>
      </c>
      <c r="R32" s="20" t="n">
        <v>1.64678532</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(2518.0/B34*100)</f>
        <v/>
      </c>
      <c r="D34" s="19" t="n">
        <v>797</v>
      </c>
      <c r="E34" s="18" t="n">
        <v>54.66946635</v>
      </c>
      <c r="F34" s="20" t="n">
        <v>2.07997872</v>
      </c>
      <c r="G34" s="18" t="n">
        <v>22.63877817</v>
      </c>
      <c r="H34" s="20" t="n">
        <v>2.01825022</v>
      </c>
      <c r="I34" s="18" t="s">
        <v>105</v>
      </c>
      <c r="J34" s="20" t="s">
        <v>105</v>
      </c>
      <c r="K34" s="18" t="n">
        <v>1.30606856</v>
      </c>
      <c r="L34" s="20" t="n">
        <v>0.44913923</v>
      </c>
      <c r="M34" s="18" t="n">
        <v>0</v>
      </c>
      <c r="N34" s="20" t="n">
        <v>0</v>
      </c>
      <c r="O34" s="18" t="n">
        <v>0</v>
      </c>
      <c r="P34" s="20" t="n">
        <v>0</v>
      </c>
      <c r="Q34" s="18" t="n">
        <v>21.38568692</v>
      </c>
      <c r="R34" s="20" t="n">
        <v>1.64525447</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(2484.0/B36*100)</f>
        <v/>
      </c>
      <c r="D36" s="19" t="n">
        <v>848</v>
      </c>
      <c r="E36" s="18" t="n">
        <v>48.37102556</v>
      </c>
      <c r="F36" s="20" t="n">
        <v>1.75099496</v>
      </c>
      <c r="G36" s="18" t="n">
        <v>25.06664446</v>
      </c>
      <c r="H36" s="20" t="n">
        <v>1.65755128</v>
      </c>
      <c r="I36" s="18" t="s">
        <v>105</v>
      </c>
      <c r="J36" s="20" t="s">
        <v>105</v>
      </c>
      <c r="K36" s="18" t="n">
        <v>1.738436</v>
      </c>
      <c r="L36" s="20" t="n">
        <v>0.53804314</v>
      </c>
      <c r="M36" s="18" t="n">
        <v>0</v>
      </c>
      <c r="N36" s="20" t="n">
        <v>0</v>
      </c>
      <c r="O36" s="18" t="n">
        <v>0</v>
      </c>
      <c r="P36" s="20" t="n">
        <v>0</v>
      </c>
      <c r="Q36" s="18" t="n">
        <v>24.82389398</v>
      </c>
      <c r="R36" s="20" t="n">
        <v>1.57237641</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(2151.0/B41*100)</f>
        <v/>
      </c>
      <c r="D41" s="19" t="n">
        <v>707</v>
      </c>
      <c r="E41" s="18" t="n">
        <v>55.20044788</v>
      </c>
      <c r="F41" s="20" t="n">
        <v>1.92529255</v>
      </c>
      <c r="G41" s="18" t="n">
        <v>38.00588644</v>
      </c>
      <c r="H41" s="20" t="n">
        <v>1.67939883</v>
      </c>
      <c r="I41" s="18" t="s">
        <v>105</v>
      </c>
      <c r="J41" s="20" t="s">
        <v>105</v>
      </c>
      <c r="K41" s="18" t="n">
        <v>0</v>
      </c>
      <c r="L41" s="20" t="n">
        <v>0</v>
      </c>
      <c r="M41" s="18" t="n">
        <v>0</v>
      </c>
      <c r="N41" s="20" t="n">
        <v>0</v>
      </c>
      <c r="O41" s="18" t="n">
        <v>0</v>
      </c>
      <c r="P41" s="20" t="n">
        <v>0</v>
      </c>
      <c r="Q41" s="18" t="n">
        <v>6.79366568</v>
      </c>
      <c r="R41" s="20" t="n">
        <v>1.27922911</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(8873.0/B46*100)</f>
        <v/>
      </c>
      <c r="D46" s="19" t="n">
        <v>2195</v>
      </c>
      <c r="E46" s="18" t="n">
        <v>51.1987626</v>
      </c>
      <c r="F46" s="20" t="n">
        <v>1.75958917</v>
      </c>
      <c r="G46" s="18" t="n">
        <v>16.46666589</v>
      </c>
      <c r="H46" s="20" t="n">
        <v>1.2726615</v>
      </c>
      <c r="I46" s="18" t="s">
        <v>105</v>
      </c>
      <c r="J46" s="20" t="s">
        <v>105</v>
      </c>
      <c r="K46" s="18" t="n">
        <v>4.15231726</v>
      </c>
      <c r="L46" s="20" t="n">
        <v>0.69249006</v>
      </c>
      <c r="M46" s="18" t="n">
        <v>0</v>
      </c>
      <c r="N46" s="20" t="n">
        <v>0</v>
      </c>
      <c r="O46" s="18" t="n">
        <v>0</v>
      </c>
      <c r="P46" s="20" t="n">
        <v>0</v>
      </c>
      <c r="Q46" s="18" t="n">
        <v>28.18225425</v>
      </c>
      <c r="R46" s="20" t="n">
        <v>1.54548549</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(3835.0/B48*100)</f>
        <v/>
      </c>
      <c r="D48" s="19" t="n">
        <v>1324</v>
      </c>
      <c r="E48" s="18" t="n">
        <v>21.82205665</v>
      </c>
      <c r="F48" s="20" t="n">
        <v>1.67300242</v>
      </c>
      <c r="G48" s="18" t="n">
        <v>75.42652416999999</v>
      </c>
      <c r="H48" s="20" t="n">
        <v>1.80195255</v>
      </c>
      <c r="I48" s="18" t="s">
        <v>105</v>
      </c>
      <c r="J48" s="20" t="s">
        <v>105</v>
      </c>
      <c r="K48" s="18" t="n">
        <v>0</v>
      </c>
      <c r="L48" s="20" t="n">
        <v>0</v>
      </c>
      <c r="M48" s="18" t="n">
        <v>0</v>
      </c>
      <c r="N48" s="20" t="n">
        <v>0</v>
      </c>
      <c r="O48" s="18" t="n">
        <v>0</v>
      </c>
      <c r="P48" s="20" t="n">
        <v>0</v>
      </c>
      <c r="Q48" s="18" t="n">
        <v>2.75141918</v>
      </c>
      <c r="R48" s="20" t="n">
        <v>0.5242547</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(2498.0/B61*100)</f>
        <v/>
      </c>
      <c r="D61" s="19" t="n">
        <v>826</v>
      </c>
      <c r="E61" s="18" t="n">
        <v>59.34775444</v>
      </c>
      <c r="F61" s="20" t="n">
        <v>1.96256007</v>
      </c>
      <c r="G61" s="18" t="n">
        <v>16.83322772</v>
      </c>
      <c r="H61" s="20" t="n">
        <v>1.39565056</v>
      </c>
      <c r="I61" s="18" t="s">
        <v>105</v>
      </c>
      <c r="J61" s="20" t="s">
        <v>105</v>
      </c>
      <c r="K61" s="18" t="n">
        <v>2.30919346</v>
      </c>
      <c r="L61" s="20" t="n">
        <v>0.65605231</v>
      </c>
      <c r="M61" s="18" t="n">
        <v>0</v>
      </c>
      <c r="N61" s="20" t="n">
        <v>0</v>
      </c>
      <c r="O61" s="18" t="n">
        <v>0</v>
      </c>
      <c r="P61" s="20" t="n">
        <v>0</v>
      </c>
      <c r="Q61" s="18" t="n">
        <v>21.50982438</v>
      </c>
      <c r="R61" s="20" t="n">
        <v>1.58739822</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(2688.0/B67*100)</f>
        <v/>
      </c>
      <c r="D67" s="19" t="n">
        <v>823</v>
      </c>
      <c r="E67" s="18" t="n">
        <v>60.75263132</v>
      </c>
      <c r="F67" s="20" t="n">
        <v>1.6164396</v>
      </c>
      <c r="G67" s="18" t="n">
        <v>18.88752277</v>
      </c>
      <c r="H67" s="20" t="n">
        <v>1.64448625</v>
      </c>
      <c r="I67" s="18" t="s">
        <v>105</v>
      </c>
      <c r="J67" s="20" t="s">
        <v>105</v>
      </c>
      <c r="K67" s="18" t="n">
        <v>0.16197348</v>
      </c>
      <c r="L67" s="20" t="n">
        <v>0.16197453</v>
      </c>
      <c r="M67" s="18" t="n">
        <v>0</v>
      </c>
      <c r="N67" s="20" t="n">
        <v>0</v>
      </c>
      <c r="O67" s="18" t="n">
        <v>0</v>
      </c>
      <c r="P67" s="20" t="n">
        <v>0</v>
      </c>
      <c r="Q67" s="18" t="n">
        <v>20.19787243</v>
      </c>
      <c r="R67" s="20" t="n">
        <v>1.31813281</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(2225.0/B70*100)</f>
        <v/>
      </c>
      <c r="D70" s="19" t="n">
        <v>704</v>
      </c>
      <c r="E70" s="18" t="n">
        <v>36.0870465</v>
      </c>
      <c r="F70" s="20" t="n">
        <v>2.27238192</v>
      </c>
      <c r="G70" s="18" t="n">
        <v>51.77942723</v>
      </c>
      <c r="H70" s="20" t="n">
        <v>2.36055759</v>
      </c>
      <c r="I70" s="18" t="s">
        <v>105</v>
      </c>
      <c r="J70" s="20" t="s">
        <v>105</v>
      </c>
      <c r="K70" s="18" t="n">
        <v>0.57206563</v>
      </c>
      <c r="L70" s="20" t="n">
        <v>0.40021424</v>
      </c>
      <c r="M70" s="18" t="n">
        <v>0</v>
      </c>
      <c r="N70" s="20" t="n">
        <v>0</v>
      </c>
      <c r="O70" s="18" t="n">
        <v>0</v>
      </c>
      <c r="P70" s="20" t="n">
        <v>0</v>
      </c>
      <c r="Q70" s="18" t="n">
        <v>11.56146064</v>
      </c>
      <c r="R70" s="20" t="n">
        <v>1.15254993</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X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4">
      <c r="A1" s="4" t="s">
        <v>87</v>
      </c>
    </row>
    <row r="2" spans="1:24">
      <c r="A2" s="5" t="s">
        <v>216</v>
      </c>
    </row>
    <row customHeight="1" ht="30" r="4" spans="1:24">
      <c r="A4" s="6" t="n"/>
      <c r="B4" s="7" t="s">
        <v>89</v>
      </c>
      <c r="C4" s="7" t="s">
        <v>90</v>
      </c>
      <c r="D4" s="8" t="s">
        <v>89</v>
      </c>
      <c r="E4" s="9" t="s">
        <v>202</v>
      </c>
      <c r="F4" s="10" t="n"/>
      <c r="G4" s="9" t="s">
        <v>217</v>
      </c>
      <c r="H4" s="10" t="n"/>
      <c r="I4" s="9" t="s">
        <v>218</v>
      </c>
      <c r="J4" s="10" t="n"/>
      <c r="K4" s="9" t="s">
        <v>219</v>
      </c>
      <c r="L4" s="10" t="n"/>
      <c r="M4" s="9" t="s">
        <v>220</v>
      </c>
      <c r="N4" s="10" t="n"/>
      <c r="O4" s="9" t="s">
        <v>93</v>
      </c>
      <c r="P4" s="10" t="n"/>
      <c r="Q4" s="9" t="s">
        <v>94</v>
      </c>
      <c r="R4" s="10" t="n"/>
      <c r="S4" s="9" t="s">
        <v>95</v>
      </c>
      <c r="T4" s="10" t="n"/>
      <c r="U4" s="9" t="s">
        <v>96</v>
      </c>
      <c r="V4" s="10" t="n"/>
      <c r="W4" s="9" t="s">
        <v>97</v>
      </c>
      <c r="X4" s="10" t="n"/>
    </row>
    <row r="5" spans="1:24">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c r="U5" s="12" t="s">
        <v>101</v>
      </c>
      <c r="V5" s="11" t="s">
        <v>102</v>
      </c>
      <c r="W5" s="12" t="s">
        <v>101</v>
      </c>
      <c r="X5" s="11" t="s">
        <v>102</v>
      </c>
    </row>
    <row r="6" spans="1:24">
      <c r="A6" s="13" t="s">
        <v>103</v>
      </c>
      <c r="B6" s="14" t="n"/>
      <c r="C6" s="14" t="n"/>
      <c r="D6" s="15" t="n"/>
      <c r="E6" s="14" t="n"/>
      <c r="F6" s="15" t="n"/>
      <c r="G6" s="14" t="n"/>
      <c r="H6" s="15" t="n"/>
      <c r="I6" s="14" t="n"/>
      <c r="J6" s="15" t="n"/>
      <c r="K6" s="14" t="n"/>
      <c r="L6" s="15" t="n"/>
      <c r="M6" s="14" t="n"/>
      <c r="N6" s="15" t="n"/>
      <c r="O6" s="14" t="n"/>
      <c r="P6" s="15" t="n"/>
      <c r="Q6" s="14" t="n"/>
      <c r="R6" s="15" t="n"/>
      <c r="S6" s="14" t="n"/>
      <c r="T6" s="15" t="n"/>
      <c r="U6" s="14" t="n"/>
      <c r="V6" s="15" t="n"/>
      <c r="W6" s="14" t="n"/>
      <c r="X6" s="16" t="n"/>
    </row>
    <row r="7" spans="1:24">
      <c r="A7" s="15" t="s">
        <v>104</v>
      </c>
      <c r="B7" s="17" t="n">
        <v>7367</v>
      </c>
      <c r="C7" s="18">
        <f>(468.0/B7*100)</f>
        <v/>
      </c>
      <c r="D7" s="19" t="n">
        <v>6899</v>
      </c>
      <c r="E7" s="18" t="n">
        <v>51.02167924</v>
      </c>
      <c r="F7" s="20" t="n">
        <v>0.76512465</v>
      </c>
      <c r="G7" s="18" t="n">
        <v>0</v>
      </c>
      <c r="H7" s="20" t="n">
        <v>0</v>
      </c>
      <c r="I7" s="18" t="n">
        <v>1.06009708</v>
      </c>
      <c r="J7" s="20" t="n">
        <v>0.14705982</v>
      </c>
      <c r="K7" s="18" t="n">
        <v>14.28009067</v>
      </c>
      <c r="L7" s="20" t="n">
        <v>0.57688311</v>
      </c>
      <c r="M7" s="18" t="n">
        <v>13.91308473</v>
      </c>
      <c r="N7" s="20" t="n">
        <v>0.62453113</v>
      </c>
      <c r="O7" s="18" t="s">
        <v>105</v>
      </c>
      <c r="P7" s="20" t="s">
        <v>105</v>
      </c>
      <c r="Q7" s="18" t="n">
        <v>1.76294158</v>
      </c>
      <c r="R7" s="20" t="n">
        <v>0.20139484</v>
      </c>
      <c r="S7" s="18" t="n">
        <v>0</v>
      </c>
      <c r="T7" s="20" t="n">
        <v>0</v>
      </c>
      <c r="U7" s="18" t="n">
        <v>0</v>
      </c>
      <c r="V7" s="20" t="n">
        <v>0</v>
      </c>
      <c r="W7" s="18" t="n">
        <v>17.9621067</v>
      </c>
      <c r="X7" s="20" t="n">
        <v>0.5352559</v>
      </c>
    </row>
    <row r="8" spans="1:24">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c r="U8" s="21" t="s">
        <v>107</v>
      </c>
      <c r="V8" s="22" t="s">
        <v>107</v>
      </c>
      <c r="W8" s="21" t="s">
        <v>107</v>
      </c>
      <c r="X8" s="22" t="s">
        <v>107</v>
      </c>
    </row>
    <row r="9" spans="1:24">
      <c r="A9" s="15" t="s">
        <v>108</v>
      </c>
      <c r="B9" s="17" t="n">
        <v>2880</v>
      </c>
      <c r="C9" s="18">
        <f>(2197.0/B9*100)</f>
        <v/>
      </c>
      <c r="D9" s="19" t="n">
        <v>683</v>
      </c>
      <c r="E9" s="18" t="n">
        <v>51.5710513</v>
      </c>
      <c r="F9" s="20" t="n">
        <v>2.03131299</v>
      </c>
      <c r="G9" s="18" t="n">
        <v>0</v>
      </c>
      <c r="H9" s="20" t="n">
        <v>0</v>
      </c>
      <c r="I9" s="18" t="n">
        <v>0.43671402</v>
      </c>
      <c r="J9" s="20" t="n">
        <v>0.24933403</v>
      </c>
      <c r="K9" s="18" t="n">
        <v>17.21290273</v>
      </c>
      <c r="L9" s="20" t="n">
        <v>1.50817849</v>
      </c>
      <c r="M9" s="18" t="n">
        <v>16.99014651</v>
      </c>
      <c r="N9" s="20" t="n">
        <v>1.57231432</v>
      </c>
      <c r="O9" s="18" t="s">
        <v>105</v>
      </c>
      <c r="P9" s="20" t="s">
        <v>105</v>
      </c>
      <c r="Q9" s="18" t="n">
        <v>0.59761833</v>
      </c>
      <c r="R9" s="20" t="n">
        <v>0.29409901</v>
      </c>
      <c r="S9" s="18" t="n">
        <v>0</v>
      </c>
      <c r="T9" s="20" t="n">
        <v>0</v>
      </c>
      <c r="U9" s="18" t="n">
        <v>0</v>
      </c>
      <c r="V9" s="20" t="n">
        <v>0</v>
      </c>
      <c r="W9" s="18" t="n">
        <v>13.19156711</v>
      </c>
      <c r="X9" s="20" t="n">
        <v>1.55268996</v>
      </c>
    </row>
    <row r="10" spans="1:24">
      <c r="A10" s="15" t="s">
        <v>109</v>
      </c>
      <c r="B10" s="17" t="n">
        <v>6480</v>
      </c>
      <c r="C10" s="18">
        <f>(4846.0/B10*100)</f>
        <v/>
      </c>
      <c r="D10" s="19" t="n">
        <v>1634</v>
      </c>
      <c r="E10" s="18" t="n">
        <v>51.45185507</v>
      </c>
      <c r="F10" s="20" t="n">
        <v>1.81652473</v>
      </c>
      <c r="G10" s="18" t="n">
        <v>0</v>
      </c>
      <c r="H10" s="20" t="n">
        <v>0</v>
      </c>
      <c r="I10" s="18" t="n">
        <v>0.48703843</v>
      </c>
      <c r="J10" s="20" t="n">
        <v>0.2325392</v>
      </c>
      <c r="K10" s="18" t="n">
        <v>13.21801725</v>
      </c>
      <c r="L10" s="20" t="n">
        <v>1.25201336</v>
      </c>
      <c r="M10" s="18" t="n">
        <v>20.90122457</v>
      </c>
      <c r="N10" s="20" t="n">
        <v>1.47933254</v>
      </c>
      <c r="O10" s="18" t="s">
        <v>105</v>
      </c>
      <c r="P10" s="20" t="s">
        <v>105</v>
      </c>
      <c r="Q10" s="18" t="n">
        <v>0.29841204</v>
      </c>
      <c r="R10" s="20" t="n">
        <v>0.22585909</v>
      </c>
      <c r="S10" s="18" t="n">
        <v>0</v>
      </c>
      <c r="T10" s="20" t="n">
        <v>0</v>
      </c>
      <c r="U10" s="18" t="n">
        <v>0</v>
      </c>
      <c r="V10" s="20" t="n">
        <v>0</v>
      </c>
      <c r="W10" s="18" t="n">
        <v>13.64345264</v>
      </c>
      <c r="X10" s="20" t="n">
        <v>1.36470182</v>
      </c>
    </row>
    <row r="11" spans="1:24">
      <c r="A11" s="15" t="s">
        <v>110</v>
      </c>
      <c r="B11" s="17" t="n">
        <v>3553</v>
      </c>
      <c r="C11" s="18">
        <f>(2702.0/B11*100)</f>
        <v/>
      </c>
      <c r="D11" s="19" t="n">
        <v>851</v>
      </c>
      <c r="E11" s="18" t="n">
        <v>48.8494127</v>
      </c>
      <c r="F11" s="20" t="n">
        <v>2.00520892</v>
      </c>
      <c r="G11" s="18" t="n">
        <v>0</v>
      </c>
      <c r="H11" s="20" t="n">
        <v>0</v>
      </c>
      <c r="I11" s="18" t="n">
        <v>0.15208717</v>
      </c>
      <c r="J11" s="20" t="n">
        <v>0.07341667</v>
      </c>
      <c r="K11" s="18" t="n">
        <v>5.092791</v>
      </c>
      <c r="L11" s="20" t="n">
        <v>0.7650528599999999</v>
      </c>
      <c r="M11" s="18" t="n">
        <v>6.09841345</v>
      </c>
      <c r="N11" s="20" t="n">
        <v>0.77655889</v>
      </c>
      <c r="O11" s="18" t="s">
        <v>105</v>
      </c>
      <c r="P11" s="20" t="s">
        <v>105</v>
      </c>
      <c r="Q11" s="18" t="n">
        <v>2.41522684</v>
      </c>
      <c r="R11" s="20" t="n">
        <v>0.60330156</v>
      </c>
      <c r="S11" s="18" t="n">
        <v>0</v>
      </c>
      <c r="T11" s="20" t="n">
        <v>0</v>
      </c>
      <c r="U11" s="18" t="n">
        <v>0</v>
      </c>
      <c r="V11" s="20" t="n">
        <v>0</v>
      </c>
      <c r="W11" s="18" t="n">
        <v>37.39206884</v>
      </c>
      <c r="X11" s="20" t="n">
        <v>1.91963409</v>
      </c>
    </row>
    <row r="12" spans="1:24">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c r="U12" s="21" t="s">
        <v>107</v>
      </c>
      <c r="V12" s="22" t="s">
        <v>107</v>
      </c>
      <c r="W12" s="21" t="s">
        <v>107</v>
      </c>
      <c r="X12" s="22" t="s">
        <v>107</v>
      </c>
    </row>
    <row r="13" spans="1:24">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c r="U13" s="21" t="s">
        <v>107</v>
      </c>
      <c r="V13" s="22" t="s">
        <v>107</v>
      </c>
      <c r="W13" s="21" t="s">
        <v>107</v>
      </c>
      <c r="X13" s="22" t="s">
        <v>107</v>
      </c>
    </row>
    <row r="14" spans="1:24">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c r="U14" s="21" t="s">
        <v>107</v>
      </c>
      <c r="V14" s="22" t="s">
        <v>107</v>
      </c>
      <c r="W14" s="21" t="s">
        <v>107</v>
      </c>
      <c r="X14" s="22" t="s">
        <v>107</v>
      </c>
    </row>
    <row r="15" spans="1:24">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c r="U15" s="21" t="s">
        <v>107</v>
      </c>
      <c r="V15" s="22" t="s">
        <v>107</v>
      </c>
      <c r="W15" s="21" t="s">
        <v>107</v>
      </c>
      <c r="X15" s="22" t="s">
        <v>107</v>
      </c>
    </row>
    <row r="16" spans="1:24">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c r="U16" s="21" t="s">
        <v>107</v>
      </c>
      <c r="V16" s="22" t="s">
        <v>107</v>
      </c>
      <c r="W16" s="21" t="s">
        <v>107</v>
      </c>
      <c r="X16" s="22" t="s">
        <v>107</v>
      </c>
    </row>
    <row r="17" spans="1:24">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c r="U17" s="21" t="s">
        <v>107</v>
      </c>
      <c r="V17" s="22" t="s">
        <v>107</v>
      </c>
      <c r="W17" s="21" t="s">
        <v>107</v>
      </c>
      <c r="X17" s="22" t="s">
        <v>107</v>
      </c>
    </row>
    <row r="18" spans="1:24">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c r="U18" s="21" t="s">
        <v>107</v>
      </c>
      <c r="V18" s="22" t="s">
        <v>107</v>
      </c>
      <c r="W18" s="21" t="s">
        <v>107</v>
      </c>
      <c r="X18" s="22" t="s">
        <v>107</v>
      </c>
    </row>
    <row r="19" spans="1:24">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c r="U19" s="21" t="s">
        <v>107</v>
      </c>
      <c r="V19" s="22" t="s">
        <v>107</v>
      </c>
      <c r="W19" s="21" t="s">
        <v>107</v>
      </c>
      <c r="X19" s="22" t="s">
        <v>107</v>
      </c>
    </row>
    <row r="20" spans="1:24">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c r="U20" s="21" t="s">
        <v>107</v>
      </c>
      <c r="V20" s="22" t="s">
        <v>107</v>
      </c>
      <c r="W20" s="21" t="s">
        <v>107</v>
      </c>
      <c r="X20" s="22" t="s">
        <v>107</v>
      </c>
    </row>
    <row r="21" spans="1:24">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c r="U21" s="21" t="s">
        <v>107</v>
      </c>
      <c r="V21" s="22" t="s">
        <v>107</v>
      </c>
      <c r="W21" s="21" t="s">
        <v>107</v>
      </c>
      <c r="X21" s="22" t="s">
        <v>107</v>
      </c>
    </row>
    <row r="22" spans="1:24">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c r="U22" s="21" t="s">
        <v>107</v>
      </c>
      <c r="V22" s="22" t="s">
        <v>107</v>
      </c>
      <c r="W22" s="21" t="s">
        <v>107</v>
      </c>
      <c r="X22" s="22" t="s">
        <v>107</v>
      </c>
    </row>
    <row r="23" spans="1:24">
      <c r="A23" s="15" t="s">
        <v>122</v>
      </c>
      <c r="B23" s="17" t="n">
        <v>5791</v>
      </c>
      <c r="C23" s="18">
        <f>(4439.0/B23*100)</f>
        <v/>
      </c>
      <c r="D23" s="19" t="n">
        <v>1352</v>
      </c>
      <c r="E23" s="18" t="n">
        <v>50.12456638</v>
      </c>
      <c r="F23" s="20" t="n">
        <v>1.71177344</v>
      </c>
      <c r="G23" s="18" t="n">
        <v>0</v>
      </c>
      <c r="H23" s="20" t="n">
        <v>0</v>
      </c>
      <c r="I23" s="18" t="n">
        <v>0.35284379</v>
      </c>
      <c r="J23" s="20" t="n">
        <v>0.20512591</v>
      </c>
      <c r="K23" s="18" t="n">
        <v>11.34789608</v>
      </c>
      <c r="L23" s="20" t="n">
        <v>1.1359498</v>
      </c>
      <c r="M23" s="18" t="n">
        <v>7.07288277</v>
      </c>
      <c r="N23" s="20" t="n">
        <v>0.91928611</v>
      </c>
      <c r="O23" s="18" t="s">
        <v>105</v>
      </c>
      <c r="P23" s="20" t="s">
        <v>105</v>
      </c>
      <c r="Q23" s="18" t="n">
        <v>1.28249253</v>
      </c>
      <c r="R23" s="20" t="n">
        <v>0.46563769</v>
      </c>
      <c r="S23" s="18" t="n">
        <v>0</v>
      </c>
      <c r="T23" s="20" t="n">
        <v>0</v>
      </c>
      <c r="U23" s="18" t="n">
        <v>0</v>
      </c>
      <c r="V23" s="20" t="n">
        <v>0</v>
      </c>
      <c r="W23" s="18" t="n">
        <v>29.81931845</v>
      </c>
      <c r="X23" s="20" t="n">
        <v>1.68955727</v>
      </c>
    </row>
    <row r="24" spans="1:24">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c r="U24" s="21" t="s">
        <v>107</v>
      </c>
      <c r="V24" s="22" t="s">
        <v>107</v>
      </c>
      <c r="W24" s="21" t="s">
        <v>107</v>
      </c>
      <c r="X24" s="22" t="s">
        <v>107</v>
      </c>
    </row>
    <row r="25" spans="1:24">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c r="U25" s="21" t="s">
        <v>107</v>
      </c>
      <c r="V25" s="22" t="s">
        <v>107</v>
      </c>
      <c r="W25" s="21" t="s">
        <v>107</v>
      </c>
      <c r="X25" s="22" t="s">
        <v>107</v>
      </c>
    </row>
    <row r="26" spans="1:24">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c r="U26" s="21" t="s">
        <v>107</v>
      </c>
      <c r="V26" s="22" t="s">
        <v>107</v>
      </c>
      <c r="W26" s="21" t="s">
        <v>107</v>
      </c>
      <c r="X26" s="22" t="s">
        <v>107</v>
      </c>
    </row>
    <row r="27" spans="1:24">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c r="U27" s="21" t="s">
        <v>107</v>
      </c>
      <c r="V27" s="22" t="s">
        <v>107</v>
      </c>
      <c r="W27" s="21" t="s">
        <v>107</v>
      </c>
      <c r="X27" s="22" t="s">
        <v>107</v>
      </c>
    </row>
    <row r="28" spans="1:24">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c r="U28" s="21" t="s">
        <v>107</v>
      </c>
      <c r="V28" s="22" t="s">
        <v>107</v>
      </c>
      <c r="W28" s="21" t="s">
        <v>107</v>
      </c>
      <c r="X28" s="22" t="s">
        <v>107</v>
      </c>
    </row>
    <row r="29" spans="1:24">
      <c r="A29" s="15" t="s">
        <v>128</v>
      </c>
      <c r="B29" s="17" t="n">
        <v>2685</v>
      </c>
      <c r="C29" s="18">
        <f>(2042.0/B29*100)</f>
        <v/>
      </c>
      <c r="D29" s="19" t="n">
        <v>643</v>
      </c>
      <c r="E29" s="18" t="n">
        <v>53.93702148</v>
      </c>
      <c r="F29" s="20" t="n">
        <v>2.12419922</v>
      </c>
      <c r="G29" s="18" t="n">
        <v>0</v>
      </c>
      <c r="H29" s="20" t="n">
        <v>0</v>
      </c>
      <c r="I29" s="18" t="n">
        <v>0.37869103</v>
      </c>
      <c r="J29" s="20" t="n">
        <v>0.214891</v>
      </c>
      <c r="K29" s="18" t="n">
        <v>22.15401006</v>
      </c>
      <c r="L29" s="20" t="n">
        <v>1.61264845</v>
      </c>
      <c r="M29" s="18" t="n">
        <v>11.23296772</v>
      </c>
      <c r="N29" s="20" t="n">
        <v>1.32909696</v>
      </c>
      <c r="O29" s="18" t="s">
        <v>105</v>
      </c>
      <c r="P29" s="20" t="s">
        <v>105</v>
      </c>
      <c r="Q29" s="18" t="n">
        <v>1.39093931</v>
      </c>
      <c r="R29" s="20" t="n">
        <v>0.57031811</v>
      </c>
      <c r="S29" s="18" t="n">
        <v>0</v>
      </c>
      <c r="T29" s="20" t="n">
        <v>0</v>
      </c>
      <c r="U29" s="18" t="n">
        <v>0</v>
      </c>
      <c r="V29" s="20" t="n">
        <v>0</v>
      </c>
      <c r="W29" s="18" t="n">
        <v>10.90637041</v>
      </c>
      <c r="X29" s="20" t="n">
        <v>1.24324827</v>
      </c>
    </row>
    <row r="30" spans="1:24">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c r="U30" s="21" t="s">
        <v>107</v>
      </c>
      <c r="V30" s="22" t="s">
        <v>107</v>
      </c>
      <c r="W30" s="21" t="s">
        <v>107</v>
      </c>
      <c r="X30" s="22" t="s">
        <v>107</v>
      </c>
    </row>
    <row r="31" spans="1:24">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c r="U31" s="21" t="s">
        <v>107</v>
      </c>
      <c r="V31" s="22" t="s">
        <v>107</v>
      </c>
      <c r="W31" s="21" t="s">
        <v>107</v>
      </c>
      <c r="X31" s="22" t="s">
        <v>107</v>
      </c>
    </row>
    <row r="32" spans="1:24">
      <c r="A32" s="15" t="s">
        <v>131</v>
      </c>
      <c r="B32" s="17" t="n">
        <v>2269</v>
      </c>
      <c r="C32" s="18">
        <f>(1417.0/B32*100)</f>
        <v/>
      </c>
      <c r="D32" s="19" t="n">
        <v>852</v>
      </c>
      <c r="E32" s="18" t="n">
        <v>51.14374792</v>
      </c>
      <c r="F32" s="20" t="n">
        <v>1.78885091</v>
      </c>
      <c r="G32" s="18" t="n">
        <v>0</v>
      </c>
      <c r="H32" s="20" t="n">
        <v>0</v>
      </c>
      <c r="I32" s="18" t="n">
        <v>0.5638911</v>
      </c>
      <c r="J32" s="20" t="n">
        <v>0.24634312</v>
      </c>
      <c r="K32" s="18" t="n">
        <v>9.073077899999999</v>
      </c>
      <c r="L32" s="20" t="n">
        <v>0.9398925</v>
      </c>
      <c r="M32" s="18" t="n">
        <v>9.08040293</v>
      </c>
      <c r="N32" s="20" t="n">
        <v>1.05824428</v>
      </c>
      <c r="O32" s="18" t="s">
        <v>105</v>
      </c>
      <c r="P32" s="20" t="s">
        <v>105</v>
      </c>
      <c r="Q32" s="18" t="n">
        <v>0.35404433</v>
      </c>
      <c r="R32" s="20" t="n">
        <v>0.20952607</v>
      </c>
      <c r="S32" s="18" t="n">
        <v>0</v>
      </c>
      <c r="T32" s="20" t="n">
        <v>0</v>
      </c>
      <c r="U32" s="18" t="n">
        <v>0</v>
      </c>
      <c r="V32" s="20" t="n">
        <v>0</v>
      </c>
      <c r="W32" s="18" t="n">
        <v>29.78483582</v>
      </c>
      <c r="X32" s="20" t="n">
        <v>1.79224475</v>
      </c>
    </row>
    <row r="33" spans="1:24">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c r="U33" s="21" t="s">
        <v>107</v>
      </c>
      <c r="V33" s="22" t="s">
        <v>107</v>
      </c>
      <c r="W33" s="21" t="s">
        <v>107</v>
      </c>
      <c r="X33" s="22" t="s">
        <v>107</v>
      </c>
    </row>
    <row r="34" spans="1:24">
      <c r="A34" s="15" t="s">
        <v>133</v>
      </c>
      <c r="B34" s="17" t="n">
        <v>3315</v>
      </c>
      <c r="C34" s="18">
        <f>(2513.0/B34*100)</f>
        <v/>
      </c>
      <c r="D34" s="19" t="n">
        <v>802</v>
      </c>
      <c r="E34" s="18" t="n">
        <v>59.77489413</v>
      </c>
      <c r="F34" s="20" t="n">
        <v>1.78036226</v>
      </c>
      <c r="G34" s="18" t="n">
        <v>0</v>
      </c>
      <c r="H34" s="20" t="n">
        <v>0</v>
      </c>
      <c r="I34" s="18" t="n">
        <v>0.62991096</v>
      </c>
      <c r="J34" s="20" t="n">
        <v>0.29294221</v>
      </c>
      <c r="K34" s="18" t="n">
        <v>9.131898870000001</v>
      </c>
      <c r="L34" s="20" t="n">
        <v>1.06534725</v>
      </c>
      <c r="M34" s="18" t="n">
        <v>7.89590246</v>
      </c>
      <c r="N34" s="20" t="n">
        <v>1.04692627</v>
      </c>
      <c r="O34" s="18" t="s">
        <v>105</v>
      </c>
      <c r="P34" s="20" t="s">
        <v>105</v>
      </c>
      <c r="Q34" s="18" t="n">
        <v>1.5725913</v>
      </c>
      <c r="R34" s="20" t="n">
        <v>0.46943786</v>
      </c>
      <c r="S34" s="18" t="n">
        <v>0</v>
      </c>
      <c r="T34" s="20" t="n">
        <v>0</v>
      </c>
      <c r="U34" s="18" t="n">
        <v>0</v>
      </c>
      <c r="V34" s="20" t="n">
        <v>0</v>
      </c>
      <c r="W34" s="18" t="n">
        <v>20.99480227</v>
      </c>
      <c r="X34" s="20" t="n">
        <v>1.67020596</v>
      </c>
    </row>
    <row r="35" spans="1:24">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c r="U35" s="21" t="s">
        <v>107</v>
      </c>
      <c r="V35" s="22" t="s">
        <v>107</v>
      </c>
      <c r="W35" s="21" t="s">
        <v>107</v>
      </c>
      <c r="X35" s="22" t="s">
        <v>107</v>
      </c>
    </row>
    <row r="36" spans="1:24">
      <c r="A36" s="15" t="s">
        <v>135</v>
      </c>
      <c r="B36" s="17" t="n">
        <v>3332</v>
      </c>
      <c r="C36" s="18">
        <f>(2483.0/B36*100)</f>
        <v/>
      </c>
      <c r="D36" s="19" t="n">
        <v>849</v>
      </c>
      <c r="E36" s="18" t="n">
        <v>54.04249086</v>
      </c>
      <c r="F36" s="20" t="n">
        <v>1.90129141</v>
      </c>
      <c r="G36" s="18" t="n">
        <v>0</v>
      </c>
      <c r="H36" s="20" t="n">
        <v>0</v>
      </c>
      <c r="I36" s="18" t="n">
        <v>0.8888788399999999</v>
      </c>
      <c r="J36" s="20" t="n">
        <v>0.29978763</v>
      </c>
      <c r="K36" s="18" t="n">
        <v>9.49831073</v>
      </c>
      <c r="L36" s="20" t="n">
        <v>1.15926021</v>
      </c>
      <c r="M36" s="18" t="n">
        <v>6.33402171</v>
      </c>
      <c r="N36" s="20" t="n">
        <v>0.85702603</v>
      </c>
      <c r="O36" s="18" t="s">
        <v>105</v>
      </c>
      <c r="P36" s="20" t="s">
        <v>105</v>
      </c>
      <c r="Q36" s="18" t="n">
        <v>1.89247057</v>
      </c>
      <c r="R36" s="20" t="n">
        <v>0.5652659799999999</v>
      </c>
      <c r="S36" s="18" t="n">
        <v>0</v>
      </c>
      <c r="T36" s="20" t="n">
        <v>0</v>
      </c>
      <c r="U36" s="18" t="n">
        <v>0</v>
      </c>
      <c r="V36" s="20" t="n">
        <v>0</v>
      </c>
      <c r="W36" s="18" t="n">
        <v>27.3438273</v>
      </c>
      <c r="X36" s="20" t="n">
        <v>1.69587301</v>
      </c>
    </row>
    <row r="37" spans="1:24">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c r="U37" s="21" t="s">
        <v>107</v>
      </c>
      <c r="V37" s="22" t="s">
        <v>107</v>
      </c>
      <c r="W37" s="21" t="s">
        <v>107</v>
      </c>
      <c r="X37" s="22" t="s">
        <v>107</v>
      </c>
    </row>
    <row r="38" spans="1:24">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c r="U38" s="21" t="s">
        <v>107</v>
      </c>
      <c r="V38" s="22" t="s">
        <v>107</v>
      </c>
      <c r="W38" s="21" t="s">
        <v>107</v>
      </c>
      <c r="X38" s="22" t="s">
        <v>107</v>
      </c>
    </row>
    <row r="39" spans="1:24">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c r="U39" s="21" t="s">
        <v>107</v>
      </c>
      <c r="V39" s="22" t="s">
        <v>107</v>
      </c>
      <c r="W39" s="21" t="s">
        <v>107</v>
      </c>
      <c r="X39" s="22" t="s">
        <v>107</v>
      </c>
    </row>
    <row r="40" spans="1:24">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c r="U40" s="21" t="s">
        <v>107</v>
      </c>
      <c r="V40" s="22" t="s">
        <v>107</v>
      </c>
      <c r="W40" s="21" t="s">
        <v>107</v>
      </c>
      <c r="X40" s="22" t="s">
        <v>107</v>
      </c>
    </row>
    <row r="41" spans="1:24">
      <c r="A41" s="15" t="s">
        <v>140</v>
      </c>
      <c r="B41" s="17" t="n">
        <v>2858</v>
      </c>
      <c r="C41" s="18">
        <f>(2151.0/B41*100)</f>
        <v/>
      </c>
      <c r="D41" s="19" t="n">
        <v>707</v>
      </c>
      <c r="E41" s="18" t="n">
        <v>64.23835926</v>
      </c>
      <c r="F41" s="20" t="n">
        <v>2.27730156</v>
      </c>
      <c r="G41" s="18" t="n">
        <v>0</v>
      </c>
      <c r="H41" s="20" t="n">
        <v>0</v>
      </c>
      <c r="I41" s="18" t="n">
        <v>0.26075482</v>
      </c>
      <c r="J41" s="20" t="n">
        <v>0.20082217</v>
      </c>
      <c r="K41" s="18" t="n">
        <v>12.93526314</v>
      </c>
      <c r="L41" s="20" t="n">
        <v>1.49286424</v>
      </c>
      <c r="M41" s="18" t="n">
        <v>13.20740771</v>
      </c>
      <c r="N41" s="20" t="n">
        <v>1.45737298</v>
      </c>
      <c r="O41" s="18" t="s">
        <v>105</v>
      </c>
      <c r="P41" s="20" t="s">
        <v>105</v>
      </c>
      <c r="Q41" s="18" t="n">
        <v>0</v>
      </c>
      <c r="R41" s="20" t="n">
        <v>0</v>
      </c>
      <c r="S41" s="18" t="n">
        <v>0</v>
      </c>
      <c r="T41" s="20" t="n">
        <v>0</v>
      </c>
      <c r="U41" s="18" t="n">
        <v>0</v>
      </c>
      <c r="V41" s="20" t="n">
        <v>0</v>
      </c>
      <c r="W41" s="18" t="n">
        <v>9.35821507</v>
      </c>
      <c r="X41" s="20" t="n">
        <v>1.44637347</v>
      </c>
    </row>
    <row r="42" spans="1:24">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c r="W42" s="18">
        <f>IF(COUNT(W7:W41) &gt; 0, AVERAGE(W7:W41), "—")</f>
        <v/>
      </c>
      <c r="X42" s="20">
        <f>IF(COUNT(X7:X41) &gt; 0, SQRT(SUMSQ(X7:X41)/(COUNT(X7:X41)*COUNT(X7:X41)) ), "—")</f>
        <v/>
      </c>
    </row>
    <row r="43" spans="1:24">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5" t="n"/>
      <c r="W43" s="14" t="n"/>
      <c r="X43" s="16" t="n"/>
    </row>
    <row r="44" spans="1:24">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c r="U44" s="21" t="s">
        <v>107</v>
      </c>
      <c r="V44" s="22" t="s">
        <v>107</v>
      </c>
      <c r="W44" s="21" t="s">
        <v>107</v>
      </c>
      <c r="X44" s="22" t="s">
        <v>107</v>
      </c>
    </row>
    <row r="45" spans="1:24">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c r="U45" s="21" t="s">
        <v>107</v>
      </c>
      <c r="V45" s="22" t="s">
        <v>107</v>
      </c>
      <c r="W45" s="21" t="s">
        <v>107</v>
      </c>
      <c r="X45" s="22" t="s">
        <v>107</v>
      </c>
    </row>
    <row r="46" spans="1:24">
      <c r="A46" s="15" t="s">
        <v>145</v>
      </c>
      <c r="B46" s="17" t="n">
        <v>11068</v>
      </c>
      <c r="C46" s="18">
        <f>(8870.0/B46*100)</f>
        <v/>
      </c>
      <c r="D46" s="19" t="n">
        <v>2198</v>
      </c>
      <c r="E46" s="18" t="n">
        <v>60.48777733</v>
      </c>
      <c r="F46" s="20" t="n">
        <v>1.68252227</v>
      </c>
      <c r="G46" s="18" t="n">
        <v>0</v>
      </c>
      <c r="H46" s="20" t="n">
        <v>0</v>
      </c>
      <c r="I46" s="18" t="n">
        <v>0.21379611</v>
      </c>
      <c r="J46" s="20" t="n">
        <v>0.09074279</v>
      </c>
      <c r="K46" s="18" t="n">
        <v>2.74782511</v>
      </c>
      <c r="L46" s="20" t="n">
        <v>0.53045254</v>
      </c>
      <c r="M46" s="18" t="n">
        <v>2.08260852</v>
      </c>
      <c r="N46" s="20" t="n">
        <v>0.3572116</v>
      </c>
      <c r="O46" s="18" t="s">
        <v>105</v>
      </c>
      <c r="P46" s="20" t="s">
        <v>105</v>
      </c>
      <c r="Q46" s="18" t="n">
        <v>4.74791969</v>
      </c>
      <c r="R46" s="20" t="n">
        <v>0.76769842</v>
      </c>
      <c r="S46" s="18" t="n">
        <v>0</v>
      </c>
      <c r="T46" s="20" t="n">
        <v>0</v>
      </c>
      <c r="U46" s="18" t="n">
        <v>0</v>
      </c>
      <c r="V46" s="20" t="n">
        <v>0</v>
      </c>
      <c r="W46" s="18" t="n">
        <v>29.72007324</v>
      </c>
      <c r="X46" s="20" t="n">
        <v>1.52882395</v>
      </c>
    </row>
    <row r="47" spans="1:24">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c r="U47" s="21" t="s">
        <v>107</v>
      </c>
      <c r="V47" s="22" t="s">
        <v>107</v>
      </c>
      <c r="W47" s="21" t="s">
        <v>107</v>
      </c>
      <c r="X47" s="22" t="s">
        <v>107</v>
      </c>
    </row>
    <row r="48" spans="1:24">
      <c r="A48" s="15" t="s">
        <v>147</v>
      </c>
      <c r="B48" s="17" t="n">
        <v>5159</v>
      </c>
      <c r="C48" s="18">
        <f>(3834.0/B48*100)</f>
        <v/>
      </c>
      <c r="D48" s="19" t="n">
        <v>1325</v>
      </c>
      <c r="E48" s="18" t="n">
        <v>47.75745933</v>
      </c>
      <c r="F48" s="20" t="n">
        <v>1.92190139</v>
      </c>
      <c r="G48" s="18" t="n">
        <v>0</v>
      </c>
      <c r="H48" s="20" t="n">
        <v>0</v>
      </c>
      <c r="I48" s="18" t="n">
        <v>1.75292783</v>
      </c>
      <c r="J48" s="20" t="n">
        <v>0.39851081</v>
      </c>
      <c r="K48" s="18" t="n">
        <v>15.05114313</v>
      </c>
      <c r="L48" s="20" t="n">
        <v>1.23583875</v>
      </c>
      <c r="M48" s="18" t="n">
        <v>32.6146628</v>
      </c>
      <c r="N48" s="20" t="n">
        <v>2.08311091</v>
      </c>
      <c r="O48" s="18" t="s">
        <v>105</v>
      </c>
      <c r="P48" s="20" t="s">
        <v>105</v>
      </c>
      <c r="Q48" s="18" t="n">
        <v>0</v>
      </c>
      <c r="R48" s="20" t="n">
        <v>0</v>
      </c>
      <c r="S48" s="18" t="n">
        <v>0</v>
      </c>
      <c r="T48" s="20" t="n">
        <v>0</v>
      </c>
      <c r="U48" s="18" t="n">
        <v>0</v>
      </c>
      <c r="V48" s="20" t="n">
        <v>0</v>
      </c>
      <c r="W48" s="18" t="n">
        <v>2.8238069</v>
      </c>
      <c r="X48" s="20" t="n">
        <v>0.53369696</v>
      </c>
    </row>
    <row r="49" spans="1:24">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c r="U49" s="21" t="s">
        <v>107</v>
      </c>
      <c r="V49" s="22" t="s">
        <v>107</v>
      </c>
      <c r="W49" s="21" t="s">
        <v>107</v>
      </c>
      <c r="X49" s="22" t="s">
        <v>107</v>
      </c>
    </row>
    <row r="50" spans="1:24">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c r="U50" s="21" t="s">
        <v>107</v>
      </c>
      <c r="V50" s="22" t="s">
        <v>107</v>
      </c>
      <c r="W50" s="21" t="s">
        <v>107</v>
      </c>
      <c r="X50" s="22" t="s">
        <v>107</v>
      </c>
    </row>
    <row r="51" spans="1:24">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c r="U51" s="21" t="s">
        <v>107</v>
      </c>
      <c r="V51" s="22" t="s">
        <v>107</v>
      </c>
      <c r="W51" s="21" t="s">
        <v>107</v>
      </c>
      <c r="X51" s="22" t="s">
        <v>107</v>
      </c>
    </row>
    <row r="52" spans="1:24">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c r="U52" s="21" t="s">
        <v>107</v>
      </c>
      <c r="V52" s="22" t="s">
        <v>107</v>
      </c>
      <c r="W52" s="21" t="s">
        <v>107</v>
      </c>
      <c r="X52" s="22" t="s">
        <v>107</v>
      </c>
    </row>
    <row r="53" spans="1:24">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c r="U53" s="21" t="s">
        <v>107</v>
      </c>
      <c r="V53" s="22" t="s">
        <v>107</v>
      </c>
      <c r="W53" s="21" t="s">
        <v>107</v>
      </c>
      <c r="X53" s="22" t="s">
        <v>107</v>
      </c>
    </row>
    <row r="54" spans="1:24">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c r="U54" s="21" t="s">
        <v>107</v>
      </c>
      <c r="V54" s="22" t="s">
        <v>107</v>
      </c>
      <c r="W54" s="21" t="s">
        <v>107</v>
      </c>
      <c r="X54" s="22" t="s">
        <v>107</v>
      </c>
    </row>
    <row r="55" spans="1:24">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c r="U55" s="21" t="s">
        <v>107</v>
      </c>
      <c r="V55" s="22" t="s">
        <v>107</v>
      </c>
      <c r="W55" s="21" t="s">
        <v>107</v>
      </c>
      <c r="X55" s="22" t="s">
        <v>107</v>
      </c>
    </row>
    <row r="56" spans="1:24">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c r="U56" s="21" t="s">
        <v>107</v>
      </c>
      <c r="V56" s="22" t="s">
        <v>107</v>
      </c>
      <c r="W56" s="21" t="s">
        <v>107</v>
      </c>
      <c r="X56" s="22" t="s">
        <v>107</v>
      </c>
    </row>
    <row r="57" spans="1:24">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c r="U57" s="21" t="s">
        <v>107</v>
      </c>
      <c r="V57" s="22" t="s">
        <v>107</v>
      </c>
      <c r="W57" s="21" t="s">
        <v>107</v>
      </c>
      <c r="X57" s="22" t="s">
        <v>107</v>
      </c>
    </row>
    <row r="58" spans="1:24">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c r="U58" s="21" t="s">
        <v>107</v>
      </c>
      <c r="V58" s="22" t="s">
        <v>107</v>
      </c>
      <c r="W58" s="21" t="s">
        <v>107</v>
      </c>
      <c r="X58" s="22" t="s">
        <v>107</v>
      </c>
    </row>
    <row r="59" spans="1:24">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c r="U59" s="21" t="s">
        <v>107</v>
      </c>
      <c r="V59" s="22" t="s">
        <v>107</v>
      </c>
      <c r="W59" s="21" t="s">
        <v>107</v>
      </c>
      <c r="X59" s="22" t="s">
        <v>107</v>
      </c>
    </row>
    <row r="60" spans="1:24">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c r="U60" s="21" t="s">
        <v>107</v>
      </c>
      <c r="V60" s="22" t="s">
        <v>107</v>
      </c>
      <c r="W60" s="21" t="s">
        <v>107</v>
      </c>
      <c r="X60" s="22" t="s">
        <v>107</v>
      </c>
    </row>
    <row r="61" spans="1:24">
      <c r="A61" s="15" t="s">
        <v>160</v>
      </c>
      <c r="B61" s="17" t="n">
        <v>3324</v>
      </c>
      <c r="C61" s="18">
        <f>(2497.0/B61*100)</f>
        <v/>
      </c>
      <c r="D61" s="19" t="n">
        <v>827</v>
      </c>
      <c r="E61" s="18" t="n">
        <v>58.27457292</v>
      </c>
      <c r="F61" s="20" t="n">
        <v>1.77839917</v>
      </c>
      <c r="G61" s="18" t="n">
        <v>0</v>
      </c>
      <c r="H61" s="20" t="n">
        <v>0</v>
      </c>
      <c r="I61" s="18" t="n">
        <v>0.13626638</v>
      </c>
      <c r="J61" s="20" t="n">
        <v>0.14455643</v>
      </c>
      <c r="K61" s="18" t="n">
        <v>9.356474199999999</v>
      </c>
      <c r="L61" s="20" t="n">
        <v>1.11613343</v>
      </c>
      <c r="M61" s="18" t="n">
        <v>5.61802853</v>
      </c>
      <c r="N61" s="20" t="n">
        <v>0.80740521</v>
      </c>
      <c r="O61" s="18" t="s">
        <v>105</v>
      </c>
      <c r="P61" s="20" t="s">
        <v>105</v>
      </c>
      <c r="Q61" s="18" t="n">
        <v>2.47616524</v>
      </c>
      <c r="R61" s="20" t="n">
        <v>0.6742402</v>
      </c>
      <c r="S61" s="18" t="n">
        <v>0</v>
      </c>
      <c r="T61" s="20" t="n">
        <v>0</v>
      </c>
      <c r="U61" s="18" t="n">
        <v>0</v>
      </c>
      <c r="V61" s="20" t="n">
        <v>0</v>
      </c>
      <c r="W61" s="18" t="n">
        <v>24.13849273</v>
      </c>
      <c r="X61" s="20" t="n">
        <v>1.50650152</v>
      </c>
    </row>
    <row r="62" spans="1:24">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c r="U62" s="21" t="s">
        <v>107</v>
      </c>
      <c r="V62" s="22" t="s">
        <v>107</v>
      </c>
      <c r="W62" s="21" t="s">
        <v>107</v>
      </c>
      <c r="X62" s="22" t="s">
        <v>107</v>
      </c>
    </row>
    <row r="63" spans="1:24">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c r="U63" s="21" t="s">
        <v>107</v>
      </c>
      <c r="V63" s="22" t="s">
        <v>107</v>
      </c>
      <c r="W63" s="21" t="s">
        <v>107</v>
      </c>
      <c r="X63" s="22" t="s">
        <v>107</v>
      </c>
    </row>
    <row r="64" spans="1:24">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c r="U64" s="21" t="s">
        <v>107</v>
      </c>
      <c r="V64" s="22" t="s">
        <v>107</v>
      </c>
      <c r="W64" s="21" t="s">
        <v>107</v>
      </c>
      <c r="X64" s="22" t="s">
        <v>107</v>
      </c>
    </row>
    <row r="65" spans="1:24">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c r="U65" s="21" t="s">
        <v>107</v>
      </c>
      <c r="V65" s="22" t="s">
        <v>107</v>
      </c>
      <c r="W65" s="21" t="s">
        <v>107</v>
      </c>
      <c r="X65" s="22" t="s">
        <v>107</v>
      </c>
    </row>
    <row r="66" spans="1:24">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c r="U66" s="21" t="s">
        <v>107</v>
      </c>
      <c r="V66" s="22" t="s">
        <v>107</v>
      </c>
      <c r="W66" s="21" t="s">
        <v>107</v>
      </c>
      <c r="X66" s="22" t="s">
        <v>107</v>
      </c>
    </row>
    <row r="67" spans="1:24">
      <c r="A67" s="15" t="s">
        <v>166</v>
      </c>
      <c r="B67" s="17" t="n">
        <v>3511</v>
      </c>
      <c r="C67" s="18">
        <f>(2699.0/B67*100)</f>
        <v/>
      </c>
      <c r="D67" s="19" t="n">
        <v>812</v>
      </c>
      <c r="E67" s="18" t="n">
        <v>66.05907804</v>
      </c>
      <c r="F67" s="20" t="n">
        <v>1.75175016</v>
      </c>
      <c r="G67" s="18" t="n">
        <v>0</v>
      </c>
      <c r="H67" s="20" t="n">
        <v>0</v>
      </c>
      <c r="I67" s="18" t="n">
        <v>0.11152322</v>
      </c>
      <c r="J67" s="20" t="n">
        <v>0.11205213</v>
      </c>
      <c r="K67" s="18" t="n">
        <v>3.47037219</v>
      </c>
      <c r="L67" s="20" t="n">
        <v>0.76895297</v>
      </c>
      <c r="M67" s="18" t="n">
        <v>4.46283207</v>
      </c>
      <c r="N67" s="20" t="n">
        <v>0.92514098</v>
      </c>
      <c r="O67" s="18" t="s">
        <v>105</v>
      </c>
      <c r="P67" s="20" t="s">
        <v>105</v>
      </c>
      <c r="Q67" s="18" t="n">
        <v>0.16429038</v>
      </c>
      <c r="R67" s="20" t="n">
        <v>0.16428164</v>
      </c>
      <c r="S67" s="18" t="n">
        <v>0</v>
      </c>
      <c r="T67" s="20" t="n">
        <v>0</v>
      </c>
      <c r="U67" s="18" t="n">
        <v>0</v>
      </c>
      <c r="V67" s="20" t="n">
        <v>0</v>
      </c>
      <c r="W67" s="18" t="n">
        <v>25.73190411</v>
      </c>
      <c r="X67" s="20" t="n">
        <v>1.57480105</v>
      </c>
    </row>
    <row r="68" spans="1:24">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c r="U68" s="21" t="s">
        <v>107</v>
      </c>
      <c r="V68" s="22" t="s">
        <v>107</v>
      </c>
      <c r="W68" s="21" t="s">
        <v>107</v>
      </c>
      <c r="X68" s="22" t="s">
        <v>107</v>
      </c>
    </row>
    <row r="69" spans="1:24">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c r="U69" s="21" t="s">
        <v>107</v>
      </c>
      <c r="V69" s="22" t="s">
        <v>107</v>
      </c>
      <c r="W69" s="21" t="s">
        <v>107</v>
      </c>
      <c r="X69" s="22" t="s">
        <v>107</v>
      </c>
    </row>
    <row r="70" spans="1:24">
      <c r="A70" s="15" t="s">
        <v>169</v>
      </c>
      <c r="B70" s="17" t="n">
        <v>2929</v>
      </c>
      <c r="C70" s="18">
        <f>(2223.0/B70*100)</f>
        <v/>
      </c>
      <c r="D70" s="19" t="n">
        <v>706</v>
      </c>
      <c r="E70" s="18" t="n">
        <v>61.90196583</v>
      </c>
      <c r="F70" s="20" t="n">
        <v>2.41500084</v>
      </c>
      <c r="G70" s="18" t="n">
        <v>0</v>
      </c>
      <c r="H70" s="20" t="n">
        <v>0</v>
      </c>
      <c r="I70" s="18" t="n">
        <v>1.52123954</v>
      </c>
      <c r="J70" s="20" t="n">
        <v>0.40945303</v>
      </c>
      <c r="K70" s="18" t="n">
        <v>7.83458911</v>
      </c>
      <c r="L70" s="20" t="n">
        <v>1.34092678</v>
      </c>
      <c r="M70" s="18" t="n">
        <v>14.15280691</v>
      </c>
      <c r="N70" s="20" t="n">
        <v>1.28383131</v>
      </c>
      <c r="O70" s="18" t="s">
        <v>105</v>
      </c>
      <c r="P70" s="20" t="s">
        <v>105</v>
      </c>
      <c r="Q70" s="18" t="n">
        <v>1.20779728</v>
      </c>
      <c r="R70" s="20" t="n">
        <v>0.67856155</v>
      </c>
      <c r="S70" s="18" t="n">
        <v>0</v>
      </c>
      <c r="T70" s="20" t="n">
        <v>0</v>
      </c>
      <c r="U70" s="18" t="n">
        <v>0</v>
      </c>
      <c r="V70" s="20" t="n">
        <v>0</v>
      </c>
      <c r="W70" s="18" t="n">
        <v>13.38160134</v>
      </c>
      <c r="X70" s="20" t="n">
        <v>1.56289459</v>
      </c>
    </row>
    <row r="71" spans="1:24">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c r="U71" s="21" t="s">
        <v>107</v>
      </c>
      <c r="V71" s="22" t="s">
        <v>107</v>
      </c>
      <c r="W71" s="21" t="s">
        <v>107</v>
      </c>
      <c r="X71" s="22" t="s">
        <v>107</v>
      </c>
    </row>
    <row r="72" spans="1:24">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c r="U72" s="21" t="s">
        <v>107</v>
      </c>
      <c r="V72" s="22" t="s">
        <v>107</v>
      </c>
      <c r="W72" s="21" t="s">
        <v>107</v>
      </c>
      <c r="X72" s="22" t="s">
        <v>107</v>
      </c>
    </row>
    <row r="73" spans="1:24">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c r="U73" s="21" t="s">
        <v>107</v>
      </c>
      <c r="V73" s="22" t="s">
        <v>107</v>
      </c>
      <c r="W73" s="21" t="s">
        <v>107</v>
      </c>
      <c r="X73" s="22" t="s">
        <v>107</v>
      </c>
    </row>
    <row r="74" spans="1:24">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c r="U74" s="21" t="s">
        <v>107</v>
      </c>
      <c r="V74" s="22" t="s">
        <v>107</v>
      </c>
      <c r="W74" s="21" t="s">
        <v>107</v>
      </c>
      <c r="X74" s="22" t="s">
        <v>107</v>
      </c>
    </row>
    <row r="75" spans="1:24">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c r="U75" s="21" t="s">
        <v>107</v>
      </c>
      <c r="V75" s="22" t="s">
        <v>107</v>
      </c>
      <c r="W75" s="21" t="s">
        <v>107</v>
      </c>
      <c r="X75" s="22" t="s">
        <v>107</v>
      </c>
    </row>
    <row r="76" spans="1:24">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c r="U76" s="21" t="s">
        <v>107</v>
      </c>
      <c r="V76" s="22" t="s">
        <v>107</v>
      </c>
      <c r="W76" s="21" t="s">
        <v>107</v>
      </c>
      <c r="X76" s="22" t="s">
        <v>107</v>
      </c>
    </row>
    <row r="77" spans="1:24">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c r="U77" s="21" t="s">
        <v>107</v>
      </c>
      <c r="V77" s="22" t="s">
        <v>107</v>
      </c>
      <c r="W77" s="21" t="s">
        <v>107</v>
      </c>
      <c r="X77" s="22" t="s">
        <v>107</v>
      </c>
    </row>
    <row r="78" spans="1:24">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c r="U78" s="21" t="s">
        <v>107</v>
      </c>
      <c r="V78" s="22" t="s">
        <v>107</v>
      </c>
      <c r="W78" s="21" t="s">
        <v>107</v>
      </c>
      <c r="X78" s="22" t="s">
        <v>107</v>
      </c>
    </row>
    <row customHeight="1" ht="25" r="79" spans="1:24">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c r="U79" s="21" t="s">
        <v>107</v>
      </c>
      <c r="V79" s="22" t="s">
        <v>107</v>
      </c>
      <c r="W79" s="21" t="s">
        <v>107</v>
      </c>
      <c r="X79" s="22" t="s">
        <v>107</v>
      </c>
    </row>
    <row r="80" spans="1:24">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c r="U80" s="21" t="s">
        <v>107</v>
      </c>
      <c r="V80" s="22" t="s">
        <v>107</v>
      </c>
      <c r="W80" s="21" t="s">
        <v>107</v>
      </c>
      <c r="X80" s="22" t="s">
        <v>107</v>
      </c>
    </row>
    <row r="81" spans="1:24">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c r="U81" s="21" t="s">
        <v>107</v>
      </c>
      <c r="V81" s="22" t="s">
        <v>107</v>
      </c>
      <c r="W81" s="21" t="s">
        <v>107</v>
      </c>
      <c r="X81" s="22" t="s">
        <v>107</v>
      </c>
    </row>
    <row r="82" spans="1:24">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c r="U82" s="24" t="s">
        <v>181</v>
      </c>
      <c r="V82" s="24" t="s">
        <v>181</v>
      </c>
      <c r="W82" s="24" t="s">
        <v>181</v>
      </c>
      <c r="X82" s="24" t="s">
        <v>181</v>
      </c>
    </row>
    <row r="83" spans="1:24">
      <c r="A83" s="3" t="s">
        <v>182</v>
      </c>
    </row>
    <row r="84" spans="1:24">
      <c r="A84" s="25" t="s">
        <v>183</v>
      </c>
    </row>
    <row r="85" spans="1:24">
      <c r="A85" s="25" t="s">
        <v>184</v>
      </c>
    </row>
    <row customHeight="1" ht="30" r="86" spans="1:24">
      <c r="A86" s="25" t="s">
        <v>185</v>
      </c>
    </row>
    <row customHeight="1" ht="30" r="87" spans="1:24">
      <c r="A87" s="25" t="s">
        <v>181</v>
      </c>
    </row>
    <row customHeight="1" ht="30" r="88" spans="1:24">
      <c r="A88" s="25" t="s">
        <v>186</v>
      </c>
    </row>
    <row customHeight="1" ht="30" r="89" spans="1:24">
      <c r="A89" s="25" t="s">
        <v>187</v>
      </c>
    </row>
    <row customHeight="1" ht="30" r="90" spans="1:24">
      <c r="A90" s="25" t="s">
        <v>188</v>
      </c>
    </row>
    <row customHeight="1" ht="30" r="91" spans="1:24">
      <c r="A91" s="25" t="s">
        <v>189</v>
      </c>
    </row>
    <row customHeight="1" ht="30" r="92" spans="1:24">
      <c r="A92" s="25" t="s">
        <v>190</v>
      </c>
    </row>
    <row customHeight="1" ht="30" r="93" spans="1:24">
      <c r="A93" s="25" t="s">
        <v>191</v>
      </c>
    </row>
    <row customHeight="1" ht="30" r="94" spans="1:24">
      <c r="A94" s="25" t="s">
        <v>192</v>
      </c>
    </row>
    <row customHeight="1" ht="30" r="95" spans="1:24">
      <c r="A95" s="25" t="s">
        <v>193</v>
      </c>
    </row>
    <row customHeight="1" ht="30" r="96" spans="1:24">
      <c r="A96" s="25" t="s">
        <v>194</v>
      </c>
    </row>
    <row customHeight="1" ht="30" r="97" spans="1:24">
      <c r="A97" s="25" t="s">
        <v>195</v>
      </c>
    </row>
  </sheetData>
  <mergeCells count="26">
    <mergeCell ref="E4:F4"/>
    <mergeCell ref="G4:H4"/>
    <mergeCell ref="I4:J4"/>
    <mergeCell ref="K4:L4"/>
    <mergeCell ref="M4:N4"/>
    <mergeCell ref="O4:P4"/>
    <mergeCell ref="Q4:R4"/>
    <mergeCell ref="S4:T4"/>
    <mergeCell ref="U4:V4"/>
    <mergeCell ref="W4:X4"/>
    <mergeCell ref="A1:X1"/>
    <mergeCell ref="A2:X2"/>
    <mergeCell ref="A84:X84"/>
    <mergeCell ref="A85:X85"/>
    <mergeCell ref="A86:X86"/>
    <mergeCell ref="A87:X87"/>
    <mergeCell ref="A88:X88"/>
    <mergeCell ref="A89:X89"/>
    <mergeCell ref="A90:X90"/>
    <mergeCell ref="A91:X91"/>
    <mergeCell ref="A92:X92"/>
    <mergeCell ref="A93:X93"/>
    <mergeCell ref="A94:X94"/>
    <mergeCell ref="A95:X95"/>
    <mergeCell ref="A96:X96"/>
    <mergeCell ref="A97:X97"/>
  </mergeCells>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V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87</v>
      </c>
    </row>
    <row r="2" spans="1:22">
      <c r="A2" s="5" t="s">
        <v>221</v>
      </c>
    </row>
    <row customHeight="1" ht="30" r="4" spans="1:22">
      <c r="A4" s="6" t="n"/>
      <c r="B4" s="7" t="s">
        <v>89</v>
      </c>
      <c r="C4" s="7" t="s">
        <v>90</v>
      </c>
      <c r="D4" s="8" t="s">
        <v>89</v>
      </c>
      <c r="E4" s="9" t="s">
        <v>202</v>
      </c>
      <c r="F4" s="10" t="n"/>
      <c r="G4" s="9" t="s">
        <v>203</v>
      </c>
      <c r="H4" s="10" t="n"/>
      <c r="I4" s="9" t="s">
        <v>204</v>
      </c>
      <c r="J4" s="10" t="n"/>
      <c r="K4" s="9" t="s">
        <v>222</v>
      </c>
      <c r="L4" s="10" t="n"/>
      <c r="M4" s="9" t="s">
        <v>93</v>
      </c>
      <c r="N4" s="10" t="n"/>
      <c r="O4" s="9" t="s">
        <v>94</v>
      </c>
      <c r="P4" s="10" t="n"/>
      <c r="Q4" s="9" t="s">
        <v>95</v>
      </c>
      <c r="R4" s="10" t="n"/>
      <c r="S4" s="9" t="s">
        <v>96</v>
      </c>
      <c r="T4" s="10" t="n"/>
      <c r="U4" s="9" t="s">
        <v>97</v>
      </c>
      <c r="V4" s="10" t="n"/>
    </row>
    <row r="5" spans="1:22">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c r="U5" s="12" t="s">
        <v>101</v>
      </c>
      <c r="V5" s="11" t="s">
        <v>102</v>
      </c>
    </row>
    <row r="6" spans="1:22">
      <c r="A6" s="13" t="s">
        <v>103</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104</v>
      </c>
      <c r="B7" s="17" t="n">
        <v>7367</v>
      </c>
      <c r="C7" s="18">
        <f>(479.0/B7*100)</f>
        <v/>
      </c>
      <c r="D7" s="19" t="n">
        <v>6888</v>
      </c>
      <c r="E7" s="18" t="n">
        <v>29.63547956</v>
      </c>
      <c r="F7" s="20" t="n">
        <v>0.76710308</v>
      </c>
      <c r="G7" s="18" t="n">
        <v>53.71713467</v>
      </c>
      <c r="H7" s="20" t="n">
        <v>0.85201383</v>
      </c>
      <c r="I7" s="18" t="n">
        <v>0.34875566</v>
      </c>
      <c r="J7" s="20" t="n">
        <v>0.07952343000000001</v>
      </c>
      <c r="K7" s="18" t="n">
        <v>3.50227466</v>
      </c>
      <c r="L7" s="20" t="n">
        <v>0.27176184</v>
      </c>
      <c r="M7" s="18" t="s">
        <v>105</v>
      </c>
      <c r="N7" s="20" t="s">
        <v>105</v>
      </c>
      <c r="O7" s="18" t="n">
        <v>1.94607781</v>
      </c>
      <c r="P7" s="20" t="n">
        <v>0.22489822</v>
      </c>
      <c r="Q7" s="18" t="n">
        <v>0.01709905</v>
      </c>
      <c r="R7" s="20" t="n">
        <v>0.00526532</v>
      </c>
      <c r="S7" s="18" t="n">
        <v>0</v>
      </c>
      <c r="T7" s="20" t="n">
        <v>0</v>
      </c>
      <c r="U7" s="18" t="n">
        <v>10.8331786</v>
      </c>
      <c r="V7" s="20" t="n">
        <v>0.42921957</v>
      </c>
    </row>
    <row r="8" spans="1:22">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c r="U8" s="21" t="s">
        <v>107</v>
      </c>
      <c r="V8" s="22" t="s">
        <v>107</v>
      </c>
    </row>
    <row r="9" spans="1:22">
      <c r="A9" s="15" t="s">
        <v>108</v>
      </c>
      <c r="B9" s="17" t="n">
        <v>2880</v>
      </c>
      <c r="C9" s="18">
        <f>(2203.0/B9*100)</f>
        <v/>
      </c>
      <c r="D9" s="19" t="n">
        <v>677</v>
      </c>
      <c r="E9" s="18" t="n">
        <v>25.4428739</v>
      </c>
      <c r="F9" s="20" t="n">
        <v>1.72261453</v>
      </c>
      <c r="G9" s="18" t="n">
        <v>64.90728254</v>
      </c>
      <c r="H9" s="20" t="n">
        <v>2.2372551</v>
      </c>
      <c r="I9" s="18" t="n">
        <v>0.14734289</v>
      </c>
      <c r="J9" s="20" t="n">
        <v>0.14708927</v>
      </c>
      <c r="K9" s="18" t="n">
        <v>3.36872684</v>
      </c>
      <c r="L9" s="20" t="n">
        <v>0.65797398</v>
      </c>
      <c r="M9" s="18" t="s">
        <v>105</v>
      </c>
      <c r="N9" s="20" t="s">
        <v>105</v>
      </c>
      <c r="O9" s="18" t="n">
        <v>0.60312882</v>
      </c>
      <c r="P9" s="20" t="n">
        <v>0.29680952</v>
      </c>
      <c r="Q9" s="18" t="n">
        <v>0.6349434</v>
      </c>
      <c r="R9" s="20" t="n">
        <v>0.26821133</v>
      </c>
      <c r="S9" s="18" t="n">
        <v>0</v>
      </c>
      <c r="T9" s="20" t="n">
        <v>0</v>
      </c>
      <c r="U9" s="18" t="n">
        <v>4.89570161</v>
      </c>
      <c r="V9" s="20" t="n">
        <v>1.11938324</v>
      </c>
    </row>
    <row r="10" spans="1:22">
      <c r="A10" s="15" t="s">
        <v>109</v>
      </c>
      <c r="B10" s="17" t="n">
        <v>6480</v>
      </c>
      <c r="C10" s="18">
        <f>(4847.0/B10*100)</f>
        <v/>
      </c>
      <c r="D10" s="19" t="n">
        <v>1633</v>
      </c>
      <c r="E10" s="18" t="n">
        <v>27.09226213</v>
      </c>
      <c r="F10" s="20" t="n">
        <v>1.51311436</v>
      </c>
      <c r="G10" s="18" t="n">
        <v>63.45176285</v>
      </c>
      <c r="H10" s="20" t="n">
        <v>1.70878082</v>
      </c>
      <c r="I10" s="18" t="n">
        <v>0.46204126</v>
      </c>
      <c r="J10" s="20" t="n">
        <v>0.25493731</v>
      </c>
      <c r="K10" s="18" t="n">
        <v>3.58756887</v>
      </c>
      <c r="L10" s="20" t="n">
        <v>0.61203792</v>
      </c>
      <c r="M10" s="18" t="s">
        <v>105</v>
      </c>
      <c r="N10" s="20" t="s">
        <v>105</v>
      </c>
      <c r="O10" s="18" t="n">
        <v>0.29891579</v>
      </c>
      <c r="P10" s="20" t="n">
        <v>0.22624432</v>
      </c>
      <c r="Q10" s="18" t="n">
        <v>0.05909278</v>
      </c>
      <c r="R10" s="20" t="n">
        <v>0.05940374</v>
      </c>
      <c r="S10" s="18" t="n">
        <v>0</v>
      </c>
      <c r="T10" s="20" t="n">
        <v>0</v>
      </c>
      <c r="U10" s="18" t="n">
        <v>5.04835632</v>
      </c>
      <c r="V10" s="20" t="n">
        <v>0.94692233</v>
      </c>
    </row>
    <row r="11" spans="1:22">
      <c r="A11" s="15" t="s">
        <v>110</v>
      </c>
      <c r="B11" s="17" t="n">
        <v>3553</v>
      </c>
      <c r="C11" s="18">
        <f>(2708.0/B11*100)</f>
        <v/>
      </c>
      <c r="D11" s="19" t="n">
        <v>845</v>
      </c>
      <c r="E11" s="18" t="n">
        <v>36.73431007</v>
      </c>
      <c r="F11" s="20" t="n">
        <v>2.03065182</v>
      </c>
      <c r="G11" s="18" t="n">
        <v>39.29743828</v>
      </c>
      <c r="H11" s="20" t="n">
        <v>2.19720789</v>
      </c>
      <c r="I11" s="18" t="n">
        <v>1.67827339</v>
      </c>
      <c r="J11" s="20" t="n">
        <v>0.55205607</v>
      </c>
      <c r="K11" s="18" t="n">
        <v>4.74575292</v>
      </c>
      <c r="L11" s="20" t="n">
        <v>0.83486106</v>
      </c>
      <c r="M11" s="18" t="s">
        <v>105</v>
      </c>
      <c r="N11" s="20" t="s">
        <v>105</v>
      </c>
      <c r="O11" s="18" t="n">
        <v>2.80485712</v>
      </c>
      <c r="P11" s="20" t="n">
        <v>0.64825976</v>
      </c>
      <c r="Q11" s="18" t="n">
        <v>0.10825021</v>
      </c>
      <c r="R11" s="20" t="n">
        <v>0.10775472</v>
      </c>
      <c r="S11" s="18" t="n">
        <v>0</v>
      </c>
      <c r="T11" s="20" t="n">
        <v>0</v>
      </c>
      <c r="U11" s="18" t="n">
        <v>14.63111801</v>
      </c>
      <c r="V11" s="20" t="n">
        <v>1.85304572</v>
      </c>
    </row>
    <row r="12" spans="1:22">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c r="U12" s="21" t="s">
        <v>107</v>
      </c>
      <c r="V12" s="22" t="s">
        <v>107</v>
      </c>
    </row>
    <row r="13" spans="1:22">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c r="U13" s="21" t="s">
        <v>107</v>
      </c>
      <c r="V13" s="22" t="s">
        <v>107</v>
      </c>
    </row>
    <row r="14" spans="1:22">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c r="U14" s="21" t="s">
        <v>107</v>
      </c>
      <c r="V14" s="22" t="s">
        <v>107</v>
      </c>
    </row>
    <row r="15" spans="1:22">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c r="U15" s="21" t="s">
        <v>107</v>
      </c>
      <c r="V15" s="22" t="s">
        <v>107</v>
      </c>
    </row>
    <row r="16" spans="1:22">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c r="U16" s="21" t="s">
        <v>107</v>
      </c>
      <c r="V16" s="22" t="s">
        <v>107</v>
      </c>
    </row>
    <row r="17" spans="1:22">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c r="U17" s="21" t="s">
        <v>107</v>
      </c>
      <c r="V17" s="22" t="s">
        <v>107</v>
      </c>
    </row>
    <row r="18" spans="1:22">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c r="U18" s="21" t="s">
        <v>107</v>
      </c>
      <c r="V18" s="22" t="s">
        <v>107</v>
      </c>
    </row>
    <row r="19" spans="1:22">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c r="U19" s="21" t="s">
        <v>107</v>
      </c>
      <c r="V19" s="22" t="s">
        <v>107</v>
      </c>
    </row>
    <row r="20" spans="1:22">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c r="U20" s="21" t="s">
        <v>107</v>
      </c>
      <c r="V20" s="22" t="s">
        <v>107</v>
      </c>
    </row>
    <row r="21" spans="1:22">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c r="U21" s="21" t="s">
        <v>107</v>
      </c>
      <c r="V21" s="22" t="s">
        <v>107</v>
      </c>
    </row>
    <row r="22" spans="1:22">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c r="U22" s="21" t="s">
        <v>107</v>
      </c>
      <c r="V22" s="22" t="s">
        <v>107</v>
      </c>
    </row>
    <row r="23" spans="1:22">
      <c r="A23" s="15" t="s">
        <v>122</v>
      </c>
      <c r="B23" s="17" t="n">
        <v>5791</v>
      </c>
      <c r="C23" s="18">
        <f>(4444.0/B23*100)</f>
        <v/>
      </c>
      <c r="D23" s="19" t="n">
        <v>1347</v>
      </c>
      <c r="E23" s="18" t="n">
        <v>33.07570304</v>
      </c>
      <c r="F23" s="20" t="n">
        <v>1.905952</v>
      </c>
      <c r="G23" s="18" t="n">
        <v>50.15641658</v>
      </c>
      <c r="H23" s="20" t="n">
        <v>2.08523263</v>
      </c>
      <c r="I23" s="18" t="n">
        <v>2.76103209</v>
      </c>
      <c r="J23" s="20" t="n">
        <v>0.61152065</v>
      </c>
      <c r="K23" s="18" t="n">
        <v>5.10194916</v>
      </c>
      <c r="L23" s="20" t="n">
        <v>0.87871225</v>
      </c>
      <c r="M23" s="18" t="s">
        <v>105</v>
      </c>
      <c r="N23" s="20" t="s">
        <v>105</v>
      </c>
      <c r="O23" s="18" t="n">
        <v>1.42829338</v>
      </c>
      <c r="P23" s="20" t="n">
        <v>0.48786322</v>
      </c>
      <c r="Q23" s="18" t="n">
        <v>0.0018409</v>
      </c>
      <c r="R23" s="20" t="n">
        <v>0.00183544</v>
      </c>
      <c r="S23" s="18" t="n">
        <v>0</v>
      </c>
      <c r="T23" s="20" t="n">
        <v>0</v>
      </c>
      <c r="U23" s="18" t="n">
        <v>7.47476485</v>
      </c>
      <c r="V23" s="20" t="n">
        <v>1.01532114</v>
      </c>
    </row>
    <row r="24" spans="1:22">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c r="U24" s="21" t="s">
        <v>107</v>
      </c>
      <c r="V24" s="22" t="s">
        <v>107</v>
      </c>
    </row>
    <row r="25" spans="1:22">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c r="U25" s="21" t="s">
        <v>107</v>
      </c>
      <c r="V25" s="22" t="s">
        <v>107</v>
      </c>
    </row>
    <row r="26" spans="1:22">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c r="U26" s="21" t="s">
        <v>107</v>
      </c>
      <c r="V26" s="22" t="s">
        <v>107</v>
      </c>
    </row>
    <row r="27" spans="1:22">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c r="U27" s="21" t="s">
        <v>107</v>
      </c>
      <c r="V27" s="22" t="s">
        <v>107</v>
      </c>
    </row>
    <row r="28" spans="1:22">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c r="U28" s="21" t="s">
        <v>107</v>
      </c>
      <c r="V28" s="22" t="s">
        <v>107</v>
      </c>
    </row>
    <row r="29" spans="1:22">
      <c r="A29" s="15" t="s">
        <v>128</v>
      </c>
      <c r="B29" s="17" t="n">
        <v>2685</v>
      </c>
      <c r="C29" s="18">
        <f>(2042.0/B29*100)</f>
        <v/>
      </c>
      <c r="D29" s="19" t="n">
        <v>643</v>
      </c>
      <c r="E29" s="18" t="n">
        <v>34.81620611</v>
      </c>
      <c r="F29" s="20" t="n">
        <v>2.04489863</v>
      </c>
      <c r="G29" s="18" t="n">
        <v>59.66117959</v>
      </c>
      <c r="H29" s="20" t="n">
        <v>1.96775015</v>
      </c>
      <c r="I29" s="18" t="n">
        <v>0.27853739</v>
      </c>
      <c r="J29" s="20" t="n">
        <v>0.23828481</v>
      </c>
      <c r="K29" s="18" t="n">
        <v>0.48808547</v>
      </c>
      <c r="L29" s="20" t="n">
        <v>0.32663203</v>
      </c>
      <c r="M29" s="18" t="s">
        <v>105</v>
      </c>
      <c r="N29" s="20" t="s">
        <v>105</v>
      </c>
      <c r="O29" s="18" t="n">
        <v>1.39093931</v>
      </c>
      <c r="P29" s="20" t="n">
        <v>0.57031811</v>
      </c>
      <c r="Q29" s="18" t="n">
        <v>0</v>
      </c>
      <c r="R29" s="20" t="n">
        <v>0</v>
      </c>
      <c r="S29" s="18" t="n">
        <v>0</v>
      </c>
      <c r="T29" s="20" t="n">
        <v>0</v>
      </c>
      <c r="U29" s="18" t="n">
        <v>3.36505214</v>
      </c>
      <c r="V29" s="20" t="n">
        <v>0.74790853</v>
      </c>
    </row>
    <row r="30" spans="1:22">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c r="U30" s="21" t="s">
        <v>107</v>
      </c>
      <c r="V30" s="22" t="s">
        <v>107</v>
      </c>
    </row>
    <row r="31" spans="1:22">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c r="U31" s="21" t="s">
        <v>107</v>
      </c>
      <c r="V31" s="22" t="s">
        <v>107</v>
      </c>
    </row>
    <row r="32" spans="1:22">
      <c r="A32" s="15" t="s">
        <v>131</v>
      </c>
      <c r="B32" s="17" t="n">
        <v>2269</v>
      </c>
      <c r="C32" s="18">
        <f>(1418.0/B32*100)</f>
        <v/>
      </c>
      <c r="D32" s="19" t="n">
        <v>851</v>
      </c>
      <c r="E32" s="18" t="n">
        <v>35.16693641</v>
      </c>
      <c r="F32" s="20" t="n">
        <v>1.65024574</v>
      </c>
      <c r="G32" s="18" t="n">
        <v>51.6674492</v>
      </c>
      <c r="H32" s="20" t="n">
        <v>1.86678776</v>
      </c>
      <c r="I32" s="18" t="n">
        <v>0.09899221</v>
      </c>
      <c r="J32" s="20" t="n">
        <v>0.09907270999999999</v>
      </c>
      <c r="K32" s="18" t="n">
        <v>1.1742823</v>
      </c>
      <c r="L32" s="20" t="n">
        <v>0.41717886</v>
      </c>
      <c r="M32" s="18" t="s">
        <v>105</v>
      </c>
      <c r="N32" s="20" t="s">
        <v>105</v>
      </c>
      <c r="O32" s="18" t="n">
        <v>0.35447485</v>
      </c>
      <c r="P32" s="20" t="n">
        <v>0.20977141</v>
      </c>
      <c r="Q32" s="18" t="n">
        <v>0</v>
      </c>
      <c r="R32" s="20" t="n">
        <v>0</v>
      </c>
      <c r="S32" s="18" t="n">
        <v>0</v>
      </c>
      <c r="T32" s="20" t="n">
        <v>0</v>
      </c>
      <c r="U32" s="18" t="n">
        <v>11.53786502</v>
      </c>
      <c r="V32" s="20" t="n">
        <v>1.43561827</v>
      </c>
    </row>
    <row r="33" spans="1:22">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c r="U33" s="21" t="s">
        <v>107</v>
      </c>
      <c r="V33" s="22" t="s">
        <v>107</v>
      </c>
    </row>
    <row r="34" spans="1:22">
      <c r="A34" s="15" t="s">
        <v>133</v>
      </c>
      <c r="B34" s="17" t="n">
        <v>3315</v>
      </c>
      <c r="C34" s="18">
        <f>(2513.0/B34*100)</f>
        <v/>
      </c>
      <c r="D34" s="19" t="n">
        <v>802</v>
      </c>
      <c r="E34" s="18" t="n">
        <v>51.89218959</v>
      </c>
      <c r="F34" s="20" t="n">
        <v>2.06866264</v>
      </c>
      <c r="G34" s="18" t="n">
        <v>29.30579951</v>
      </c>
      <c r="H34" s="20" t="n">
        <v>1.94049232</v>
      </c>
      <c r="I34" s="18" t="n">
        <v>0.11271261</v>
      </c>
      <c r="J34" s="20" t="n">
        <v>0.11265656</v>
      </c>
      <c r="K34" s="18" t="n">
        <v>1.11921156</v>
      </c>
      <c r="L34" s="20" t="n">
        <v>0.45806696</v>
      </c>
      <c r="M34" s="18" t="s">
        <v>105</v>
      </c>
      <c r="N34" s="20" t="s">
        <v>105</v>
      </c>
      <c r="O34" s="18" t="n">
        <v>1.5725913</v>
      </c>
      <c r="P34" s="20" t="n">
        <v>0.46943786</v>
      </c>
      <c r="Q34" s="18" t="n">
        <v>0</v>
      </c>
      <c r="R34" s="20" t="n">
        <v>0</v>
      </c>
      <c r="S34" s="18" t="n">
        <v>0</v>
      </c>
      <c r="T34" s="20" t="n">
        <v>0</v>
      </c>
      <c r="U34" s="18" t="n">
        <v>15.99749542</v>
      </c>
      <c r="V34" s="20" t="n">
        <v>1.7010056</v>
      </c>
    </row>
    <row r="35" spans="1:22">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c r="U35" s="21" t="s">
        <v>107</v>
      </c>
      <c r="V35" s="22" t="s">
        <v>107</v>
      </c>
    </row>
    <row r="36" spans="1:22">
      <c r="A36" s="15" t="s">
        <v>135</v>
      </c>
      <c r="B36" s="17" t="n">
        <v>3332</v>
      </c>
      <c r="C36" s="18">
        <f>(2484.0/B36*100)</f>
        <v/>
      </c>
      <c r="D36" s="19" t="n">
        <v>848</v>
      </c>
      <c r="E36" s="18" t="n">
        <v>39.7202043</v>
      </c>
      <c r="F36" s="20" t="n">
        <v>1.93354686</v>
      </c>
      <c r="G36" s="18" t="n">
        <v>46.69450024</v>
      </c>
      <c r="H36" s="20" t="n">
        <v>1.98642381</v>
      </c>
      <c r="I36" s="18" t="n">
        <v>1.01946154</v>
      </c>
      <c r="J36" s="20" t="n">
        <v>0.40691714</v>
      </c>
      <c r="K36" s="18" t="n">
        <v>2.21423996</v>
      </c>
      <c r="L36" s="20" t="n">
        <v>0.54903399</v>
      </c>
      <c r="M36" s="18" t="s">
        <v>105</v>
      </c>
      <c r="N36" s="20" t="s">
        <v>105</v>
      </c>
      <c r="O36" s="18" t="n">
        <v>1.89624414</v>
      </c>
      <c r="P36" s="20" t="n">
        <v>0.56791501</v>
      </c>
      <c r="Q36" s="18" t="n">
        <v>0</v>
      </c>
      <c r="R36" s="20" t="n">
        <v>0</v>
      </c>
      <c r="S36" s="18" t="n">
        <v>0</v>
      </c>
      <c r="T36" s="20" t="n">
        <v>0</v>
      </c>
      <c r="U36" s="18" t="n">
        <v>8.45534982</v>
      </c>
      <c r="V36" s="20" t="n">
        <v>1.00746006</v>
      </c>
    </row>
    <row r="37" spans="1:22">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c r="U37" s="21" t="s">
        <v>107</v>
      </c>
      <c r="V37" s="22" t="s">
        <v>107</v>
      </c>
    </row>
    <row r="38" spans="1:22">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c r="U38" s="21" t="s">
        <v>107</v>
      </c>
      <c r="V38" s="22" t="s">
        <v>107</v>
      </c>
    </row>
    <row r="39" spans="1:22">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c r="U39" s="21" t="s">
        <v>107</v>
      </c>
      <c r="V39" s="22" t="s">
        <v>107</v>
      </c>
    </row>
    <row r="40" spans="1:22">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c r="U40" s="21" t="s">
        <v>107</v>
      </c>
      <c r="V40" s="22" t="s">
        <v>107</v>
      </c>
    </row>
    <row r="41" spans="1:22">
      <c r="A41" s="15" t="s">
        <v>140</v>
      </c>
      <c r="B41" s="17" t="n">
        <v>2858</v>
      </c>
      <c r="C41" s="18">
        <f>(2152.0/B41*100)</f>
        <v/>
      </c>
      <c r="D41" s="19" t="n">
        <v>706</v>
      </c>
      <c r="E41" s="18" t="n">
        <v>33.5766722</v>
      </c>
      <c r="F41" s="20" t="n">
        <v>1.87755289</v>
      </c>
      <c r="G41" s="18" t="n">
        <v>56.58521225</v>
      </c>
      <c r="H41" s="20" t="n">
        <v>1.96784492</v>
      </c>
      <c r="I41" s="18" t="n">
        <v>0.34449387</v>
      </c>
      <c r="J41" s="20" t="n">
        <v>0.24763386</v>
      </c>
      <c r="K41" s="18" t="n">
        <v>3.33464143</v>
      </c>
      <c r="L41" s="20" t="n">
        <v>0.69942432</v>
      </c>
      <c r="M41" s="18" t="s">
        <v>105</v>
      </c>
      <c r="N41" s="20" t="s">
        <v>105</v>
      </c>
      <c r="O41" s="18" t="n">
        <v>0</v>
      </c>
      <c r="P41" s="20" t="n">
        <v>0</v>
      </c>
      <c r="Q41" s="18" t="n">
        <v>0</v>
      </c>
      <c r="R41" s="20" t="n">
        <v>0</v>
      </c>
      <c r="S41" s="18" t="n">
        <v>0</v>
      </c>
      <c r="T41" s="20" t="n">
        <v>0</v>
      </c>
      <c r="U41" s="18" t="n">
        <v>6.15898025</v>
      </c>
      <c r="V41" s="20" t="n">
        <v>1.26218178</v>
      </c>
    </row>
    <row r="42" spans="1:22">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c r="U44" s="21" t="s">
        <v>107</v>
      </c>
      <c r="V44" s="22" t="s">
        <v>107</v>
      </c>
    </row>
    <row r="45" spans="1:22">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c r="U45" s="21" t="s">
        <v>107</v>
      </c>
      <c r="V45" s="22" t="s">
        <v>107</v>
      </c>
    </row>
    <row r="46" spans="1:22">
      <c r="A46" s="15" t="s">
        <v>145</v>
      </c>
      <c r="B46" s="17" t="n">
        <v>11068</v>
      </c>
      <c r="C46" s="18">
        <f>(8913.0/B46*100)</f>
        <v/>
      </c>
      <c r="D46" s="19" t="n">
        <v>2155</v>
      </c>
      <c r="E46" s="18" t="n">
        <v>39.19221741</v>
      </c>
      <c r="F46" s="20" t="n">
        <v>1.58407713</v>
      </c>
      <c r="G46" s="18" t="n">
        <v>20.70245309</v>
      </c>
      <c r="H46" s="20" t="n">
        <v>1.2344569</v>
      </c>
      <c r="I46" s="18" t="n">
        <v>0.10056513</v>
      </c>
      <c r="J46" s="20" t="n">
        <v>0.06835948</v>
      </c>
      <c r="K46" s="18" t="n">
        <v>8.94939467</v>
      </c>
      <c r="L46" s="20" t="n">
        <v>0.8704972600000001</v>
      </c>
      <c r="M46" s="18" t="s">
        <v>105</v>
      </c>
      <c r="N46" s="20" t="s">
        <v>105</v>
      </c>
      <c r="O46" s="18" t="n">
        <v>5.00481438</v>
      </c>
      <c r="P46" s="20" t="n">
        <v>0.77724735</v>
      </c>
      <c r="Q46" s="18" t="n">
        <v>0</v>
      </c>
      <c r="R46" s="20" t="n">
        <v>0</v>
      </c>
      <c r="S46" s="18" t="n">
        <v>0</v>
      </c>
      <c r="T46" s="20" t="n">
        <v>0</v>
      </c>
      <c r="U46" s="18" t="n">
        <v>26.05055533</v>
      </c>
      <c r="V46" s="20" t="n">
        <v>1.49279023</v>
      </c>
    </row>
    <row r="47" spans="1:22">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c r="U47" s="21" t="s">
        <v>107</v>
      </c>
      <c r="V47" s="22" t="s">
        <v>107</v>
      </c>
    </row>
    <row r="48" spans="1:22">
      <c r="A48" s="15" t="s">
        <v>147</v>
      </c>
      <c r="B48" s="17" t="n">
        <v>5159</v>
      </c>
      <c r="C48" s="18">
        <f>(3833.0/B48*100)</f>
        <v/>
      </c>
      <c r="D48" s="19" t="n">
        <v>1326</v>
      </c>
      <c r="E48" s="18" t="n">
        <v>21.89399878</v>
      </c>
      <c r="F48" s="20" t="n">
        <v>1.34882807</v>
      </c>
      <c r="G48" s="18" t="n">
        <v>69.30118428</v>
      </c>
      <c r="H48" s="20" t="n">
        <v>1.48013434</v>
      </c>
      <c r="I48" s="18" t="n">
        <v>3.067804</v>
      </c>
      <c r="J48" s="20" t="n">
        <v>0.65484533</v>
      </c>
      <c r="K48" s="18" t="n">
        <v>0.13275821</v>
      </c>
      <c r="L48" s="20" t="n">
        <v>0.0697947</v>
      </c>
      <c r="M48" s="18" t="s">
        <v>105</v>
      </c>
      <c r="N48" s="20" t="s">
        <v>105</v>
      </c>
      <c r="O48" s="18" t="n">
        <v>0</v>
      </c>
      <c r="P48" s="20" t="n">
        <v>0</v>
      </c>
      <c r="Q48" s="18" t="n">
        <v>0</v>
      </c>
      <c r="R48" s="20" t="n">
        <v>0</v>
      </c>
      <c r="S48" s="18" t="n">
        <v>0</v>
      </c>
      <c r="T48" s="20" t="n">
        <v>0</v>
      </c>
      <c r="U48" s="18" t="n">
        <v>5.60425473</v>
      </c>
      <c r="V48" s="20" t="n">
        <v>1.06529037</v>
      </c>
    </row>
    <row r="49" spans="1:22">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c r="U49" s="21" t="s">
        <v>107</v>
      </c>
      <c r="V49" s="22" t="s">
        <v>107</v>
      </c>
    </row>
    <row r="50" spans="1:22">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c r="U50" s="21" t="s">
        <v>107</v>
      </c>
      <c r="V50" s="22" t="s">
        <v>107</v>
      </c>
    </row>
    <row r="51" spans="1:22">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c r="U51" s="21" t="s">
        <v>107</v>
      </c>
      <c r="V51" s="22" t="s">
        <v>107</v>
      </c>
    </row>
    <row r="52" spans="1:22">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c r="U52" s="21" t="s">
        <v>107</v>
      </c>
      <c r="V52" s="22" t="s">
        <v>107</v>
      </c>
    </row>
    <row r="53" spans="1:22">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c r="U53" s="21" t="s">
        <v>107</v>
      </c>
      <c r="V53" s="22" t="s">
        <v>107</v>
      </c>
    </row>
    <row r="54" spans="1:22">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c r="U54" s="21" t="s">
        <v>107</v>
      </c>
      <c r="V54" s="22" t="s">
        <v>107</v>
      </c>
    </row>
    <row r="55" spans="1:22">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c r="U55" s="21" t="s">
        <v>107</v>
      </c>
      <c r="V55" s="22" t="s">
        <v>107</v>
      </c>
    </row>
    <row r="56" spans="1:22">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c r="U56" s="21" t="s">
        <v>107</v>
      </c>
      <c r="V56" s="22" t="s">
        <v>107</v>
      </c>
    </row>
    <row r="57" spans="1:22">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c r="U57" s="21" t="s">
        <v>107</v>
      </c>
      <c r="V57" s="22" t="s">
        <v>107</v>
      </c>
    </row>
    <row r="58" spans="1:22">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c r="U58" s="21" t="s">
        <v>107</v>
      </c>
      <c r="V58" s="22" t="s">
        <v>107</v>
      </c>
    </row>
    <row r="59" spans="1:22">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c r="U59" s="21" t="s">
        <v>107</v>
      </c>
      <c r="V59" s="22" t="s">
        <v>107</v>
      </c>
    </row>
    <row r="60" spans="1:22">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c r="U60" s="21" t="s">
        <v>107</v>
      </c>
      <c r="V60" s="22" t="s">
        <v>107</v>
      </c>
    </row>
    <row r="61" spans="1:22">
      <c r="A61" s="15" t="s">
        <v>160</v>
      </c>
      <c r="B61" s="17" t="n">
        <v>3324</v>
      </c>
      <c r="C61" s="18">
        <f>(2498.0/B61*100)</f>
        <v/>
      </c>
      <c r="D61" s="19" t="n">
        <v>826</v>
      </c>
      <c r="E61" s="18" t="n">
        <v>39.27964146</v>
      </c>
      <c r="F61" s="20" t="n">
        <v>1.97376675</v>
      </c>
      <c r="G61" s="18" t="n">
        <v>39.84951455</v>
      </c>
      <c r="H61" s="20" t="n">
        <v>2.06682237</v>
      </c>
      <c r="I61" s="18" t="n">
        <v>0.41174501</v>
      </c>
      <c r="J61" s="20" t="n">
        <v>0.22934008</v>
      </c>
      <c r="K61" s="18" t="n">
        <v>3.10720647</v>
      </c>
      <c r="L61" s="20" t="n">
        <v>0.64006275</v>
      </c>
      <c r="M61" s="18" t="s">
        <v>105</v>
      </c>
      <c r="N61" s="20" t="s">
        <v>105</v>
      </c>
      <c r="O61" s="18" t="n">
        <v>2.47931326</v>
      </c>
      <c r="P61" s="20" t="n">
        <v>0.6750539</v>
      </c>
      <c r="Q61" s="18" t="n">
        <v>0</v>
      </c>
      <c r="R61" s="20" t="n">
        <v>0</v>
      </c>
      <c r="S61" s="18" t="n">
        <v>0</v>
      </c>
      <c r="T61" s="20" t="n">
        <v>0</v>
      </c>
      <c r="U61" s="18" t="n">
        <v>14.87257925</v>
      </c>
      <c r="V61" s="20" t="n">
        <v>1.63033537</v>
      </c>
    </row>
    <row r="62" spans="1:22">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c r="U62" s="21" t="s">
        <v>107</v>
      </c>
      <c r="V62" s="22" t="s">
        <v>107</v>
      </c>
    </row>
    <row r="63" spans="1:22">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c r="U63" s="21" t="s">
        <v>107</v>
      </c>
      <c r="V63" s="22" t="s">
        <v>107</v>
      </c>
    </row>
    <row r="64" spans="1:22">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c r="U64" s="21" t="s">
        <v>107</v>
      </c>
      <c r="V64" s="22" t="s">
        <v>107</v>
      </c>
    </row>
    <row r="65" spans="1:22">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c r="U65" s="21" t="s">
        <v>107</v>
      </c>
      <c r="V65" s="22" t="s">
        <v>107</v>
      </c>
    </row>
    <row r="66" spans="1:22">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c r="U66" s="21" t="s">
        <v>107</v>
      </c>
      <c r="V66" s="22" t="s">
        <v>107</v>
      </c>
    </row>
    <row r="67" spans="1:22">
      <c r="A67" s="15" t="s">
        <v>166</v>
      </c>
      <c r="B67" s="17" t="n">
        <v>3511</v>
      </c>
      <c r="C67" s="18">
        <f>(2709.0/B67*100)</f>
        <v/>
      </c>
      <c r="D67" s="19" t="n">
        <v>802</v>
      </c>
      <c r="E67" s="18" t="n">
        <v>47.98331002</v>
      </c>
      <c r="F67" s="20" t="n">
        <v>1.76688429</v>
      </c>
      <c r="G67" s="18" t="n">
        <v>38.77574033</v>
      </c>
      <c r="H67" s="20" t="n">
        <v>1.82881599</v>
      </c>
      <c r="I67" s="18" t="n">
        <v>0.24925851</v>
      </c>
      <c r="J67" s="20" t="n">
        <v>0.17774359</v>
      </c>
      <c r="K67" s="18" t="n">
        <v>4.42980785</v>
      </c>
      <c r="L67" s="20" t="n">
        <v>0.6289623600000001</v>
      </c>
      <c r="M67" s="18" t="s">
        <v>105</v>
      </c>
      <c r="N67" s="20" t="s">
        <v>105</v>
      </c>
      <c r="O67" s="18" t="n">
        <v>0.16645289</v>
      </c>
      <c r="P67" s="20" t="n">
        <v>0.16644109</v>
      </c>
      <c r="Q67" s="18" t="n">
        <v>0</v>
      </c>
      <c r="R67" s="20" t="n">
        <v>0</v>
      </c>
      <c r="S67" s="18" t="n">
        <v>0</v>
      </c>
      <c r="T67" s="20" t="n">
        <v>0</v>
      </c>
      <c r="U67" s="18" t="n">
        <v>8.395430409999999</v>
      </c>
      <c r="V67" s="20" t="n">
        <v>1.09217131</v>
      </c>
    </row>
    <row r="68" spans="1:22">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c r="U68" s="21" t="s">
        <v>107</v>
      </c>
      <c r="V68" s="22" t="s">
        <v>107</v>
      </c>
    </row>
    <row r="69" spans="1:22">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c r="U69" s="21" t="s">
        <v>107</v>
      </c>
      <c r="V69" s="22" t="s">
        <v>107</v>
      </c>
    </row>
    <row r="70" spans="1:22">
      <c r="A70" s="15" t="s">
        <v>169</v>
      </c>
      <c r="B70" s="17" t="n">
        <v>2929</v>
      </c>
      <c r="C70" s="18">
        <f>(2225.0/B70*100)</f>
        <v/>
      </c>
      <c r="D70" s="19" t="n">
        <v>704</v>
      </c>
      <c r="E70" s="18" t="n">
        <v>29.93965247</v>
      </c>
      <c r="F70" s="20" t="n">
        <v>1.91146763</v>
      </c>
      <c r="G70" s="18" t="n">
        <v>57.40325044</v>
      </c>
      <c r="H70" s="20" t="n">
        <v>2.19916345</v>
      </c>
      <c r="I70" s="18" t="n">
        <v>0.30682813</v>
      </c>
      <c r="J70" s="20" t="n">
        <v>0.2100675</v>
      </c>
      <c r="K70" s="18" t="n">
        <v>2.94838134</v>
      </c>
      <c r="L70" s="20" t="n">
        <v>0.79404491</v>
      </c>
      <c r="M70" s="18" t="s">
        <v>105</v>
      </c>
      <c r="N70" s="20" t="s">
        <v>105</v>
      </c>
      <c r="O70" s="18" t="n">
        <v>1.20979364</v>
      </c>
      <c r="P70" s="20" t="n">
        <v>0.67873068</v>
      </c>
      <c r="Q70" s="18" t="n">
        <v>0</v>
      </c>
      <c r="R70" s="20" t="n">
        <v>0</v>
      </c>
      <c r="S70" s="18" t="n">
        <v>0</v>
      </c>
      <c r="T70" s="20" t="n">
        <v>0</v>
      </c>
      <c r="U70" s="18" t="n">
        <v>8.192093979999999</v>
      </c>
      <c r="V70" s="20" t="n">
        <v>1.08733041</v>
      </c>
    </row>
    <row r="71" spans="1:22">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c r="U71" s="21" t="s">
        <v>107</v>
      </c>
      <c r="V71" s="22" t="s">
        <v>107</v>
      </c>
    </row>
    <row r="72" spans="1:22">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c r="U72" s="21" t="s">
        <v>107</v>
      </c>
      <c r="V72" s="22" t="s">
        <v>107</v>
      </c>
    </row>
    <row r="73" spans="1:22">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c r="U73" s="21" t="s">
        <v>107</v>
      </c>
      <c r="V73" s="22" t="s">
        <v>107</v>
      </c>
    </row>
    <row r="74" spans="1:22">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c r="U74" s="21" t="s">
        <v>107</v>
      </c>
      <c r="V74" s="22" t="s">
        <v>107</v>
      </c>
    </row>
    <row r="75" spans="1:22">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c r="U75" s="21" t="s">
        <v>107</v>
      </c>
      <c r="V75" s="22" t="s">
        <v>107</v>
      </c>
    </row>
    <row r="76" spans="1:22">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c r="U76" s="21" t="s">
        <v>107</v>
      </c>
      <c r="V76" s="22" t="s">
        <v>107</v>
      </c>
    </row>
    <row r="77" spans="1:22">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c r="U77" s="21" t="s">
        <v>107</v>
      </c>
      <c r="V77" s="22" t="s">
        <v>107</v>
      </c>
    </row>
    <row r="78" spans="1:22">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c r="U78" s="21" t="s">
        <v>107</v>
      </c>
      <c r="V78" s="22" t="s">
        <v>107</v>
      </c>
    </row>
    <row customHeight="1" ht="25" r="79" spans="1:22">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c r="U79" s="21" t="s">
        <v>107</v>
      </c>
      <c r="V79" s="22" t="s">
        <v>107</v>
      </c>
    </row>
    <row r="80" spans="1:22">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c r="U80" s="21" t="s">
        <v>107</v>
      </c>
      <c r="V80" s="22" t="s">
        <v>107</v>
      </c>
    </row>
    <row r="81" spans="1:22">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c r="U81" s="21" t="s">
        <v>107</v>
      </c>
      <c r="V81" s="22" t="s">
        <v>107</v>
      </c>
    </row>
    <row r="82" spans="1:22">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c r="U82" s="24" t="s">
        <v>181</v>
      </c>
      <c r="V82" s="24" t="s">
        <v>181</v>
      </c>
    </row>
    <row r="83" spans="1:22">
      <c r="A83" s="3" t="s">
        <v>182</v>
      </c>
    </row>
    <row r="84" spans="1:22">
      <c r="A84" s="25" t="s">
        <v>183</v>
      </c>
    </row>
    <row r="85" spans="1:22">
      <c r="A85" s="25" t="s">
        <v>184</v>
      </c>
    </row>
    <row customHeight="1" ht="30" r="86" spans="1:22">
      <c r="A86" s="25" t="s">
        <v>185</v>
      </c>
    </row>
    <row customHeight="1" ht="30" r="87" spans="1:22">
      <c r="A87" s="25" t="s">
        <v>181</v>
      </c>
    </row>
    <row customHeight="1" ht="30" r="88" spans="1:22">
      <c r="A88" s="25" t="s">
        <v>186</v>
      </c>
    </row>
    <row customHeight="1" ht="30" r="89" spans="1:22">
      <c r="A89" s="25" t="s">
        <v>187</v>
      </c>
    </row>
    <row customHeight="1" ht="30" r="90" spans="1:22">
      <c r="A90" s="25" t="s">
        <v>188</v>
      </c>
    </row>
    <row customHeight="1" ht="30" r="91" spans="1:22">
      <c r="A91" s="25" t="s">
        <v>189</v>
      </c>
    </row>
    <row customHeight="1" ht="30" r="92" spans="1:22">
      <c r="A92" s="25" t="s">
        <v>190</v>
      </c>
    </row>
    <row customHeight="1" ht="30" r="93" spans="1:22">
      <c r="A93" s="25" t="s">
        <v>191</v>
      </c>
    </row>
    <row customHeight="1" ht="30" r="94" spans="1:22">
      <c r="A94" s="25" t="s">
        <v>192</v>
      </c>
    </row>
    <row customHeight="1" ht="30" r="95" spans="1:22">
      <c r="A95" s="25" t="s">
        <v>193</v>
      </c>
    </row>
    <row customHeight="1" ht="30" r="96" spans="1:22">
      <c r="A96" s="25" t="s">
        <v>194</v>
      </c>
    </row>
    <row customHeight="1" ht="30" r="97" spans="1:22">
      <c r="A97" s="25" t="s">
        <v>195</v>
      </c>
    </row>
  </sheetData>
  <mergeCells count="25">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 ref="A97:V97"/>
  </mergeCells>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V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87</v>
      </c>
    </row>
    <row r="2" spans="1:22">
      <c r="A2" s="5" t="s">
        <v>223</v>
      </c>
    </row>
    <row customHeight="1" ht="30" r="4" spans="1:22">
      <c r="A4" s="6" t="n"/>
      <c r="B4" s="7" t="s">
        <v>89</v>
      </c>
      <c r="C4" s="7" t="s">
        <v>90</v>
      </c>
      <c r="D4" s="8" t="s">
        <v>89</v>
      </c>
      <c r="E4" s="9" t="s">
        <v>202</v>
      </c>
      <c r="F4" s="10" t="n"/>
      <c r="G4" s="9" t="s">
        <v>203</v>
      </c>
      <c r="H4" s="10" t="n"/>
      <c r="I4" s="9" t="s">
        <v>204</v>
      </c>
      <c r="J4" s="10" t="n"/>
      <c r="K4" s="9" t="s">
        <v>222</v>
      </c>
      <c r="L4" s="10" t="n"/>
      <c r="M4" s="9" t="s">
        <v>93</v>
      </c>
      <c r="N4" s="10" t="n"/>
      <c r="O4" s="9" t="s">
        <v>94</v>
      </c>
      <c r="P4" s="10" t="n"/>
      <c r="Q4" s="9" t="s">
        <v>95</v>
      </c>
      <c r="R4" s="10" t="n"/>
      <c r="S4" s="9" t="s">
        <v>96</v>
      </c>
      <c r="T4" s="10" t="n"/>
      <c r="U4" s="9" t="s">
        <v>97</v>
      </c>
      <c r="V4" s="10" t="n"/>
    </row>
    <row r="5" spans="1:22">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c r="U5" s="12" t="s">
        <v>101</v>
      </c>
      <c r="V5" s="11" t="s">
        <v>102</v>
      </c>
    </row>
    <row r="6" spans="1:22">
      <c r="A6" s="13" t="s">
        <v>103</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104</v>
      </c>
      <c r="B7" s="17" t="n">
        <v>7367</v>
      </c>
      <c r="C7" s="18">
        <f>(525.0/B7*100)</f>
        <v/>
      </c>
      <c r="D7" s="19" t="n">
        <v>6842</v>
      </c>
      <c r="E7" s="18" t="n">
        <v>32.60718078</v>
      </c>
      <c r="F7" s="20" t="n">
        <v>0.64017682</v>
      </c>
      <c r="G7" s="18" t="n">
        <v>33.33117968</v>
      </c>
      <c r="H7" s="20" t="n">
        <v>0.7566434</v>
      </c>
      <c r="I7" s="18" t="n">
        <v>9.24085747</v>
      </c>
      <c r="J7" s="20" t="n">
        <v>0.41626636</v>
      </c>
      <c r="K7" s="18" t="n">
        <v>9.646541640000001</v>
      </c>
      <c r="L7" s="20" t="n">
        <v>0.4245246</v>
      </c>
      <c r="M7" s="18" t="s">
        <v>105</v>
      </c>
      <c r="N7" s="20" t="s">
        <v>105</v>
      </c>
      <c r="O7" s="18" t="n">
        <v>2.20655991</v>
      </c>
      <c r="P7" s="20" t="n">
        <v>0.23816321</v>
      </c>
      <c r="Q7" s="18" t="n">
        <v>0.01720089</v>
      </c>
      <c r="R7" s="20" t="n">
        <v>0.00529156</v>
      </c>
      <c r="S7" s="18" t="n">
        <v>0</v>
      </c>
      <c r="T7" s="20" t="n">
        <v>0</v>
      </c>
      <c r="U7" s="18" t="n">
        <v>12.95047964</v>
      </c>
      <c r="V7" s="20" t="n">
        <v>0.48728278</v>
      </c>
    </row>
    <row r="8" spans="1:22">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c r="U8" s="21" t="s">
        <v>107</v>
      </c>
      <c r="V8" s="22" t="s">
        <v>107</v>
      </c>
    </row>
    <row r="9" spans="1:22">
      <c r="A9" s="15" t="s">
        <v>108</v>
      </c>
      <c r="B9" s="17" t="n">
        <v>2880</v>
      </c>
      <c r="C9" s="18">
        <f>(2205.0/B9*100)</f>
        <v/>
      </c>
      <c r="D9" s="19" t="n">
        <v>675</v>
      </c>
      <c r="E9" s="18" t="n">
        <v>28.68461195</v>
      </c>
      <c r="F9" s="20" t="n">
        <v>1.7950432</v>
      </c>
      <c r="G9" s="18" t="n">
        <v>41.92919476</v>
      </c>
      <c r="H9" s="20" t="n">
        <v>2.21140017</v>
      </c>
      <c r="I9" s="18" t="n">
        <v>2.95798909</v>
      </c>
      <c r="J9" s="20" t="n">
        <v>0.67651693</v>
      </c>
      <c r="K9" s="18" t="n">
        <v>14.74011388</v>
      </c>
      <c r="L9" s="20" t="n">
        <v>1.46498929</v>
      </c>
      <c r="M9" s="18" t="s">
        <v>105</v>
      </c>
      <c r="N9" s="20" t="s">
        <v>105</v>
      </c>
      <c r="O9" s="18" t="n">
        <v>0.74583844</v>
      </c>
      <c r="P9" s="20" t="n">
        <v>0.3130449</v>
      </c>
      <c r="Q9" s="18" t="n">
        <v>0.63664154</v>
      </c>
      <c r="R9" s="20" t="n">
        <v>0.26896447</v>
      </c>
      <c r="S9" s="18" t="n">
        <v>0</v>
      </c>
      <c r="T9" s="20" t="n">
        <v>0</v>
      </c>
      <c r="U9" s="18" t="n">
        <v>10.30561034</v>
      </c>
      <c r="V9" s="20" t="n">
        <v>1.44373279</v>
      </c>
    </row>
    <row r="10" spans="1:22">
      <c r="A10" s="15" t="s">
        <v>109</v>
      </c>
      <c r="B10" s="17" t="n">
        <v>6480</v>
      </c>
      <c r="C10" s="18">
        <f>(4849.0/B10*100)</f>
        <v/>
      </c>
      <c r="D10" s="19" t="n">
        <v>1631</v>
      </c>
      <c r="E10" s="18" t="n">
        <v>25.83841471</v>
      </c>
      <c r="F10" s="20" t="n">
        <v>1.54924025</v>
      </c>
      <c r="G10" s="18" t="n">
        <v>46.12014994</v>
      </c>
      <c r="H10" s="20" t="n">
        <v>1.85979469</v>
      </c>
      <c r="I10" s="18" t="n">
        <v>4.70898186</v>
      </c>
      <c r="J10" s="20" t="n">
        <v>0.63228863</v>
      </c>
      <c r="K10" s="18" t="n">
        <v>15.12185215</v>
      </c>
      <c r="L10" s="20" t="n">
        <v>1.32317205</v>
      </c>
      <c r="M10" s="18" t="s">
        <v>105</v>
      </c>
      <c r="N10" s="20" t="s">
        <v>105</v>
      </c>
      <c r="O10" s="18" t="n">
        <v>0.29953407</v>
      </c>
      <c r="P10" s="20" t="n">
        <v>0.22672215</v>
      </c>
      <c r="Q10" s="18" t="n">
        <v>0.05921501</v>
      </c>
      <c r="R10" s="20" t="n">
        <v>0.05941808</v>
      </c>
      <c r="S10" s="18" t="n">
        <v>0</v>
      </c>
      <c r="T10" s="20" t="n">
        <v>0</v>
      </c>
      <c r="U10" s="18" t="n">
        <v>7.85185226</v>
      </c>
      <c r="V10" s="20" t="n">
        <v>0.93512211</v>
      </c>
    </row>
    <row r="11" spans="1:22">
      <c r="A11" s="15" t="s">
        <v>110</v>
      </c>
      <c r="B11" s="17" t="n">
        <v>3553</v>
      </c>
      <c r="C11" s="18">
        <f>(2710.0/B11*100)</f>
        <v/>
      </c>
      <c r="D11" s="19" t="n">
        <v>843</v>
      </c>
      <c r="E11" s="18" t="n">
        <v>44.19467591</v>
      </c>
      <c r="F11" s="20" t="n">
        <v>2.52029679</v>
      </c>
      <c r="G11" s="18" t="n">
        <v>22.89316722</v>
      </c>
      <c r="H11" s="20" t="n">
        <v>1.77076461</v>
      </c>
      <c r="I11" s="18" t="n">
        <v>0.20687581</v>
      </c>
      <c r="J11" s="20" t="n">
        <v>0.14673372</v>
      </c>
      <c r="K11" s="18" t="n">
        <v>12.93278652</v>
      </c>
      <c r="L11" s="20" t="n">
        <v>1.24372854</v>
      </c>
      <c r="M11" s="18" t="s">
        <v>105</v>
      </c>
      <c r="N11" s="20" t="s">
        <v>105</v>
      </c>
      <c r="O11" s="18" t="n">
        <v>2.81068675</v>
      </c>
      <c r="P11" s="20" t="n">
        <v>0.65002655</v>
      </c>
      <c r="Q11" s="18" t="n">
        <v>0</v>
      </c>
      <c r="R11" s="20" t="n">
        <v>0</v>
      </c>
      <c r="S11" s="18" t="n">
        <v>0</v>
      </c>
      <c r="T11" s="20" t="n">
        <v>0</v>
      </c>
      <c r="U11" s="18" t="n">
        <v>16.96180779</v>
      </c>
      <c r="V11" s="20" t="n">
        <v>1.88355415</v>
      </c>
    </row>
    <row r="12" spans="1:22">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c r="U12" s="21" t="s">
        <v>107</v>
      </c>
      <c r="V12" s="22" t="s">
        <v>107</v>
      </c>
    </row>
    <row r="13" spans="1:22">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c r="U13" s="21" t="s">
        <v>107</v>
      </c>
      <c r="V13" s="22" t="s">
        <v>107</v>
      </c>
    </row>
    <row r="14" spans="1:22">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c r="U14" s="21" t="s">
        <v>107</v>
      </c>
      <c r="V14" s="22" t="s">
        <v>107</v>
      </c>
    </row>
    <row r="15" spans="1:22">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c r="U15" s="21" t="s">
        <v>107</v>
      </c>
      <c r="V15" s="22" t="s">
        <v>107</v>
      </c>
    </row>
    <row r="16" spans="1:22">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c r="U16" s="21" t="s">
        <v>107</v>
      </c>
      <c r="V16" s="22" t="s">
        <v>107</v>
      </c>
    </row>
    <row r="17" spans="1:22">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c r="U17" s="21" t="s">
        <v>107</v>
      </c>
      <c r="V17" s="22" t="s">
        <v>107</v>
      </c>
    </row>
    <row r="18" spans="1:22">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c r="U18" s="21" t="s">
        <v>107</v>
      </c>
      <c r="V18" s="22" t="s">
        <v>107</v>
      </c>
    </row>
    <row r="19" spans="1:22">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c r="U19" s="21" t="s">
        <v>107</v>
      </c>
      <c r="V19" s="22" t="s">
        <v>107</v>
      </c>
    </row>
    <row r="20" spans="1:22">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c r="U20" s="21" t="s">
        <v>107</v>
      </c>
      <c r="V20" s="22" t="s">
        <v>107</v>
      </c>
    </row>
    <row r="21" spans="1:22">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c r="U21" s="21" t="s">
        <v>107</v>
      </c>
      <c r="V21" s="22" t="s">
        <v>107</v>
      </c>
    </row>
    <row r="22" spans="1:22">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c r="U22" s="21" t="s">
        <v>107</v>
      </c>
      <c r="V22" s="22" t="s">
        <v>107</v>
      </c>
    </row>
    <row r="23" spans="1:22">
      <c r="A23" s="15" t="s">
        <v>122</v>
      </c>
      <c r="B23" s="17" t="n">
        <v>5791</v>
      </c>
      <c r="C23" s="18">
        <f>(4446.0/B23*100)</f>
        <v/>
      </c>
      <c r="D23" s="19" t="n">
        <v>1345</v>
      </c>
      <c r="E23" s="18" t="n">
        <v>41.54473303</v>
      </c>
      <c r="F23" s="20" t="n">
        <v>1.8673432</v>
      </c>
      <c r="G23" s="18" t="n">
        <v>22.60542625</v>
      </c>
      <c r="H23" s="20" t="n">
        <v>1.52887553</v>
      </c>
      <c r="I23" s="18" t="n">
        <v>10.46068727</v>
      </c>
      <c r="J23" s="20" t="n">
        <v>1.10604905</v>
      </c>
      <c r="K23" s="18" t="n">
        <v>4.09525883</v>
      </c>
      <c r="L23" s="20" t="n">
        <v>0.49875625</v>
      </c>
      <c r="M23" s="18" t="s">
        <v>105</v>
      </c>
      <c r="N23" s="20" t="s">
        <v>105</v>
      </c>
      <c r="O23" s="18" t="n">
        <v>1.51876178</v>
      </c>
      <c r="P23" s="20" t="n">
        <v>0.49234015</v>
      </c>
      <c r="Q23" s="18" t="n">
        <v>0.15153585</v>
      </c>
      <c r="R23" s="20" t="n">
        <v>0.14826813</v>
      </c>
      <c r="S23" s="18" t="n">
        <v>0</v>
      </c>
      <c r="T23" s="20" t="n">
        <v>0</v>
      </c>
      <c r="U23" s="18" t="n">
        <v>19.623597</v>
      </c>
      <c r="V23" s="20" t="n">
        <v>1.70170543</v>
      </c>
    </row>
    <row r="24" spans="1:22">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c r="U24" s="21" t="s">
        <v>107</v>
      </c>
      <c r="V24" s="22" t="s">
        <v>107</v>
      </c>
    </row>
    <row r="25" spans="1:22">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c r="U25" s="21" t="s">
        <v>107</v>
      </c>
      <c r="V25" s="22" t="s">
        <v>107</v>
      </c>
    </row>
    <row r="26" spans="1:22">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c r="U26" s="21" t="s">
        <v>107</v>
      </c>
      <c r="V26" s="22" t="s">
        <v>107</v>
      </c>
    </row>
    <row r="27" spans="1:22">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c r="U27" s="21" t="s">
        <v>107</v>
      </c>
      <c r="V27" s="22" t="s">
        <v>107</v>
      </c>
    </row>
    <row r="28" spans="1:22">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c r="U28" s="21" t="s">
        <v>107</v>
      </c>
      <c r="V28" s="22" t="s">
        <v>107</v>
      </c>
    </row>
    <row r="29" spans="1:22">
      <c r="A29" s="15" t="s">
        <v>128</v>
      </c>
      <c r="B29" s="17" t="n">
        <v>2685</v>
      </c>
      <c r="C29" s="18">
        <f>(2042.0/B29*100)</f>
        <v/>
      </c>
      <c r="D29" s="19" t="n">
        <v>643</v>
      </c>
      <c r="E29" s="18" t="n">
        <v>45.38960927</v>
      </c>
      <c r="F29" s="20" t="n">
        <v>1.89896343</v>
      </c>
      <c r="G29" s="18" t="n">
        <v>31.47795779</v>
      </c>
      <c r="H29" s="20" t="n">
        <v>2.17021856</v>
      </c>
      <c r="I29" s="18" t="n">
        <v>5.07741618</v>
      </c>
      <c r="J29" s="20" t="n">
        <v>0.77634022</v>
      </c>
      <c r="K29" s="18" t="n">
        <v>12.20103189</v>
      </c>
      <c r="L29" s="20" t="n">
        <v>1.24180393</v>
      </c>
      <c r="M29" s="18" t="s">
        <v>105</v>
      </c>
      <c r="N29" s="20" t="s">
        <v>105</v>
      </c>
      <c r="O29" s="18" t="n">
        <v>1.52674086</v>
      </c>
      <c r="P29" s="20" t="n">
        <v>0.585784</v>
      </c>
      <c r="Q29" s="18" t="n">
        <v>0</v>
      </c>
      <c r="R29" s="20" t="n">
        <v>0</v>
      </c>
      <c r="S29" s="18" t="n">
        <v>0</v>
      </c>
      <c r="T29" s="20" t="n">
        <v>0</v>
      </c>
      <c r="U29" s="18" t="n">
        <v>4.32724401</v>
      </c>
      <c r="V29" s="20" t="n">
        <v>0.83994893</v>
      </c>
    </row>
    <row r="30" spans="1:22">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c r="U30" s="21" t="s">
        <v>107</v>
      </c>
      <c r="V30" s="22" t="s">
        <v>107</v>
      </c>
    </row>
    <row r="31" spans="1:22">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c r="U31" s="21" t="s">
        <v>107</v>
      </c>
      <c r="V31" s="22" t="s">
        <v>107</v>
      </c>
    </row>
    <row r="32" spans="1:22">
      <c r="A32" s="15" t="s">
        <v>131</v>
      </c>
      <c r="B32" s="17" t="n">
        <v>2269</v>
      </c>
      <c r="C32" s="18">
        <f>(1417.0/B32*100)</f>
        <v/>
      </c>
      <c r="D32" s="19" t="n">
        <v>852</v>
      </c>
      <c r="E32" s="18" t="n">
        <v>44.48430631</v>
      </c>
      <c r="F32" s="20" t="n">
        <v>1.72720419</v>
      </c>
      <c r="G32" s="18" t="n">
        <v>26.88534672</v>
      </c>
      <c r="H32" s="20" t="n">
        <v>1.81826791</v>
      </c>
      <c r="I32" s="18" t="n">
        <v>1.49714647</v>
      </c>
      <c r="J32" s="20" t="n">
        <v>0.50210248</v>
      </c>
      <c r="K32" s="18" t="n">
        <v>8.85232362</v>
      </c>
      <c r="L32" s="20" t="n">
        <v>0.98240471</v>
      </c>
      <c r="M32" s="18" t="s">
        <v>105</v>
      </c>
      <c r="N32" s="20" t="s">
        <v>105</v>
      </c>
      <c r="O32" s="18" t="n">
        <v>0.35411065</v>
      </c>
      <c r="P32" s="20" t="n">
        <v>0.20956022</v>
      </c>
      <c r="Q32" s="18" t="n">
        <v>0</v>
      </c>
      <c r="R32" s="20" t="n">
        <v>0</v>
      </c>
      <c r="S32" s="18" t="n">
        <v>0</v>
      </c>
      <c r="T32" s="20" t="n">
        <v>0</v>
      </c>
      <c r="U32" s="18" t="n">
        <v>17.92676623</v>
      </c>
      <c r="V32" s="20" t="n">
        <v>1.45772998</v>
      </c>
    </row>
    <row r="33" spans="1:22">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c r="U33" s="21" t="s">
        <v>107</v>
      </c>
      <c r="V33" s="22" t="s">
        <v>107</v>
      </c>
    </row>
    <row r="34" spans="1:22">
      <c r="A34" s="15" t="s">
        <v>133</v>
      </c>
      <c r="B34" s="17" t="n">
        <v>3315</v>
      </c>
      <c r="C34" s="18">
        <f>(2516.0/B34*100)</f>
        <v/>
      </c>
      <c r="D34" s="19" t="n">
        <v>799</v>
      </c>
      <c r="E34" s="18" t="n">
        <v>55.55690848</v>
      </c>
      <c r="F34" s="20" t="n">
        <v>1.94577236</v>
      </c>
      <c r="G34" s="18" t="n">
        <v>11.43208845</v>
      </c>
      <c r="H34" s="20" t="n">
        <v>1.44271261</v>
      </c>
      <c r="I34" s="18" t="n">
        <v>1.09308132</v>
      </c>
      <c r="J34" s="20" t="n">
        <v>0.40500364</v>
      </c>
      <c r="K34" s="18" t="n">
        <v>8.426090670000001</v>
      </c>
      <c r="L34" s="20" t="n">
        <v>1.05687252</v>
      </c>
      <c r="M34" s="18" t="s">
        <v>105</v>
      </c>
      <c r="N34" s="20" t="s">
        <v>105</v>
      </c>
      <c r="O34" s="18" t="n">
        <v>1.58001091</v>
      </c>
      <c r="P34" s="20" t="n">
        <v>0.47170413</v>
      </c>
      <c r="Q34" s="18" t="n">
        <v>0</v>
      </c>
      <c r="R34" s="20" t="n">
        <v>0</v>
      </c>
      <c r="S34" s="18" t="n">
        <v>0</v>
      </c>
      <c r="T34" s="20" t="n">
        <v>0</v>
      </c>
      <c r="U34" s="18" t="n">
        <v>21.91182017</v>
      </c>
      <c r="V34" s="20" t="n">
        <v>1.49899637</v>
      </c>
    </row>
    <row r="35" spans="1:22">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c r="U35" s="21" t="s">
        <v>107</v>
      </c>
      <c r="V35" s="22" t="s">
        <v>107</v>
      </c>
    </row>
    <row r="36" spans="1:22">
      <c r="A36" s="15" t="s">
        <v>135</v>
      </c>
      <c r="B36" s="17" t="n">
        <v>3332</v>
      </c>
      <c r="C36" s="18">
        <f>(2488.0/B36*100)</f>
        <v/>
      </c>
      <c r="D36" s="19" t="n">
        <v>844</v>
      </c>
      <c r="E36" s="18" t="n">
        <v>31.3792397</v>
      </c>
      <c r="F36" s="20" t="n">
        <v>1.71964105</v>
      </c>
      <c r="G36" s="18" t="n">
        <v>28.0359864</v>
      </c>
      <c r="H36" s="20" t="n">
        <v>1.5673518</v>
      </c>
      <c r="I36" s="18" t="n">
        <v>11.39851775</v>
      </c>
      <c r="J36" s="20" t="n">
        <v>1.09764808</v>
      </c>
      <c r="K36" s="18" t="n">
        <v>14.19592275</v>
      </c>
      <c r="L36" s="20" t="n">
        <v>1.24351076</v>
      </c>
      <c r="M36" s="18" t="s">
        <v>105</v>
      </c>
      <c r="N36" s="20" t="s">
        <v>105</v>
      </c>
      <c r="O36" s="18" t="n">
        <v>2.16968207</v>
      </c>
      <c r="P36" s="20" t="n">
        <v>0.5672153</v>
      </c>
      <c r="Q36" s="18" t="n">
        <v>0</v>
      </c>
      <c r="R36" s="20" t="n">
        <v>0</v>
      </c>
      <c r="S36" s="18" t="n">
        <v>0</v>
      </c>
      <c r="T36" s="20" t="n">
        <v>0</v>
      </c>
      <c r="U36" s="18" t="n">
        <v>12.82065134</v>
      </c>
      <c r="V36" s="20" t="n">
        <v>1.15537954</v>
      </c>
    </row>
    <row r="37" spans="1:22">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c r="U37" s="21" t="s">
        <v>107</v>
      </c>
      <c r="V37" s="22" t="s">
        <v>107</v>
      </c>
    </row>
    <row r="38" spans="1:22">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c r="U38" s="21" t="s">
        <v>107</v>
      </c>
      <c r="V38" s="22" t="s">
        <v>107</v>
      </c>
    </row>
    <row r="39" spans="1:22">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c r="U39" s="21" t="s">
        <v>107</v>
      </c>
      <c r="V39" s="22" t="s">
        <v>107</v>
      </c>
    </row>
    <row r="40" spans="1:22">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c r="U40" s="21" t="s">
        <v>107</v>
      </c>
      <c r="V40" s="22" t="s">
        <v>107</v>
      </c>
    </row>
    <row r="41" spans="1:22">
      <c r="A41" s="15" t="s">
        <v>140</v>
      </c>
      <c r="B41" s="17" t="n">
        <v>2858</v>
      </c>
      <c r="C41" s="18">
        <f>(2154.0/B41*100)</f>
        <v/>
      </c>
      <c r="D41" s="19" t="n">
        <v>704</v>
      </c>
      <c r="E41" s="18" t="n">
        <v>30.84213736</v>
      </c>
      <c r="F41" s="20" t="n">
        <v>2.02280898</v>
      </c>
      <c r="G41" s="18" t="n">
        <v>39.62611403</v>
      </c>
      <c r="H41" s="20" t="n">
        <v>2.46109502</v>
      </c>
      <c r="I41" s="18" t="n">
        <v>2.41699822</v>
      </c>
      <c r="J41" s="20" t="n">
        <v>0.66634102</v>
      </c>
      <c r="K41" s="18" t="n">
        <v>20.3550535</v>
      </c>
      <c r="L41" s="20" t="n">
        <v>1.88025535</v>
      </c>
      <c r="M41" s="18" t="s">
        <v>105</v>
      </c>
      <c r="N41" s="20" t="s">
        <v>105</v>
      </c>
      <c r="O41" s="18" t="n">
        <v>0</v>
      </c>
      <c r="P41" s="20" t="n">
        <v>0</v>
      </c>
      <c r="Q41" s="18" t="n">
        <v>0</v>
      </c>
      <c r="R41" s="20" t="n">
        <v>0</v>
      </c>
      <c r="S41" s="18" t="n">
        <v>0</v>
      </c>
      <c r="T41" s="20" t="n">
        <v>0</v>
      </c>
      <c r="U41" s="18" t="n">
        <v>6.75969689</v>
      </c>
      <c r="V41" s="20" t="n">
        <v>1.30038844</v>
      </c>
    </row>
    <row r="42" spans="1:22">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c r="U44" s="21" t="s">
        <v>107</v>
      </c>
      <c r="V44" s="22" t="s">
        <v>107</v>
      </c>
    </row>
    <row r="45" spans="1:22">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c r="U45" s="21" t="s">
        <v>107</v>
      </c>
      <c r="V45" s="22" t="s">
        <v>107</v>
      </c>
    </row>
    <row r="46" spans="1:22">
      <c r="A46" s="15" t="s">
        <v>145</v>
      </c>
      <c r="B46" s="17" t="n">
        <v>11068</v>
      </c>
      <c r="C46" s="18">
        <f>(8963.0/B46*100)</f>
        <v/>
      </c>
      <c r="D46" s="19" t="n">
        <v>2105</v>
      </c>
      <c r="E46" s="18" t="n">
        <v>33.61140886</v>
      </c>
      <c r="F46" s="20" t="n">
        <v>1.34673985</v>
      </c>
      <c r="G46" s="18" t="n">
        <v>10.20897495</v>
      </c>
      <c r="H46" s="20" t="n">
        <v>0.88146</v>
      </c>
      <c r="I46" s="18" t="n">
        <v>0.81338329</v>
      </c>
      <c r="J46" s="20" t="n">
        <v>0.26949396</v>
      </c>
      <c r="K46" s="18" t="n">
        <v>22.94909018</v>
      </c>
      <c r="L46" s="20" t="n">
        <v>1.37262705</v>
      </c>
      <c r="M46" s="18" t="s">
        <v>105</v>
      </c>
      <c r="N46" s="20" t="s">
        <v>105</v>
      </c>
      <c r="O46" s="18" t="n">
        <v>5.31462302</v>
      </c>
      <c r="P46" s="20" t="n">
        <v>0.80417778</v>
      </c>
      <c r="Q46" s="18" t="n">
        <v>0.0195967</v>
      </c>
      <c r="R46" s="20" t="n">
        <v>0.02084122</v>
      </c>
      <c r="S46" s="18" t="n">
        <v>0</v>
      </c>
      <c r="T46" s="20" t="n">
        <v>0</v>
      </c>
      <c r="U46" s="18" t="n">
        <v>27.08292299</v>
      </c>
      <c r="V46" s="20" t="n">
        <v>1.49407518</v>
      </c>
    </row>
    <row r="47" spans="1:22">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c r="U47" s="21" t="s">
        <v>107</v>
      </c>
      <c r="V47" s="22" t="s">
        <v>107</v>
      </c>
    </row>
    <row r="48" spans="1:22">
      <c r="A48" s="15" t="s">
        <v>147</v>
      </c>
      <c r="B48" s="17" t="n">
        <v>5159</v>
      </c>
      <c r="C48" s="18">
        <f>(3836.0/B48*100)</f>
        <v/>
      </c>
      <c r="D48" s="19" t="n">
        <v>1323</v>
      </c>
      <c r="E48" s="18" t="n">
        <v>53.48702073</v>
      </c>
      <c r="F48" s="20" t="n">
        <v>1.82652755</v>
      </c>
      <c r="G48" s="18" t="n">
        <v>24.0420324</v>
      </c>
      <c r="H48" s="20" t="n">
        <v>1.33411276</v>
      </c>
      <c r="I48" s="18" t="n">
        <v>5.08583777</v>
      </c>
      <c r="J48" s="20" t="n">
        <v>0.70963677</v>
      </c>
      <c r="K48" s="18" t="n">
        <v>7.62324641</v>
      </c>
      <c r="L48" s="20" t="n">
        <v>0.81502202</v>
      </c>
      <c r="M48" s="18" t="s">
        <v>105</v>
      </c>
      <c r="N48" s="20" t="s">
        <v>105</v>
      </c>
      <c r="O48" s="18" t="n">
        <v>0</v>
      </c>
      <c r="P48" s="20" t="n">
        <v>0</v>
      </c>
      <c r="Q48" s="18" t="n">
        <v>0</v>
      </c>
      <c r="R48" s="20" t="n">
        <v>0</v>
      </c>
      <c r="S48" s="18" t="n">
        <v>0</v>
      </c>
      <c r="T48" s="20" t="n">
        <v>0</v>
      </c>
      <c r="U48" s="18" t="n">
        <v>9.761862689999999</v>
      </c>
      <c r="V48" s="20" t="n">
        <v>1.19626986</v>
      </c>
    </row>
    <row r="49" spans="1:22">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c r="U49" s="21" t="s">
        <v>107</v>
      </c>
      <c r="V49" s="22" t="s">
        <v>107</v>
      </c>
    </row>
    <row r="50" spans="1:22">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c r="U50" s="21" t="s">
        <v>107</v>
      </c>
      <c r="V50" s="22" t="s">
        <v>107</v>
      </c>
    </row>
    <row r="51" spans="1:22">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c r="U51" s="21" t="s">
        <v>107</v>
      </c>
      <c r="V51" s="22" t="s">
        <v>107</v>
      </c>
    </row>
    <row r="52" spans="1:22">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c r="U52" s="21" t="s">
        <v>107</v>
      </c>
      <c r="V52" s="22" t="s">
        <v>107</v>
      </c>
    </row>
    <row r="53" spans="1:22">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c r="U53" s="21" t="s">
        <v>107</v>
      </c>
      <c r="V53" s="22" t="s">
        <v>107</v>
      </c>
    </row>
    <row r="54" spans="1:22">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c r="U54" s="21" t="s">
        <v>107</v>
      </c>
      <c r="V54" s="22" t="s">
        <v>107</v>
      </c>
    </row>
    <row r="55" spans="1:22">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c r="U55" s="21" t="s">
        <v>107</v>
      </c>
      <c r="V55" s="22" t="s">
        <v>107</v>
      </c>
    </row>
    <row r="56" spans="1:22">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c r="U56" s="21" t="s">
        <v>107</v>
      </c>
      <c r="V56" s="22" t="s">
        <v>107</v>
      </c>
    </row>
    <row r="57" spans="1:22">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c r="U57" s="21" t="s">
        <v>107</v>
      </c>
      <c r="V57" s="22" t="s">
        <v>107</v>
      </c>
    </row>
    <row r="58" spans="1:22">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c r="U58" s="21" t="s">
        <v>107</v>
      </c>
      <c r="V58" s="22" t="s">
        <v>107</v>
      </c>
    </row>
    <row r="59" spans="1:22">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c r="U59" s="21" t="s">
        <v>107</v>
      </c>
      <c r="V59" s="22" t="s">
        <v>107</v>
      </c>
    </row>
    <row r="60" spans="1:22">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c r="U60" s="21" t="s">
        <v>107</v>
      </c>
      <c r="V60" s="22" t="s">
        <v>107</v>
      </c>
    </row>
    <row r="61" spans="1:22">
      <c r="A61" s="15" t="s">
        <v>160</v>
      </c>
      <c r="B61" s="17" t="n">
        <v>3324</v>
      </c>
      <c r="C61" s="18">
        <f>(2500.0/B61*100)</f>
        <v/>
      </c>
      <c r="D61" s="19" t="n">
        <v>824</v>
      </c>
      <c r="E61" s="18" t="n">
        <v>35.9833608</v>
      </c>
      <c r="F61" s="20" t="n">
        <v>1.67996992</v>
      </c>
      <c r="G61" s="18" t="n">
        <v>22.11511268</v>
      </c>
      <c r="H61" s="20" t="n">
        <v>1.50280765</v>
      </c>
      <c r="I61" s="18" t="n">
        <v>2.95184835</v>
      </c>
      <c r="J61" s="20" t="n">
        <v>0.74590132</v>
      </c>
      <c r="K61" s="18" t="n">
        <v>5.77448266</v>
      </c>
      <c r="L61" s="20" t="n">
        <v>0.92243759</v>
      </c>
      <c r="M61" s="18" t="s">
        <v>105</v>
      </c>
      <c r="N61" s="20" t="s">
        <v>105</v>
      </c>
      <c r="O61" s="18" t="n">
        <v>2.48352719</v>
      </c>
      <c r="P61" s="20" t="n">
        <v>0.67628549</v>
      </c>
      <c r="Q61" s="18" t="n">
        <v>0</v>
      </c>
      <c r="R61" s="20" t="n">
        <v>0</v>
      </c>
      <c r="S61" s="18" t="n">
        <v>0</v>
      </c>
      <c r="T61" s="20" t="n">
        <v>0</v>
      </c>
      <c r="U61" s="18" t="n">
        <v>30.69166831</v>
      </c>
      <c r="V61" s="20" t="n">
        <v>1.85500559</v>
      </c>
    </row>
    <row r="62" spans="1:22">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c r="U62" s="21" t="s">
        <v>107</v>
      </c>
      <c r="V62" s="22" t="s">
        <v>107</v>
      </c>
    </row>
    <row r="63" spans="1:22">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c r="U63" s="21" t="s">
        <v>107</v>
      </c>
      <c r="V63" s="22" t="s">
        <v>107</v>
      </c>
    </row>
    <row r="64" spans="1:22">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c r="U64" s="21" t="s">
        <v>107</v>
      </c>
      <c r="V64" s="22" t="s">
        <v>107</v>
      </c>
    </row>
    <row r="65" spans="1:22">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c r="U65" s="21" t="s">
        <v>107</v>
      </c>
      <c r="V65" s="22" t="s">
        <v>107</v>
      </c>
    </row>
    <row r="66" spans="1:22">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c r="U66" s="21" t="s">
        <v>107</v>
      </c>
      <c r="V66" s="22" t="s">
        <v>107</v>
      </c>
    </row>
    <row r="67" spans="1:22">
      <c r="A67" s="15" t="s">
        <v>166</v>
      </c>
      <c r="B67" s="17" t="n">
        <v>3511</v>
      </c>
      <c r="C67" s="18">
        <f>(2718.0/B67*100)</f>
        <v/>
      </c>
      <c r="D67" s="19" t="n">
        <v>793</v>
      </c>
      <c r="E67" s="18" t="n">
        <v>68.81629338</v>
      </c>
      <c r="F67" s="20" t="n">
        <v>1.67173966</v>
      </c>
      <c r="G67" s="18" t="n">
        <v>7.41653318</v>
      </c>
      <c r="H67" s="20" t="n">
        <v>0.97320518</v>
      </c>
      <c r="I67" s="18" t="n">
        <v>0.19281529</v>
      </c>
      <c r="J67" s="20" t="n">
        <v>0.19282255</v>
      </c>
      <c r="K67" s="18" t="n">
        <v>10.43389233</v>
      </c>
      <c r="L67" s="20" t="n">
        <v>1.21372574</v>
      </c>
      <c r="M67" s="18" t="s">
        <v>105</v>
      </c>
      <c r="N67" s="20" t="s">
        <v>105</v>
      </c>
      <c r="O67" s="18" t="n">
        <v>0.16802691</v>
      </c>
      <c r="P67" s="20" t="n">
        <v>0.16802678</v>
      </c>
      <c r="Q67" s="18" t="n">
        <v>0</v>
      </c>
      <c r="R67" s="20" t="n">
        <v>0</v>
      </c>
      <c r="S67" s="18" t="n">
        <v>0</v>
      </c>
      <c r="T67" s="20" t="n">
        <v>0</v>
      </c>
      <c r="U67" s="18" t="n">
        <v>12.97243892</v>
      </c>
      <c r="V67" s="20" t="n">
        <v>1.21677522</v>
      </c>
    </row>
    <row r="68" spans="1:22">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c r="U68" s="21" t="s">
        <v>107</v>
      </c>
      <c r="V68" s="22" t="s">
        <v>107</v>
      </c>
    </row>
    <row r="69" spans="1:22">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c r="U69" s="21" t="s">
        <v>107</v>
      </c>
      <c r="V69" s="22" t="s">
        <v>107</v>
      </c>
    </row>
    <row r="70" spans="1:22">
      <c r="A70" s="15" t="s">
        <v>169</v>
      </c>
      <c r="B70" s="17" t="n">
        <v>2929</v>
      </c>
      <c r="C70" s="18">
        <f>(2235.0/B70*100)</f>
        <v/>
      </c>
      <c r="D70" s="19" t="n">
        <v>694</v>
      </c>
      <c r="E70" s="18" t="n">
        <v>45.0755547</v>
      </c>
      <c r="F70" s="20" t="n">
        <v>2.65573641</v>
      </c>
      <c r="G70" s="18" t="n">
        <v>16.24782044</v>
      </c>
      <c r="H70" s="20" t="n">
        <v>1.90227209</v>
      </c>
      <c r="I70" s="18" t="n">
        <v>4.66679881</v>
      </c>
      <c r="J70" s="20" t="n">
        <v>0.95399037</v>
      </c>
      <c r="K70" s="18" t="n">
        <v>10.54966419</v>
      </c>
      <c r="L70" s="20" t="n">
        <v>1.40993349</v>
      </c>
      <c r="M70" s="18" t="s">
        <v>105</v>
      </c>
      <c r="N70" s="20" t="s">
        <v>105</v>
      </c>
      <c r="O70" s="18" t="n">
        <v>1.22465856</v>
      </c>
      <c r="P70" s="20" t="n">
        <v>0.68698579</v>
      </c>
      <c r="Q70" s="18" t="n">
        <v>0</v>
      </c>
      <c r="R70" s="20" t="n">
        <v>0</v>
      </c>
      <c r="S70" s="18" t="n">
        <v>0</v>
      </c>
      <c r="T70" s="20" t="n">
        <v>0</v>
      </c>
      <c r="U70" s="18" t="n">
        <v>22.23550329</v>
      </c>
      <c r="V70" s="20" t="n">
        <v>1.9653113</v>
      </c>
    </row>
    <row r="71" spans="1:22">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c r="U71" s="21" t="s">
        <v>107</v>
      </c>
      <c r="V71" s="22" t="s">
        <v>107</v>
      </c>
    </row>
    <row r="72" spans="1:22">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c r="U72" s="21" t="s">
        <v>107</v>
      </c>
      <c r="V72" s="22" t="s">
        <v>107</v>
      </c>
    </row>
    <row r="73" spans="1:22">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c r="U73" s="21" t="s">
        <v>107</v>
      </c>
      <c r="V73" s="22" t="s">
        <v>107</v>
      </c>
    </row>
    <row r="74" spans="1:22">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c r="U74" s="21" t="s">
        <v>107</v>
      </c>
      <c r="V74" s="22" t="s">
        <v>107</v>
      </c>
    </row>
    <row r="75" spans="1:22">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c r="U75" s="21" t="s">
        <v>107</v>
      </c>
      <c r="V75" s="22" t="s">
        <v>107</v>
      </c>
    </row>
    <row r="76" spans="1:22">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c r="U76" s="21" t="s">
        <v>107</v>
      </c>
      <c r="V76" s="22" t="s">
        <v>107</v>
      </c>
    </row>
    <row r="77" spans="1:22">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c r="U77" s="21" t="s">
        <v>107</v>
      </c>
      <c r="V77" s="22" t="s">
        <v>107</v>
      </c>
    </row>
    <row r="78" spans="1:22">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c r="U78" s="21" t="s">
        <v>107</v>
      </c>
      <c r="V78" s="22" t="s">
        <v>107</v>
      </c>
    </row>
    <row customHeight="1" ht="25" r="79" spans="1:22">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c r="U79" s="21" t="s">
        <v>107</v>
      </c>
      <c r="V79" s="22" t="s">
        <v>107</v>
      </c>
    </row>
    <row r="80" spans="1:22">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c r="U80" s="21" t="s">
        <v>107</v>
      </c>
      <c r="V80" s="22" t="s">
        <v>107</v>
      </c>
    </row>
    <row r="81" spans="1:22">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c r="U81" s="21" t="s">
        <v>107</v>
      </c>
      <c r="V81" s="22" t="s">
        <v>107</v>
      </c>
    </row>
    <row r="82" spans="1:22">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c r="U82" s="24" t="s">
        <v>181</v>
      </c>
      <c r="V82" s="24" t="s">
        <v>181</v>
      </c>
    </row>
    <row r="83" spans="1:22">
      <c r="A83" s="3" t="s">
        <v>182</v>
      </c>
    </row>
    <row r="84" spans="1:22">
      <c r="A84" s="25" t="s">
        <v>183</v>
      </c>
    </row>
    <row r="85" spans="1:22">
      <c r="A85" s="25" t="s">
        <v>184</v>
      </c>
    </row>
    <row customHeight="1" ht="30" r="86" spans="1:22">
      <c r="A86" s="25" t="s">
        <v>185</v>
      </c>
    </row>
    <row customHeight="1" ht="30" r="87" spans="1:22">
      <c r="A87" s="25" t="s">
        <v>181</v>
      </c>
    </row>
    <row customHeight="1" ht="30" r="88" spans="1:22">
      <c r="A88" s="25" t="s">
        <v>186</v>
      </c>
    </row>
    <row customHeight="1" ht="30" r="89" spans="1:22">
      <c r="A89" s="25" t="s">
        <v>187</v>
      </c>
    </row>
    <row customHeight="1" ht="30" r="90" spans="1:22">
      <c r="A90" s="25" t="s">
        <v>188</v>
      </c>
    </row>
    <row customHeight="1" ht="30" r="91" spans="1:22">
      <c r="A91" s="25" t="s">
        <v>189</v>
      </c>
    </row>
    <row customHeight="1" ht="30" r="92" spans="1:22">
      <c r="A92" s="25" t="s">
        <v>190</v>
      </c>
    </row>
    <row customHeight="1" ht="30" r="93" spans="1:22">
      <c r="A93" s="25" t="s">
        <v>191</v>
      </c>
    </row>
    <row customHeight="1" ht="30" r="94" spans="1:22">
      <c r="A94" s="25" t="s">
        <v>192</v>
      </c>
    </row>
    <row customHeight="1" ht="30" r="95" spans="1:22">
      <c r="A95" s="25" t="s">
        <v>193</v>
      </c>
    </row>
    <row customHeight="1" ht="30" r="96" spans="1:22">
      <c r="A96" s="25" t="s">
        <v>194</v>
      </c>
    </row>
    <row customHeight="1" ht="30" r="97" spans="1:22">
      <c r="A97" s="25" t="s">
        <v>195</v>
      </c>
    </row>
  </sheetData>
  <mergeCells count="25">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 ref="A97:V97"/>
  </mergeCells>
  <pageMargins bottom="1" footer="0.5" header="0.5" left="0.75" right="0.75" top="1"/>
</worksheet>
</file>

<file path=xl/worksheets/sheet19.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224</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(567.0/B7*100)</f>
        <v/>
      </c>
      <c r="D7" s="19" t="n">
        <v>6800</v>
      </c>
      <c r="E7" s="18" t="n">
        <v>51.18770983</v>
      </c>
      <c r="F7" s="20" t="n">
        <v>0.707545</v>
      </c>
      <c r="G7" s="18" t="n">
        <v>30.75968127</v>
      </c>
      <c r="H7" s="20" t="n">
        <v>0.80311897</v>
      </c>
      <c r="I7" s="18" t="s">
        <v>105</v>
      </c>
      <c r="J7" s="20" t="s">
        <v>105</v>
      </c>
      <c r="K7" s="18" t="n">
        <v>2.47474106</v>
      </c>
      <c r="L7" s="20" t="n">
        <v>0.24348895</v>
      </c>
      <c r="M7" s="18" t="n">
        <v>0.01731082</v>
      </c>
      <c r="N7" s="20" t="n">
        <v>0.00532591</v>
      </c>
      <c r="O7" s="18" t="n">
        <v>0</v>
      </c>
      <c r="P7" s="20" t="n">
        <v>0</v>
      </c>
      <c r="Q7" s="18" t="n">
        <v>15.56055701</v>
      </c>
      <c r="R7" s="20" t="n">
        <v>0.55137453</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(2208.0/B9*100)</f>
        <v/>
      </c>
      <c r="D9" s="19" t="n">
        <v>672</v>
      </c>
      <c r="E9" s="18" t="n">
        <v>41.91040248</v>
      </c>
      <c r="F9" s="20" t="n">
        <v>2.13776005</v>
      </c>
      <c r="G9" s="18" t="n">
        <v>45.92598733</v>
      </c>
      <c r="H9" s="20" t="n">
        <v>2.29478468</v>
      </c>
      <c r="I9" s="18" t="s">
        <v>105</v>
      </c>
      <c r="J9" s="20" t="s">
        <v>105</v>
      </c>
      <c r="K9" s="18" t="n">
        <v>0.85762935</v>
      </c>
      <c r="L9" s="20" t="n">
        <v>0.36698517</v>
      </c>
      <c r="M9" s="18" t="n">
        <v>0.63922367</v>
      </c>
      <c r="N9" s="20" t="n">
        <v>0.27009818</v>
      </c>
      <c r="O9" s="18" t="n">
        <v>0</v>
      </c>
      <c r="P9" s="20" t="n">
        <v>0</v>
      </c>
      <c r="Q9" s="18" t="n">
        <v>10.66675718</v>
      </c>
      <c r="R9" s="20" t="n">
        <v>1.30197731</v>
      </c>
    </row>
    <row r="10" spans="1:18">
      <c r="A10" s="15" t="s">
        <v>109</v>
      </c>
      <c r="B10" s="17" t="n">
        <v>6480</v>
      </c>
      <c r="C10" s="18">
        <f>(4850.0/B10*100)</f>
        <v/>
      </c>
      <c r="D10" s="19" t="n">
        <v>1630</v>
      </c>
      <c r="E10" s="18" t="n">
        <v>48.56029245</v>
      </c>
      <c r="F10" s="20" t="n">
        <v>1.71031152</v>
      </c>
      <c r="G10" s="18" t="n">
        <v>42.15290838</v>
      </c>
      <c r="H10" s="20" t="n">
        <v>1.94350176</v>
      </c>
      <c r="I10" s="18" t="s">
        <v>105</v>
      </c>
      <c r="J10" s="20" t="s">
        <v>105</v>
      </c>
      <c r="K10" s="18" t="n">
        <v>0.35347501</v>
      </c>
      <c r="L10" s="20" t="n">
        <v>0.23022713</v>
      </c>
      <c r="M10" s="18" t="n">
        <v>0.05928912</v>
      </c>
      <c r="N10" s="20" t="n">
        <v>0.05949337</v>
      </c>
      <c r="O10" s="18" t="n">
        <v>0</v>
      </c>
      <c r="P10" s="20" t="n">
        <v>0</v>
      </c>
      <c r="Q10" s="18" t="n">
        <v>8.874035040000001</v>
      </c>
      <c r="R10" s="20" t="n">
        <v>1.07494509</v>
      </c>
    </row>
    <row r="11" spans="1:18">
      <c r="A11" s="15" t="s">
        <v>110</v>
      </c>
      <c r="B11" s="17" t="n">
        <v>3553</v>
      </c>
      <c r="C11" s="18">
        <f>(2714.0/B11*100)</f>
        <v/>
      </c>
      <c r="D11" s="19" t="n">
        <v>839</v>
      </c>
      <c r="E11" s="18" t="n">
        <v>58.20628087</v>
      </c>
      <c r="F11" s="20" t="n">
        <v>2.36468528</v>
      </c>
      <c r="G11" s="18" t="n">
        <v>14.18954234</v>
      </c>
      <c r="H11" s="20" t="n">
        <v>1.47778637</v>
      </c>
      <c r="I11" s="18" t="s">
        <v>105</v>
      </c>
      <c r="J11" s="20" t="s">
        <v>105</v>
      </c>
      <c r="K11" s="18" t="n">
        <v>3.12637107</v>
      </c>
      <c r="L11" s="20" t="n">
        <v>0.69056026</v>
      </c>
      <c r="M11" s="18" t="n">
        <v>0</v>
      </c>
      <c r="N11" s="20" t="n">
        <v>0</v>
      </c>
      <c r="O11" s="18" t="n">
        <v>0</v>
      </c>
      <c r="P11" s="20" t="n">
        <v>0</v>
      </c>
      <c r="Q11" s="18" t="n">
        <v>24.47780572</v>
      </c>
      <c r="R11" s="20" t="n">
        <v>2.05931844</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(4450.0/B23*100)</f>
        <v/>
      </c>
      <c r="D23" s="19" t="n">
        <v>1341</v>
      </c>
      <c r="E23" s="18" t="n">
        <v>53.6560531</v>
      </c>
      <c r="F23" s="20" t="n">
        <v>2.01640423</v>
      </c>
      <c r="G23" s="18" t="n">
        <v>18.31978349</v>
      </c>
      <c r="H23" s="20" t="n">
        <v>1.75216406</v>
      </c>
      <c r="I23" s="18" t="s">
        <v>105</v>
      </c>
      <c r="J23" s="20" t="s">
        <v>105</v>
      </c>
      <c r="K23" s="18" t="n">
        <v>1.52997751</v>
      </c>
      <c r="L23" s="20" t="n">
        <v>0.49240672</v>
      </c>
      <c r="M23" s="18" t="n">
        <v>0.15165859</v>
      </c>
      <c r="N23" s="20" t="n">
        <v>0.14838816</v>
      </c>
      <c r="O23" s="18" t="n">
        <v>0</v>
      </c>
      <c r="P23" s="20" t="n">
        <v>0</v>
      </c>
      <c r="Q23" s="18" t="n">
        <v>26.3425273</v>
      </c>
      <c r="R23" s="20" t="n">
        <v>1.61668091</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50.30020142</v>
      </c>
      <c r="F29" s="20" t="n">
        <v>2.10193092</v>
      </c>
      <c r="G29" s="18" t="n">
        <v>41.64042359</v>
      </c>
      <c r="H29" s="20" t="n">
        <v>2.23273055</v>
      </c>
      <c r="I29" s="18" t="s">
        <v>105</v>
      </c>
      <c r="J29" s="20" t="s">
        <v>105</v>
      </c>
      <c r="K29" s="18" t="n">
        <v>1.52674086</v>
      </c>
      <c r="L29" s="20" t="n">
        <v>0.585784</v>
      </c>
      <c r="M29" s="18" t="n">
        <v>0</v>
      </c>
      <c r="N29" s="20" t="n">
        <v>0</v>
      </c>
      <c r="O29" s="18" t="n">
        <v>0</v>
      </c>
      <c r="P29" s="20" t="n">
        <v>0</v>
      </c>
      <c r="Q29" s="18" t="n">
        <v>6.53263412</v>
      </c>
      <c r="R29" s="20" t="n">
        <v>1.22717566</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(1418.0/B32*100)</f>
        <v/>
      </c>
      <c r="D32" s="19" t="n">
        <v>851</v>
      </c>
      <c r="E32" s="18" t="n">
        <v>52.94559814</v>
      </c>
      <c r="F32" s="20" t="n">
        <v>1.66397035</v>
      </c>
      <c r="G32" s="18" t="n">
        <v>22.3385625</v>
      </c>
      <c r="H32" s="20" t="n">
        <v>1.65212783</v>
      </c>
      <c r="I32" s="18" t="s">
        <v>105</v>
      </c>
      <c r="J32" s="20" t="s">
        <v>105</v>
      </c>
      <c r="K32" s="18" t="n">
        <v>0.5849453100000001</v>
      </c>
      <c r="L32" s="20" t="n">
        <v>0.26181374</v>
      </c>
      <c r="M32" s="18" t="n">
        <v>0</v>
      </c>
      <c r="N32" s="20" t="n">
        <v>0</v>
      </c>
      <c r="O32" s="18" t="n">
        <v>0</v>
      </c>
      <c r="P32" s="20" t="n">
        <v>0</v>
      </c>
      <c r="Q32" s="18" t="n">
        <v>24.13089405</v>
      </c>
      <c r="R32" s="20" t="n">
        <v>1.58081156</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(2518.0/B34*100)</f>
        <v/>
      </c>
      <c r="D34" s="19" t="n">
        <v>797</v>
      </c>
      <c r="E34" s="18" t="n">
        <v>51.64869377</v>
      </c>
      <c r="F34" s="20" t="n">
        <v>1.88302394</v>
      </c>
      <c r="G34" s="18" t="n">
        <v>15.89921423</v>
      </c>
      <c r="H34" s="20" t="n">
        <v>1.87245485</v>
      </c>
      <c r="I34" s="18" t="s">
        <v>105</v>
      </c>
      <c r="J34" s="20" t="s">
        <v>105</v>
      </c>
      <c r="K34" s="18" t="n">
        <v>2.11251075</v>
      </c>
      <c r="L34" s="20" t="n">
        <v>0.56385775</v>
      </c>
      <c r="M34" s="18" t="n">
        <v>0</v>
      </c>
      <c r="N34" s="20" t="n">
        <v>0</v>
      </c>
      <c r="O34" s="18" t="n">
        <v>0</v>
      </c>
      <c r="P34" s="20" t="n">
        <v>0</v>
      </c>
      <c r="Q34" s="18" t="n">
        <v>30.33958125</v>
      </c>
      <c r="R34" s="20" t="n">
        <v>1.89110106</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(2491.0/B36*100)</f>
        <v/>
      </c>
      <c r="D36" s="19" t="n">
        <v>841</v>
      </c>
      <c r="E36" s="18" t="n">
        <v>51.08216019</v>
      </c>
      <c r="F36" s="20" t="n">
        <v>2.09110182</v>
      </c>
      <c r="G36" s="18" t="n">
        <v>26.78033149</v>
      </c>
      <c r="H36" s="20" t="n">
        <v>1.74565389</v>
      </c>
      <c r="I36" s="18" t="s">
        <v>105</v>
      </c>
      <c r="J36" s="20" t="s">
        <v>105</v>
      </c>
      <c r="K36" s="18" t="n">
        <v>2.18016029</v>
      </c>
      <c r="L36" s="20" t="n">
        <v>0.56949386</v>
      </c>
      <c r="M36" s="18" t="n">
        <v>0</v>
      </c>
      <c r="N36" s="20" t="n">
        <v>0</v>
      </c>
      <c r="O36" s="18" t="n">
        <v>0</v>
      </c>
      <c r="P36" s="20" t="n">
        <v>0</v>
      </c>
      <c r="Q36" s="18" t="n">
        <v>19.95734802</v>
      </c>
      <c r="R36" s="20" t="n">
        <v>1.68451381</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(2155.0/B41*100)</f>
        <v/>
      </c>
      <c r="D41" s="19" t="n">
        <v>703</v>
      </c>
      <c r="E41" s="18" t="n">
        <v>60.97672496</v>
      </c>
      <c r="F41" s="20" t="n">
        <v>2.14518402</v>
      </c>
      <c r="G41" s="18" t="n">
        <v>32.12904702</v>
      </c>
      <c r="H41" s="20" t="n">
        <v>1.81462096</v>
      </c>
      <c r="I41" s="18" t="s">
        <v>105</v>
      </c>
      <c r="J41" s="20" t="s">
        <v>105</v>
      </c>
      <c r="K41" s="18" t="n">
        <v>0</v>
      </c>
      <c r="L41" s="20" t="n">
        <v>0</v>
      </c>
      <c r="M41" s="18" t="n">
        <v>0</v>
      </c>
      <c r="N41" s="20" t="n">
        <v>0</v>
      </c>
      <c r="O41" s="18" t="n">
        <v>0</v>
      </c>
      <c r="P41" s="20" t="n">
        <v>0</v>
      </c>
      <c r="Q41" s="18" t="n">
        <v>6.89422802</v>
      </c>
      <c r="R41" s="20" t="n">
        <v>1.32377504</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(9003.0/B46*100)</f>
        <v/>
      </c>
      <c r="D46" s="19" t="n">
        <v>2065</v>
      </c>
      <c r="E46" s="18" t="n">
        <v>54.00164603</v>
      </c>
      <c r="F46" s="20" t="n">
        <v>1.74067662</v>
      </c>
      <c r="G46" s="18" t="n">
        <v>8.47865245</v>
      </c>
      <c r="H46" s="20" t="n">
        <v>0.86780365</v>
      </c>
      <c r="I46" s="18" t="s">
        <v>105</v>
      </c>
      <c r="J46" s="20" t="s">
        <v>105</v>
      </c>
      <c r="K46" s="18" t="n">
        <v>5.88954728</v>
      </c>
      <c r="L46" s="20" t="n">
        <v>0.85363945</v>
      </c>
      <c r="M46" s="18" t="n">
        <v>0</v>
      </c>
      <c r="N46" s="20" t="n">
        <v>0</v>
      </c>
      <c r="O46" s="18" t="n">
        <v>0</v>
      </c>
      <c r="P46" s="20" t="n">
        <v>0</v>
      </c>
      <c r="Q46" s="18" t="n">
        <v>31.63015424</v>
      </c>
      <c r="R46" s="20" t="n">
        <v>1.51438476</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(3837.0/B48*100)</f>
        <v/>
      </c>
      <c r="D48" s="19" t="n">
        <v>1322</v>
      </c>
      <c r="E48" s="18" t="n">
        <v>52.3424454</v>
      </c>
      <c r="F48" s="20" t="n">
        <v>1.87275611</v>
      </c>
      <c r="G48" s="18" t="n">
        <v>41.10991171</v>
      </c>
      <c r="H48" s="20" t="n">
        <v>2.02832155</v>
      </c>
      <c r="I48" s="18" t="s">
        <v>105</v>
      </c>
      <c r="J48" s="20" t="s">
        <v>105</v>
      </c>
      <c r="K48" s="18" t="n">
        <v>0</v>
      </c>
      <c r="L48" s="20" t="n">
        <v>0</v>
      </c>
      <c r="M48" s="18" t="n">
        <v>0</v>
      </c>
      <c r="N48" s="20" t="n">
        <v>0</v>
      </c>
      <c r="O48" s="18" t="n">
        <v>0</v>
      </c>
      <c r="P48" s="20" t="n">
        <v>0</v>
      </c>
      <c r="Q48" s="18" t="n">
        <v>6.54764289</v>
      </c>
      <c r="R48" s="20" t="n">
        <v>0.72950634</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(2500.0/B61*100)</f>
        <v/>
      </c>
      <c r="D61" s="19" t="n">
        <v>824</v>
      </c>
      <c r="E61" s="18" t="n">
        <v>42.18772574</v>
      </c>
      <c r="F61" s="20" t="n">
        <v>1.86859593</v>
      </c>
      <c r="G61" s="18" t="n">
        <v>26.78858239</v>
      </c>
      <c r="H61" s="20" t="n">
        <v>1.6838967</v>
      </c>
      <c r="I61" s="18" t="s">
        <v>105</v>
      </c>
      <c r="J61" s="20" t="s">
        <v>105</v>
      </c>
      <c r="K61" s="18" t="n">
        <v>2.9898025</v>
      </c>
      <c r="L61" s="20" t="n">
        <v>0.75435811</v>
      </c>
      <c r="M61" s="18" t="n">
        <v>0</v>
      </c>
      <c r="N61" s="20" t="n">
        <v>0</v>
      </c>
      <c r="O61" s="18" t="n">
        <v>0</v>
      </c>
      <c r="P61" s="20" t="n">
        <v>0</v>
      </c>
      <c r="Q61" s="18" t="n">
        <v>28.03388937</v>
      </c>
      <c r="R61" s="20" t="n">
        <v>1.80939552</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(2728.0/B67*100)</f>
        <v/>
      </c>
      <c r="D67" s="19" t="n">
        <v>783</v>
      </c>
      <c r="E67" s="18" t="n">
        <v>81.34963773</v>
      </c>
      <c r="F67" s="20" t="n">
        <v>1.39728045</v>
      </c>
      <c r="G67" s="18" t="n">
        <v>4.88371261</v>
      </c>
      <c r="H67" s="20" t="n">
        <v>0.77970463</v>
      </c>
      <c r="I67" s="18" t="s">
        <v>105</v>
      </c>
      <c r="J67" s="20" t="s">
        <v>105</v>
      </c>
      <c r="K67" s="18" t="n">
        <v>0.17015309</v>
      </c>
      <c r="L67" s="20" t="n">
        <v>0.17015252</v>
      </c>
      <c r="M67" s="18" t="n">
        <v>0</v>
      </c>
      <c r="N67" s="20" t="n">
        <v>0</v>
      </c>
      <c r="O67" s="18" t="n">
        <v>0</v>
      </c>
      <c r="P67" s="20" t="n">
        <v>0</v>
      </c>
      <c r="Q67" s="18" t="n">
        <v>13.59649657</v>
      </c>
      <c r="R67" s="20" t="n">
        <v>1.30607068</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(2244.0/B70*100)</f>
        <v/>
      </c>
      <c r="D70" s="19" t="n">
        <v>685</v>
      </c>
      <c r="E70" s="18" t="n">
        <v>57.54439637</v>
      </c>
      <c r="F70" s="20" t="n">
        <v>1.9925173</v>
      </c>
      <c r="G70" s="18" t="n">
        <v>19.43108653</v>
      </c>
      <c r="H70" s="20" t="n">
        <v>1.64508217</v>
      </c>
      <c r="I70" s="18" t="s">
        <v>105</v>
      </c>
      <c r="J70" s="20" t="s">
        <v>105</v>
      </c>
      <c r="K70" s="18" t="n">
        <v>1.24389146</v>
      </c>
      <c r="L70" s="20" t="n">
        <v>0.69745776</v>
      </c>
      <c r="M70" s="18" t="n">
        <v>0</v>
      </c>
      <c r="N70" s="20" t="n">
        <v>0</v>
      </c>
      <c r="O70" s="18" t="n">
        <v>0</v>
      </c>
      <c r="P70" s="20" t="n">
        <v>0</v>
      </c>
      <c r="Q70" s="18" t="n">
        <v>21.78062564</v>
      </c>
      <c r="R70" s="20" t="n">
        <v>1.70041262</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88</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(290.0/B7*100)</f>
        <v/>
      </c>
      <c r="D7" s="19" t="n">
        <v>7077</v>
      </c>
      <c r="E7" s="18" t="n">
        <v>9.75797511</v>
      </c>
      <c r="F7" s="20" t="n">
        <v>0.43204441</v>
      </c>
      <c r="G7" s="18" t="n">
        <v>88.39992483</v>
      </c>
      <c r="H7" s="20" t="n">
        <v>0.47973806</v>
      </c>
      <c r="I7" s="18" t="s">
        <v>105</v>
      </c>
      <c r="J7" s="20" t="s">
        <v>105</v>
      </c>
      <c r="K7" s="18" t="n">
        <v>0.38537121</v>
      </c>
      <c r="L7" s="20" t="n">
        <v>0.08269206</v>
      </c>
      <c r="M7" s="18" t="n">
        <v>0</v>
      </c>
      <c r="N7" s="20" t="n">
        <v>0</v>
      </c>
      <c r="O7" s="18" t="n">
        <v>0</v>
      </c>
      <c r="P7" s="20" t="n">
        <v>0</v>
      </c>
      <c r="Q7" s="18" t="n">
        <v>1.45672885</v>
      </c>
      <c r="R7" s="20" t="n">
        <v>0.16006951</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(2183.0/B9*100)</f>
        <v/>
      </c>
      <c r="D9" s="19" t="n">
        <v>697</v>
      </c>
      <c r="E9" s="18" t="n">
        <v>3.95051208</v>
      </c>
      <c r="F9" s="20" t="n">
        <v>0.74981705</v>
      </c>
      <c r="G9" s="18" t="n">
        <v>95.16628464</v>
      </c>
      <c r="H9" s="20" t="n">
        <v>0.95751886</v>
      </c>
      <c r="I9" s="18" t="s">
        <v>105</v>
      </c>
      <c r="J9" s="20" t="s">
        <v>105</v>
      </c>
      <c r="K9" s="18" t="n">
        <v>0</v>
      </c>
      <c r="L9" s="20" t="n">
        <v>0</v>
      </c>
      <c r="M9" s="18" t="n">
        <v>0</v>
      </c>
      <c r="N9" s="20" t="n">
        <v>0</v>
      </c>
      <c r="O9" s="18" t="n">
        <v>0</v>
      </c>
      <c r="P9" s="20" t="n">
        <v>0</v>
      </c>
      <c r="Q9" s="18" t="n">
        <v>0.88320328</v>
      </c>
      <c r="R9" s="20" t="n">
        <v>0.39258892</v>
      </c>
    </row>
    <row r="10" spans="1:18">
      <c r="A10" s="15" t="s">
        <v>109</v>
      </c>
      <c r="B10" s="17" t="n">
        <v>6480</v>
      </c>
      <c r="C10" s="18">
        <f>(4843.0/B10*100)</f>
        <v/>
      </c>
      <c r="D10" s="19" t="n">
        <v>1637</v>
      </c>
      <c r="E10" s="18" t="n">
        <v>9.628433080000001</v>
      </c>
      <c r="F10" s="20" t="n">
        <v>1.08188362</v>
      </c>
      <c r="G10" s="18" t="n">
        <v>89.8675939</v>
      </c>
      <c r="H10" s="20" t="n">
        <v>1.12963992</v>
      </c>
      <c r="I10" s="18" t="s">
        <v>105</v>
      </c>
      <c r="J10" s="20" t="s">
        <v>105</v>
      </c>
      <c r="K10" s="18" t="n">
        <v>0.01042225</v>
      </c>
      <c r="L10" s="20" t="n">
        <v>0.01056431</v>
      </c>
      <c r="M10" s="18" t="n">
        <v>0</v>
      </c>
      <c r="N10" s="20" t="n">
        <v>0</v>
      </c>
      <c r="O10" s="18" t="n">
        <v>0</v>
      </c>
      <c r="P10" s="20" t="n">
        <v>0</v>
      </c>
      <c r="Q10" s="18" t="n">
        <v>0.49355078</v>
      </c>
      <c r="R10" s="20" t="n">
        <v>0.2598579</v>
      </c>
    </row>
    <row r="11" spans="1:18">
      <c r="A11" s="15" t="s">
        <v>110</v>
      </c>
      <c r="B11" s="17" t="n">
        <v>3553</v>
      </c>
      <c r="C11" s="18">
        <f>(2686.0/B11*100)</f>
        <v/>
      </c>
      <c r="D11" s="19" t="n">
        <v>867</v>
      </c>
      <c r="E11" s="18" t="n">
        <v>15.80212128</v>
      </c>
      <c r="F11" s="20" t="n">
        <v>1.62568196</v>
      </c>
      <c r="G11" s="18" t="n">
        <v>82.38741376999999</v>
      </c>
      <c r="H11" s="20" t="n">
        <v>1.69508669</v>
      </c>
      <c r="I11" s="18" t="s">
        <v>105</v>
      </c>
      <c r="J11" s="20" t="s">
        <v>105</v>
      </c>
      <c r="K11" s="18" t="n">
        <v>0.11662665</v>
      </c>
      <c r="L11" s="20" t="n">
        <v>0.13170467</v>
      </c>
      <c r="M11" s="18" t="n">
        <v>0</v>
      </c>
      <c r="N11" s="20" t="n">
        <v>0</v>
      </c>
      <c r="O11" s="18" t="n">
        <v>0</v>
      </c>
      <c r="P11" s="20" t="n">
        <v>0</v>
      </c>
      <c r="Q11" s="18" t="n">
        <v>1.69383829</v>
      </c>
      <c r="R11" s="20" t="n">
        <v>0.55913733</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(4417.0/B23*100)</f>
        <v/>
      </c>
      <c r="D23" s="19" t="n">
        <v>1374</v>
      </c>
      <c r="E23" s="18" t="n">
        <v>3.50647856</v>
      </c>
      <c r="F23" s="20" t="n">
        <v>0.80414511</v>
      </c>
      <c r="G23" s="18" t="n">
        <v>94.98401982999999</v>
      </c>
      <c r="H23" s="20" t="n">
        <v>1.04020934</v>
      </c>
      <c r="I23" s="18" t="s">
        <v>105</v>
      </c>
      <c r="J23" s="20" t="s">
        <v>105</v>
      </c>
      <c r="K23" s="18" t="n">
        <v>0.43517615</v>
      </c>
      <c r="L23" s="20" t="n">
        <v>0.30923243</v>
      </c>
      <c r="M23" s="18" t="n">
        <v>0</v>
      </c>
      <c r="N23" s="20" t="n">
        <v>0</v>
      </c>
      <c r="O23" s="18" t="n">
        <v>0</v>
      </c>
      <c r="P23" s="20" t="n">
        <v>0</v>
      </c>
      <c r="Q23" s="18" t="n">
        <v>1.07432546</v>
      </c>
      <c r="R23" s="20" t="n">
        <v>0.44406321</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6.78098608</v>
      </c>
      <c r="F29" s="20" t="n">
        <v>1.01775381</v>
      </c>
      <c r="G29" s="18" t="n">
        <v>91.76004715000001</v>
      </c>
      <c r="H29" s="20" t="n">
        <v>1.10801383</v>
      </c>
      <c r="I29" s="18" t="s">
        <v>105</v>
      </c>
      <c r="J29" s="20" t="s">
        <v>105</v>
      </c>
      <c r="K29" s="18" t="n">
        <v>0.46403467</v>
      </c>
      <c r="L29" s="20" t="n">
        <v>0.28214179</v>
      </c>
      <c r="M29" s="18" t="n">
        <v>0</v>
      </c>
      <c r="N29" s="20" t="n">
        <v>0</v>
      </c>
      <c r="O29" s="18" t="n">
        <v>0</v>
      </c>
      <c r="P29" s="20" t="n">
        <v>0</v>
      </c>
      <c r="Q29" s="18" t="n">
        <v>0.9949321</v>
      </c>
      <c r="R29" s="20" t="n">
        <v>0.42913628</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(1414.0/B32*100)</f>
        <v/>
      </c>
      <c r="D32" s="19" t="n">
        <v>855</v>
      </c>
      <c r="E32" s="18" t="n">
        <v>9.537210229999999</v>
      </c>
      <c r="F32" s="20" t="n">
        <v>1.0600714</v>
      </c>
      <c r="G32" s="18" t="n">
        <v>89.80119216</v>
      </c>
      <c r="H32" s="20" t="n">
        <v>1.06317119</v>
      </c>
      <c r="I32" s="18" t="s">
        <v>105</v>
      </c>
      <c r="J32" s="20" t="s">
        <v>105</v>
      </c>
      <c r="K32" s="18" t="n">
        <v>0</v>
      </c>
      <c r="L32" s="20" t="n">
        <v>0</v>
      </c>
      <c r="M32" s="18" t="n">
        <v>0</v>
      </c>
      <c r="N32" s="20" t="n">
        <v>0</v>
      </c>
      <c r="O32" s="18" t="n">
        <v>0</v>
      </c>
      <c r="P32" s="20" t="n">
        <v>0</v>
      </c>
      <c r="Q32" s="18" t="n">
        <v>0.6615976</v>
      </c>
      <c r="R32" s="20" t="n">
        <v>0.26294181</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(2511.0/B34*100)</f>
        <v/>
      </c>
      <c r="D34" s="19" t="n">
        <v>804</v>
      </c>
      <c r="E34" s="18" t="n">
        <v>13.71637192</v>
      </c>
      <c r="F34" s="20" t="n">
        <v>1.45592908</v>
      </c>
      <c r="G34" s="18" t="n">
        <v>84.22231228</v>
      </c>
      <c r="H34" s="20" t="n">
        <v>1.55096062</v>
      </c>
      <c r="I34" s="18" t="s">
        <v>105</v>
      </c>
      <c r="J34" s="20" t="s">
        <v>105</v>
      </c>
      <c r="K34" s="18" t="n">
        <v>0.39992873</v>
      </c>
      <c r="L34" s="20" t="n">
        <v>0.25670118</v>
      </c>
      <c r="M34" s="18" t="n">
        <v>0</v>
      </c>
      <c r="N34" s="20" t="n">
        <v>0</v>
      </c>
      <c r="O34" s="18" t="n">
        <v>0</v>
      </c>
      <c r="P34" s="20" t="n">
        <v>0</v>
      </c>
      <c r="Q34" s="18" t="n">
        <v>1.66138707</v>
      </c>
      <c r="R34" s="20" t="n">
        <v>0.47252056</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(2475.0/B36*100)</f>
        <v/>
      </c>
      <c r="D36" s="19" t="n">
        <v>857</v>
      </c>
      <c r="E36" s="18" t="n">
        <v>11.30042729</v>
      </c>
      <c r="F36" s="20" t="n">
        <v>1.07364813</v>
      </c>
      <c r="G36" s="18" t="n">
        <v>87.36471657</v>
      </c>
      <c r="H36" s="20" t="n">
        <v>1.18346428</v>
      </c>
      <c r="I36" s="18" t="s">
        <v>105</v>
      </c>
      <c r="J36" s="20" t="s">
        <v>105</v>
      </c>
      <c r="K36" s="18" t="n">
        <v>0.37250613</v>
      </c>
      <c r="L36" s="20" t="n">
        <v>0.22230647</v>
      </c>
      <c r="M36" s="18" t="n">
        <v>0</v>
      </c>
      <c r="N36" s="20" t="n">
        <v>0</v>
      </c>
      <c r="O36" s="18" t="n">
        <v>0</v>
      </c>
      <c r="P36" s="20" t="n">
        <v>0</v>
      </c>
      <c r="Q36" s="18" t="n">
        <v>0.96235001</v>
      </c>
      <c r="R36" s="20" t="n">
        <v>0.32476956</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(2145.0/B41*100)</f>
        <v/>
      </c>
      <c r="D41" s="19" t="n">
        <v>713</v>
      </c>
      <c r="E41" s="18" t="n">
        <v>14.54556906</v>
      </c>
      <c r="F41" s="20" t="n">
        <v>1.49404991</v>
      </c>
      <c r="G41" s="18" t="n">
        <v>85.19450107999999</v>
      </c>
      <c r="H41" s="20" t="n">
        <v>1.47263845</v>
      </c>
      <c r="I41" s="18" t="s">
        <v>105</v>
      </c>
      <c r="J41" s="20" t="s">
        <v>105</v>
      </c>
      <c r="K41" s="18" t="n">
        <v>0</v>
      </c>
      <c r="L41" s="20" t="n">
        <v>0</v>
      </c>
      <c r="M41" s="18" t="n">
        <v>0</v>
      </c>
      <c r="N41" s="20" t="n">
        <v>0</v>
      </c>
      <c r="O41" s="18" t="n">
        <v>0</v>
      </c>
      <c r="P41" s="20" t="n">
        <v>0</v>
      </c>
      <c r="Q41" s="18" t="n">
        <v>0.25992987</v>
      </c>
      <c r="R41" s="20" t="n">
        <v>0.15514207</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(8493.0/B46*100)</f>
        <v/>
      </c>
      <c r="D46" s="19" t="n">
        <v>2575</v>
      </c>
      <c r="E46" s="18" t="n">
        <v>19.91926946</v>
      </c>
      <c r="F46" s="20" t="n">
        <v>1.14248951</v>
      </c>
      <c r="G46" s="18" t="n">
        <v>74.44615888</v>
      </c>
      <c r="H46" s="20" t="n">
        <v>1.34938025</v>
      </c>
      <c r="I46" s="18" t="s">
        <v>105</v>
      </c>
      <c r="J46" s="20" t="s">
        <v>105</v>
      </c>
      <c r="K46" s="18" t="n">
        <v>0.92318532</v>
      </c>
      <c r="L46" s="20" t="n">
        <v>0.29876067</v>
      </c>
      <c r="M46" s="18" t="n">
        <v>0</v>
      </c>
      <c r="N46" s="20" t="n">
        <v>0</v>
      </c>
      <c r="O46" s="18" t="n">
        <v>0</v>
      </c>
      <c r="P46" s="20" t="n">
        <v>0</v>
      </c>
      <c r="Q46" s="18" t="n">
        <v>4.71138634</v>
      </c>
      <c r="R46" s="20" t="n">
        <v>0.68154006</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(3825.0/B48*100)</f>
        <v/>
      </c>
      <c r="D48" s="19" t="n">
        <v>1334</v>
      </c>
      <c r="E48" s="18" t="n">
        <v>4.69487032</v>
      </c>
      <c r="F48" s="20" t="n">
        <v>0.7485350200000001</v>
      </c>
      <c r="G48" s="18" t="n">
        <v>94.94984576</v>
      </c>
      <c r="H48" s="20" t="n">
        <v>0.76972157</v>
      </c>
      <c r="I48" s="18" t="s">
        <v>105</v>
      </c>
      <c r="J48" s="20" t="s">
        <v>105</v>
      </c>
      <c r="K48" s="18" t="n">
        <v>0</v>
      </c>
      <c r="L48" s="20" t="n">
        <v>0</v>
      </c>
      <c r="M48" s="18" t="n">
        <v>0</v>
      </c>
      <c r="N48" s="20" t="n">
        <v>0</v>
      </c>
      <c r="O48" s="18" t="n">
        <v>0</v>
      </c>
      <c r="P48" s="20" t="n">
        <v>0</v>
      </c>
      <c r="Q48" s="18" t="n">
        <v>0.35528392</v>
      </c>
      <c r="R48" s="20" t="n">
        <v>0.20333415</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(2493.0/B61*100)</f>
        <v/>
      </c>
      <c r="D61" s="19" t="n">
        <v>831</v>
      </c>
      <c r="E61" s="18" t="n">
        <v>13.47059774</v>
      </c>
      <c r="F61" s="20" t="n">
        <v>1.47172225</v>
      </c>
      <c r="G61" s="18" t="n">
        <v>84.57798759000001</v>
      </c>
      <c r="H61" s="20" t="n">
        <v>1.6570177</v>
      </c>
      <c r="I61" s="18" t="s">
        <v>105</v>
      </c>
      <c r="J61" s="20" t="s">
        <v>105</v>
      </c>
      <c r="K61" s="18" t="n">
        <v>0.72691683</v>
      </c>
      <c r="L61" s="20" t="n">
        <v>0.34412384</v>
      </c>
      <c r="M61" s="18" t="n">
        <v>0</v>
      </c>
      <c r="N61" s="20" t="n">
        <v>0</v>
      </c>
      <c r="O61" s="18" t="n">
        <v>0</v>
      </c>
      <c r="P61" s="20" t="n">
        <v>0</v>
      </c>
      <c r="Q61" s="18" t="n">
        <v>1.22449785</v>
      </c>
      <c r="R61" s="20" t="n">
        <v>0.43126174</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(2630.0/B67*100)</f>
        <v/>
      </c>
      <c r="D67" s="19" t="n">
        <v>881</v>
      </c>
      <c r="E67" s="18" t="n">
        <v>17.7824334</v>
      </c>
      <c r="F67" s="20" t="n">
        <v>1.1429456</v>
      </c>
      <c r="G67" s="18" t="n">
        <v>81.53108699000001</v>
      </c>
      <c r="H67" s="20" t="n">
        <v>1.21829604</v>
      </c>
      <c r="I67" s="18" t="s">
        <v>105</v>
      </c>
      <c r="J67" s="20" t="s">
        <v>105</v>
      </c>
      <c r="K67" s="18" t="n">
        <v>0</v>
      </c>
      <c r="L67" s="20" t="n">
        <v>0</v>
      </c>
      <c r="M67" s="18" t="n">
        <v>0</v>
      </c>
      <c r="N67" s="20" t="n">
        <v>0</v>
      </c>
      <c r="O67" s="18" t="n">
        <v>0</v>
      </c>
      <c r="P67" s="20" t="n">
        <v>0</v>
      </c>
      <c r="Q67" s="18" t="n">
        <v>0.68647961</v>
      </c>
      <c r="R67" s="20" t="n">
        <v>0.28818527</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(2202.0/B70*100)</f>
        <v/>
      </c>
      <c r="D70" s="19" t="n">
        <v>727</v>
      </c>
      <c r="E70" s="18" t="n">
        <v>5.30628754</v>
      </c>
      <c r="F70" s="20" t="n">
        <v>0.99039708</v>
      </c>
      <c r="G70" s="18" t="n">
        <v>93.75200632000001</v>
      </c>
      <c r="H70" s="20" t="n">
        <v>1.30118663</v>
      </c>
      <c r="I70" s="18" t="s">
        <v>105</v>
      </c>
      <c r="J70" s="20" t="s">
        <v>105</v>
      </c>
      <c r="K70" s="18" t="n">
        <v>0.11134381</v>
      </c>
      <c r="L70" s="20" t="n">
        <v>0.15745543</v>
      </c>
      <c r="M70" s="18" t="n">
        <v>0</v>
      </c>
      <c r="N70" s="20" t="n">
        <v>0</v>
      </c>
      <c r="O70" s="18" t="n">
        <v>0</v>
      </c>
      <c r="P70" s="20" t="n">
        <v>0</v>
      </c>
      <c r="Q70" s="18" t="n">
        <v>0.83036233</v>
      </c>
      <c r="R70" s="20" t="n">
        <v>0.52847377</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0.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225</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(614.0/B7*100)</f>
        <v/>
      </c>
      <c r="D7" s="19" t="n">
        <v>6753</v>
      </c>
      <c r="E7" s="18" t="n">
        <v>83.32700946999999</v>
      </c>
      <c r="F7" s="20" t="n">
        <v>0.70826456</v>
      </c>
      <c r="G7" s="18" t="n">
        <v>11.74368271</v>
      </c>
      <c r="H7" s="20" t="n">
        <v>0.58926687</v>
      </c>
      <c r="I7" s="18" t="s">
        <v>105</v>
      </c>
      <c r="J7" s="20" t="s">
        <v>105</v>
      </c>
      <c r="K7" s="18" t="n">
        <v>2.63933974</v>
      </c>
      <c r="L7" s="20" t="n">
        <v>0.24809817</v>
      </c>
      <c r="M7" s="18" t="n">
        <v>0</v>
      </c>
      <c r="N7" s="20" t="n">
        <v>0</v>
      </c>
      <c r="O7" s="18" t="n">
        <v>0</v>
      </c>
      <c r="P7" s="20" t="n">
        <v>0</v>
      </c>
      <c r="Q7" s="18" t="n">
        <v>2.28996808</v>
      </c>
      <c r="R7" s="20" t="n">
        <v>0.21642734</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(2210.0/B9*100)</f>
        <v/>
      </c>
      <c r="D9" s="19" t="n">
        <v>670</v>
      </c>
      <c r="E9" s="18" t="n">
        <v>77.22148171000001</v>
      </c>
      <c r="F9" s="20" t="n">
        <v>1.79352492</v>
      </c>
      <c r="G9" s="18" t="n">
        <v>20.74908345</v>
      </c>
      <c r="H9" s="20" t="n">
        <v>1.74409295</v>
      </c>
      <c r="I9" s="18" t="s">
        <v>105</v>
      </c>
      <c r="J9" s="20" t="s">
        <v>105</v>
      </c>
      <c r="K9" s="18" t="n">
        <v>1.33070053</v>
      </c>
      <c r="L9" s="20" t="n">
        <v>0.48607711</v>
      </c>
      <c r="M9" s="18" t="n">
        <v>0</v>
      </c>
      <c r="N9" s="20" t="n">
        <v>0</v>
      </c>
      <c r="O9" s="18" t="n">
        <v>0</v>
      </c>
      <c r="P9" s="20" t="n">
        <v>0</v>
      </c>
      <c r="Q9" s="18" t="n">
        <v>0.6987343</v>
      </c>
      <c r="R9" s="20" t="n">
        <v>0.31923228</v>
      </c>
    </row>
    <row r="10" spans="1:18">
      <c r="A10" s="15" t="s">
        <v>109</v>
      </c>
      <c r="B10" s="17" t="n">
        <v>6480</v>
      </c>
      <c r="C10" s="18">
        <f>(4852.0/B10*100)</f>
        <v/>
      </c>
      <c r="D10" s="19" t="n">
        <v>1628</v>
      </c>
      <c r="E10" s="18" t="n">
        <v>89.01707648</v>
      </c>
      <c r="F10" s="20" t="n">
        <v>1.20659549</v>
      </c>
      <c r="G10" s="18" t="n">
        <v>9.83077434</v>
      </c>
      <c r="H10" s="20" t="n">
        <v>1.15159018</v>
      </c>
      <c r="I10" s="18" t="s">
        <v>105</v>
      </c>
      <c r="J10" s="20" t="s">
        <v>105</v>
      </c>
      <c r="K10" s="18" t="n">
        <v>0.46360198</v>
      </c>
      <c r="L10" s="20" t="n">
        <v>0.1548658</v>
      </c>
      <c r="M10" s="18" t="n">
        <v>0</v>
      </c>
      <c r="N10" s="20" t="n">
        <v>0</v>
      </c>
      <c r="O10" s="18" t="n">
        <v>0</v>
      </c>
      <c r="P10" s="20" t="n">
        <v>0</v>
      </c>
      <c r="Q10" s="18" t="n">
        <v>0.6885472</v>
      </c>
      <c r="R10" s="20" t="n">
        <v>0.29229991</v>
      </c>
    </row>
    <row r="11" spans="1:18">
      <c r="A11" s="15" t="s">
        <v>110</v>
      </c>
      <c r="B11" s="17" t="n">
        <v>3553</v>
      </c>
      <c r="C11" s="18">
        <f>(2718.0/B11*100)</f>
        <v/>
      </c>
      <c r="D11" s="19" t="n">
        <v>835</v>
      </c>
      <c r="E11" s="18" t="n">
        <v>90.47259561</v>
      </c>
      <c r="F11" s="20" t="n">
        <v>1.41752648</v>
      </c>
      <c r="G11" s="18" t="n">
        <v>3.91181661</v>
      </c>
      <c r="H11" s="20" t="n">
        <v>0.73400585</v>
      </c>
      <c r="I11" s="18" t="s">
        <v>105</v>
      </c>
      <c r="J11" s="20" t="s">
        <v>105</v>
      </c>
      <c r="K11" s="18" t="n">
        <v>3.28178778</v>
      </c>
      <c r="L11" s="20" t="n">
        <v>0.70198127</v>
      </c>
      <c r="M11" s="18" t="n">
        <v>0</v>
      </c>
      <c r="N11" s="20" t="n">
        <v>0</v>
      </c>
      <c r="O11" s="18" t="n">
        <v>0</v>
      </c>
      <c r="P11" s="20" t="n">
        <v>0</v>
      </c>
      <c r="Q11" s="18" t="n">
        <v>2.3338</v>
      </c>
      <c r="R11" s="20" t="n">
        <v>0.74082644</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(4460.0/B23*100)</f>
        <v/>
      </c>
      <c r="D23" s="19" t="n">
        <v>1331</v>
      </c>
      <c r="E23" s="18" t="n">
        <v>87.22875031</v>
      </c>
      <c r="F23" s="20" t="n">
        <v>1.09208798</v>
      </c>
      <c r="G23" s="18" t="n">
        <v>10.65118875</v>
      </c>
      <c r="H23" s="20" t="n">
        <v>0.9536004</v>
      </c>
      <c r="I23" s="18" t="s">
        <v>105</v>
      </c>
      <c r="J23" s="20" t="s">
        <v>105</v>
      </c>
      <c r="K23" s="18" t="n">
        <v>1.54356421</v>
      </c>
      <c r="L23" s="20" t="n">
        <v>0.49537566</v>
      </c>
      <c r="M23" s="18" t="n">
        <v>0</v>
      </c>
      <c r="N23" s="20" t="n">
        <v>0</v>
      </c>
      <c r="O23" s="18" t="n">
        <v>0</v>
      </c>
      <c r="P23" s="20" t="n">
        <v>0</v>
      </c>
      <c r="Q23" s="18" t="n">
        <v>0.57649674</v>
      </c>
      <c r="R23" s="20" t="n">
        <v>0.27256041</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80.36904851</v>
      </c>
      <c r="F29" s="20" t="n">
        <v>1.64436219</v>
      </c>
      <c r="G29" s="18" t="n">
        <v>17.59106092</v>
      </c>
      <c r="H29" s="20" t="n">
        <v>1.42281951</v>
      </c>
      <c r="I29" s="18" t="s">
        <v>105</v>
      </c>
      <c r="J29" s="20" t="s">
        <v>105</v>
      </c>
      <c r="K29" s="18" t="n">
        <v>1.52674086</v>
      </c>
      <c r="L29" s="20" t="n">
        <v>0.585784</v>
      </c>
      <c r="M29" s="18" t="n">
        <v>0</v>
      </c>
      <c r="N29" s="20" t="n">
        <v>0</v>
      </c>
      <c r="O29" s="18" t="n">
        <v>0</v>
      </c>
      <c r="P29" s="20" t="n">
        <v>0</v>
      </c>
      <c r="Q29" s="18" t="n">
        <v>0.51314971</v>
      </c>
      <c r="R29" s="20" t="n">
        <v>0.33219004</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(1417.0/B32*100)</f>
        <v/>
      </c>
      <c r="D32" s="19" t="n">
        <v>852</v>
      </c>
      <c r="E32" s="18" t="n">
        <v>90.36231832999999</v>
      </c>
      <c r="F32" s="20" t="n">
        <v>1.02788789</v>
      </c>
      <c r="G32" s="18" t="n">
        <v>7.32095166</v>
      </c>
      <c r="H32" s="20" t="n">
        <v>0.99335445</v>
      </c>
      <c r="I32" s="18" t="s">
        <v>105</v>
      </c>
      <c r="J32" s="20" t="s">
        <v>105</v>
      </c>
      <c r="K32" s="18" t="n">
        <v>0.58418234</v>
      </c>
      <c r="L32" s="20" t="n">
        <v>0.26141872</v>
      </c>
      <c r="M32" s="18" t="n">
        <v>0</v>
      </c>
      <c r="N32" s="20" t="n">
        <v>0</v>
      </c>
      <c r="O32" s="18" t="n">
        <v>0</v>
      </c>
      <c r="P32" s="20" t="n">
        <v>0</v>
      </c>
      <c r="Q32" s="18" t="n">
        <v>1.73254768</v>
      </c>
      <c r="R32" s="20" t="n">
        <v>0.45112763</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(2519.0/B34*100)</f>
        <v/>
      </c>
      <c r="D34" s="19" t="n">
        <v>796</v>
      </c>
      <c r="E34" s="18" t="n">
        <v>89.04159078000001</v>
      </c>
      <c r="F34" s="20" t="n">
        <v>1.36002551</v>
      </c>
      <c r="G34" s="18" t="n">
        <v>5.72337321</v>
      </c>
      <c r="H34" s="20" t="n">
        <v>0.94877283</v>
      </c>
      <c r="I34" s="18" t="s">
        <v>105</v>
      </c>
      <c r="J34" s="20" t="s">
        <v>105</v>
      </c>
      <c r="K34" s="18" t="n">
        <v>2.24476708</v>
      </c>
      <c r="L34" s="20" t="n">
        <v>0.57721551</v>
      </c>
      <c r="M34" s="18" t="n">
        <v>0</v>
      </c>
      <c r="N34" s="20" t="n">
        <v>0</v>
      </c>
      <c r="O34" s="18" t="n">
        <v>0</v>
      </c>
      <c r="P34" s="20" t="n">
        <v>0</v>
      </c>
      <c r="Q34" s="18" t="n">
        <v>2.99026893</v>
      </c>
      <c r="R34" s="20" t="n">
        <v>0.74824735</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(2492.0/B36*100)</f>
        <v/>
      </c>
      <c r="D36" s="19" t="n">
        <v>840</v>
      </c>
      <c r="E36" s="18" t="n">
        <v>90.60913359</v>
      </c>
      <c r="F36" s="20" t="n">
        <v>1.11876788</v>
      </c>
      <c r="G36" s="18" t="n">
        <v>6.05152414</v>
      </c>
      <c r="H36" s="20" t="n">
        <v>0.92144676</v>
      </c>
      <c r="I36" s="18" t="s">
        <v>105</v>
      </c>
      <c r="J36" s="20" t="s">
        <v>105</v>
      </c>
      <c r="K36" s="18" t="n">
        <v>2.1817054</v>
      </c>
      <c r="L36" s="20" t="n">
        <v>0.56986033</v>
      </c>
      <c r="M36" s="18" t="n">
        <v>0</v>
      </c>
      <c r="N36" s="20" t="n">
        <v>0</v>
      </c>
      <c r="O36" s="18" t="n">
        <v>0</v>
      </c>
      <c r="P36" s="20" t="n">
        <v>0</v>
      </c>
      <c r="Q36" s="18" t="n">
        <v>1.15763687</v>
      </c>
      <c r="R36" s="20" t="n">
        <v>0.38261897</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(2155.0/B41*100)</f>
        <v/>
      </c>
      <c r="D41" s="19" t="n">
        <v>703</v>
      </c>
      <c r="E41" s="18" t="n">
        <v>91.52258658</v>
      </c>
      <c r="F41" s="20" t="n">
        <v>1.18015398</v>
      </c>
      <c r="G41" s="18" t="n">
        <v>7.76239314</v>
      </c>
      <c r="H41" s="20" t="n">
        <v>1.03420178</v>
      </c>
      <c r="I41" s="18" t="s">
        <v>105</v>
      </c>
      <c r="J41" s="20" t="s">
        <v>105</v>
      </c>
      <c r="K41" s="18" t="n">
        <v>0</v>
      </c>
      <c r="L41" s="20" t="n">
        <v>0</v>
      </c>
      <c r="M41" s="18" t="n">
        <v>0</v>
      </c>
      <c r="N41" s="20" t="n">
        <v>0</v>
      </c>
      <c r="O41" s="18" t="n">
        <v>0</v>
      </c>
      <c r="P41" s="20" t="n">
        <v>0</v>
      </c>
      <c r="Q41" s="18" t="n">
        <v>0.71502028</v>
      </c>
      <c r="R41" s="20" t="n">
        <v>0.5808091399999999</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(9046.0/B46*100)</f>
        <v/>
      </c>
      <c r="D46" s="19" t="n">
        <v>2022</v>
      </c>
      <c r="E46" s="18" t="n">
        <v>85.38414702999999</v>
      </c>
      <c r="F46" s="20" t="n">
        <v>1.30209899</v>
      </c>
      <c r="G46" s="18" t="n">
        <v>2.2348725</v>
      </c>
      <c r="H46" s="20" t="n">
        <v>0.50878041</v>
      </c>
      <c r="I46" s="18" t="s">
        <v>105</v>
      </c>
      <c r="J46" s="20" t="s">
        <v>105</v>
      </c>
      <c r="K46" s="18" t="n">
        <v>6.2653258</v>
      </c>
      <c r="L46" s="20" t="n">
        <v>0.8672483</v>
      </c>
      <c r="M46" s="18" t="n">
        <v>0</v>
      </c>
      <c r="N46" s="20" t="n">
        <v>0</v>
      </c>
      <c r="O46" s="18" t="n">
        <v>0</v>
      </c>
      <c r="P46" s="20" t="n">
        <v>0</v>
      </c>
      <c r="Q46" s="18" t="n">
        <v>6.11565466</v>
      </c>
      <c r="R46" s="20" t="n">
        <v>0.75263438</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(3840.0/B48*100)</f>
        <v/>
      </c>
      <c r="D48" s="19" t="n">
        <v>1319</v>
      </c>
      <c r="E48" s="18" t="n">
        <v>77.7879624</v>
      </c>
      <c r="F48" s="20" t="n">
        <v>2.05112742</v>
      </c>
      <c r="G48" s="18" t="n">
        <v>22.2120376</v>
      </c>
      <c r="H48" s="20" t="n">
        <v>2.05112742</v>
      </c>
      <c r="I48" s="18" t="s">
        <v>105</v>
      </c>
      <c r="J48" s="20" t="s">
        <v>105</v>
      </c>
      <c r="K48" s="18" t="n">
        <v>0</v>
      </c>
      <c r="L48" s="20" t="n">
        <v>0</v>
      </c>
      <c r="M48" s="18" t="n">
        <v>0</v>
      </c>
      <c r="N48" s="20" t="n">
        <v>0</v>
      </c>
      <c r="O48" s="18" t="n">
        <v>0</v>
      </c>
      <c r="P48" s="20" t="n">
        <v>0</v>
      </c>
      <c r="Q48" s="18" t="n">
        <v>0</v>
      </c>
      <c r="R48" s="20" t="n">
        <v>0</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(2500.0/B61*100)</f>
        <v/>
      </c>
      <c r="D61" s="19" t="n">
        <v>824</v>
      </c>
      <c r="E61" s="18" t="n">
        <v>90.74842657000001</v>
      </c>
      <c r="F61" s="20" t="n">
        <v>1.23167094</v>
      </c>
      <c r="G61" s="18" t="n">
        <v>4.5058455</v>
      </c>
      <c r="H61" s="20" t="n">
        <v>0.84722604</v>
      </c>
      <c r="I61" s="18" t="s">
        <v>105</v>
      </c>
      <c r="J61" s="20" t="s">
        <v>105</v>
      </c>
      <c r="K61" s="18" t="n">
        <v>2.9898025</v>
      </c>
      <c r="L61" s="20" t="n">
        <v>0.75435811</v>
      </c>
      <c r="M61" s="18" t="n">
        <v>0</v>
      </c>
      <c r="N61" s="20" t="n">
        <v>0</v>
      </c>
      <c r="O61" s="18" t="n">
        <v>0</v>
      </c>
      <c r="P61" s="20" t="n">
        <v>0</v>
      </c>
      <c r="Q61" s="18" t="n">
        <v>1.75592544</v>
      </c>
      <c r="R61" s="20" t="n">
        <v>0.44672755</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(2741.0/B67*100)</f>
        <v/>
      </c>
      <c r="D67" s="19" t="n">
        <v>770</v>
      </c>
      <c r="E67" s="18" t="n">
        <v>96.57459541</v>
      </c>
      <c r="F67" s="20" t="n">
        <v>0.8766132599999999</v>
      </c>
      <c r="G67" s="18" t="n">
        <v>2.67632252</v>
      </c>
      <c r="H67" s="20" t="n">
        <v>0.81392675</v>
      </c>
      <c r="I67" s="18" t="s">
        <v>105</v>
      </c>
      <c r="J67" s="20" t="s">
        <v>105</v>
      </c>
      <c r="K67" s="18" t="n">
        <v>0.17278973</v>
      </c>
      <c r="L67" s="20" t="n">
        <v>0.17279576</v>
      </c>
      <c r="M67" s="18" t="n">
        <v>0</v>
      </c>
      <c r="N67" s="20" t="n">
        <v>0</v>
      </c>
      <c r="O67" s="18" t="n">
        <v>0</v>
      </c>
      <c r="P67" s="20" t="n">
        <v>0</v>
      </c>
      <c r="Q67" s="18" t="n">
        <v>0.57629234</v>
      </c>
      <c r="R67" s="20" t="n">
        <v>0.29891647</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(2248.0/B70*100)</f>
        <v/>
      </c>
      <c r="D70" s="19" t="n">
        <v>681</v>
      </c>
      <c r="E70" s="18" t="n">
        <v>88.27394597999999</v>
      </c>
      <c r="F70" s="20" t="n">
        <v>1.70238062</v>
      </c>
      <c r="G70" s="18" t="n">
        <v>10.05094602</v>
      </c>
      <c r="H70" s="20" t="n">
        <v>1.58800219</v>
      </c>
      <c r="I70" s="18" t="s">
        <v>105</v>
      </c>
      <c r="J70" s="20" t="s">
        <v>105</v>
      </c>
      <c r="K70" s="18" t="n">
        <v>1.25562989</v>
      </c>
      <c r="L70" s="20" t="n">
        <v>0.70560098</v>
      </c>
      <c r="M70" s="18" t="n">
        <v>0</v>
      </c>
      <c r="N70" s="20" t="n">
        <v>0</v>
      </c>
      <c r="O70" s="18" t="n">
        <v>0</v>
      </c>
      <c r="P70" s="20" t="n">
        <v>0</v>
      </c>
      <c r="Q70" s="18" t="n">
        <v>0.41947811</v>
      </c>
      <c r="R70" s="20" t="n">
        <v>0.24546925</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1.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226</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(644.0/B7*100)</f>
        <v/>
      </c>
      <c r="D7" s="19" t="n">
        <v>6723</v>
      </c>
      <c r="E7" s="18" t="n">
        <v>28.12231677</v>
      </c>
      <c r="F7" s="20" t="n">
        <v>0.72398527</v>
      </c>
      <c r="G7" s="18" t="n">
        <v>60.03677513</v>
      </c>
      <c r="H7" s="20" t="n">
        <v>0.88978322</v>
      </c>
      <c r="I7" s="18" t="s">
        <v>105</v>
      </c>
      <c r="J7" s="20" t="s">
        <v>105</v>
      </c>
      <c r="K7" s="18" t="n">
        <v>3.45324479</v>
      </c>
      <c r="L7" s="20" t="n">
        <v>0.28136729</v>
      </c>
      <c r="M7" s="18" t="n">
        <v>0.02028885</v>
      </c>
      <c r="N7" s="20" t="n">
        <v>0.00605191</v>
      </c>
      <c r="O7" s="18" t="n">
        <v>0</v>
      </c>
      <c r="P7" s="20" t="n">
        <v>0</v>
      </c>
      <c r="Q7" s="18" t="n">
        <v>8.36737447</v>
      </c>
      <c r="R7" s="20" t="n">
        <v>0.44132278</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(2220.0/B9*100)</f>
        <v/>
      </c>
      <c r="D9" s="19" t="n">
        <v>660</v>
      </c>
      <c r="E9" s="18" t="n">
        <v>23.36834406</v>
      </c>
      <c r="F9" s="20" t="n">
        <v>1.51449834</v>
      </c>
      <c r="G9" s="18" t="n">
        <v>69.8956268</v>
      </c>
      <c r="H9" s="20" t="n">
        <v>1.8612057</v>
      </c>
      <c r="I9" s="18" t="s">
        <v>105</v>
      </c>
      <c r="J9" s="20" t="s">
        <v>105</v>
      </c>
      <c r="K9" s="18" t="n">
        <v>2.02935792</v>
      </c>
      <c r="L9" s="20" t="n">
        <v>0.6133529599999999</v>
      </c>
      <c r="M9" s="18" t="n">
        <v>0.52278775</v>
      </c>
      <c r="N9" s="20" t="n">
        <v>0.24185184</v>
      </c>
      <c r="O9" s="18" t="n">
        <v>0</v>
      </c>
      <c r="P9" s="20" t="n">
        <v>0</v>
      </c>
      <c r="Q9" s="18" t="n">
        <v>4.18388348</v>
      </c>
      <c r="R9" s="20" t="n">
        <v>0.67487924</v>
      </c>
    </row>
    <row r="10" spans="1:18">
      <c r="A10" s="15" t="s">
        <v>109</v>
      </c>
      <c r="B10" s="17" t="n">
        <v>6480</v>
      </c>
      <c r="C10" s="18">
        <f>(4854.0/B10*100)</f>
        <v/>
      </c>
      <c r="D10" s="19" t="n">
        <v>1626</v>
      </c>
      <c r="E10" s="18" t="n">
        <v>11.07003677</v>
      </c>
      <c r="F10" s="20" t="n">
        <v>1.12701629</v>
      </c>
      <c r="G10" s="18" t="n">
        <v>84.97857206</v>
      </c>
      <c r="H10" s="20" t="n">
        <v>1.30797418</v>
      </c>
      <c r="I10" s="18" t="s">
        <v>105</v>
      </c>
      <c r="J10" s="20" t="s">
        <v>105</v>
      </c>
      <c r="K10" s="18" t="n">
        <v>0.97035015</v>
      </c>
      <c r="L10" s="20" t="n">
        <v>0.34582642</v>
      </c>
      <c r="M10" s="18" t="n">
        <v>0.05949752</v>
      </c>
      <c r="N10" s="20" t="n">
        <v>0.05971272</v>
      </c>
      <c r="O10" s="18" t="n">
        <v>0</v>
      </c>
      <c r="P10" s="20" t="n">
        <v>0</v>
      </c>
      <c r="Q10" s="18" t="n">
        <v>2.92154351</v>
      </c>
      <c r="R10" s="20" t="n">
        <v>0.59437137</v>
      </c>
    </row>
    <row r="11" spans="1:18">
      <c r="A11" s="15" t="s">
        <v>110</v>
      </c>
      <c r="B11" s="17" t="n">
        <v>3553</v>
      </c>
      <c r="C11" s="18">
        <f>(2719.0/B11*100)</f>
        <v/>
      </c>
      <c r="D11" s="19" t="n">
        <v>834</v>
      </c>
      <c r="E11" s="18" t="n">
        <v>23.47880019</v>
      </c>
      <c r="F11" s="20" t="n">
        <v>1.75050893</v>
      </c>
      <c r="G11" s="18" t="n">
        <v>63.71647007</v>
      </c>
      <c r="H11" s="20" t="n">
        <v>2.07179287</v>
      </c>
      <c r="I11" s="18" t="s">
        <v>105</v>
      </c>
      <c r="J11" s="20" t="s">
        <v>105</v>
      </c>
      <c r="K11" s="18" t="n">
        <v>3.77872561</v>
      </c>
      <c r="L11" s="20" t="n">
        <v>0.7899815</v>
      </c>
      <c r="M11" s="18" t="n">
        <v>0.10533456</v>
      </c>
      <c r="N11" s="20" t="n">
        <v>0.10508863</v>
      </c>
      <c r="O11" s="18" t="n">
        <v>0</v>
      </c>
      <c r="P11" s="20" t="n">
        <v>0</v>
      </c>
      <c r="Q11" s="18" t="n">
        <v>8.920669569999999</v>
      </c>
      <c r="R11" s="20" t="n">
        <v>1.3105798</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(4465.0/B23*100)</f>
        <v/>
      </c>
      <c r="D23" s="19" t="n">
        <v>1326</v>
      </c>
      <c r="E23" s="18" t="n">
        <v>26.20547119</v>
      </c>
      <c r="F23" s="20" t="n">
        <v>1.43275461</v>
      </c>
      <c r="G23" s="18" t="n">
        <v>63.00182344</v>
      </c>
      <c r="H23" s="20" t="n">
        <v>2.05819503</v>
      </c>
      <c r="I23" s="18" t="s">
        <v>105</v>
      </c>
      <c r="J23" s="20" t="s">
        <v>105</v>
      </c>
      <c r="K23" s="18" t="n">
        <v>1.94141389</v>
      </c>
      <c r="L23" s="20" t="n">
        <v>0.57759643</v>
      </c>
      <c r="M23" s="18" t="n">
        <v>0.15251457</v>
      </c>
      <c r="N23" s="20" t="n">
        <v>0.14929794</v>
      </c>
      <c r="O23" s="18" t="n">
        <v>0</v>
      </c>
      <c r="P23" s="20" t="n">
        <v>0</v>
      </c>
      <c r="Q23" s="18" t="n">
        <v>8.698776909999999</v>
      </c>
      <c r="R23" s="20" t="n">
        <v>1.21788384</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43.21489753</v>
      </c>
      <c r="F29" s="20" t="n">
        <v>2.03943023</v>
      </c>
      <c r="G29" s="18" t="n">
        <v>52.46185674</v>
      </c>
      <c r="H29" s="20" t="n">
        <v>2.15762267</v>
      </c>
      <c r="I29" s="18" t="s">
        <v>105</v>
      </c>
      <c r="J29" s="20" t="s">
        <v>105</v>
      </c>
      <c r="K29" s="18" t="n">
        <v>1.68452172</v>
      </c>
      <c r="L29" s="20" t="n">
        <v>0.6100266600000001</v>
      </c>
      <c r="M29" s="18" t="n">
        <v>0</v>
      </c>
      <c r="N29" s="20" t="n">
        <v>0</v>
      </c>
      <c r="O29" s="18" t="n">
        <v>0</v>
      </c>
      <c r="P29" s="20" t="n">
        <v>0</v>
      </c>
      <c r="Q29" s="18" t="n">
        <v>2.63872402</v>
      </c>
      <c r="R29" s="20" t="n">
        <v>0.64084136</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(1418.0/B32*100)</f>
        <v/>
      </c>
      <c r="D32" s="19" t="n">
        <v>851</v>
      </c>
      <c r="E32" s="18" t="n">
        <v>51.49453722</v>
      </c>
      <c r="F32" s="20" t="n">
        <v>1.86906134</v>
      </c>
      <c r="G32" s="18" t="n">
        <v>33.84441903</v>
      </c>
      <c r="H32" s="20" t="n">
        <v>1.6857166</v>
      </c>
      <c r="I32" s="18" t="s">
        <v>105</v>
      </c>
      <c r="J32" s="20" t="s">
        <v>105</v>
      </c>
      <c r="K32" s="18" t="n">
        <v>0.89399467</v>
      </c>
      <c r="L32" s="20" t="n">
        <v>0.31305104</v>
      </c>
      <c r="M32" s="18" t="n">
        <v>0</v>
      </c>
      <c r="N32" s="20" t="n">
        <v>0</v>
      </c>
      <c r="O32" s="18" t="n">
        <v>0</v>
      </c>
      <c r="P32" s="20" t="n">
        <v>0</v>
      </c>
      <c r="Q32" s="18" t="n">
        <v>13.76704908</v>
      </c>
      <c r="R32" s="20" t="n">
        <v>1.41496611</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(2521.0/B34*100)</f>
        <v/>
      </c>
      <c r="D34" s="19" t="n">
        <v>794</v>
      </c>
      <c r="E34" s="18" t="n">
        <v>50.64379469</v>
      </c>
      <c r="F34" s="20" t="n">
        <v>1.8726223</v>
      </c>
      <c r="G34" s="18" t="n">
        <v>30.61537761</v>
      </c>
      <c r="H34" s="20" t="n">
        <v>1.65328795</v>
      </c>
      <c r="I34" s="18" t="s">
        <v>105</v>
      </c>
      <c r="J34" s="20" t="s">
        <v>105</v>
      </c>
      <c r="K34" s="18" t="n">
        <v>2.80531003</v>
      </c>
      <c r="L34" s="20" t="n">
        <v>0.63122484</v>
      </c>
      <c r="M34" s="18" t="n">
        <v>0</v>
      </c>
      <c r="N34" s="20" t="n">
        <v>0</v>
      </c>
      <c r="O34" s="18" t="n">
        <v>0</v>
      </c>
      <c r="P34" s="20" t="n">
        <v>0</v>
      </c>
      <c r="Q34" s="18" t="n">
        <v>15.93551767</v>
      </c>
      <c r="R34" s="20" t="n">
        <v>1.61271657</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(2495.0/B36*100)</f>
        <v/>
      </c>
      <c r="D36" s="19" t="n">
        <v>837</v>
      </c>
      <c r="E36" s="18" t="n">
        <v>21.6989422</v>
      </c>
      <c r="F36" s="20" t="n">
        <v>1.47542514</v>
      </c>
      <c r="G36" s="18" t="n">
        <v>67.87497593000001</v>
      </c>
      <c r="H36" s="20" t="n">
        <v>1.77575923</v>
      </c>
      <c r="I36" s="18" t="s">
        <v>105</v>
      </c>
      <c r="J36" s="20" t="s">
        <v>105</v>
      </c>
      <c r="K36" s="18" t="n">
        <v>2.18531634</v>
      </c>
      <c r="L36" s="20" t="n">
        <v>0.5703899100000001</v>
      </c>
      <c r="M36" s="18" t="n">
        <v>0</v>
      </c>
      <c r="N36" s="20" t="n">
        <v>0</v>
      </c>
      <c r="O36" s="18" t="n">
        <v>0</v>
      </c>
      <c r="P36" s="20" t="n">
        <v>0</v>
      </c>
      <c r="Q36" s="18" t="n">
        <v>8.240765529999999</v>
      </c>
      <c r="R36" s="20" t="n">
        <v>0.87831445</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(2157.0/B41*100)</f>
        <v/>
      </c>
      <c r="D41" s="19" t="n">
        <v>701</v>
      </c>
      <c r="E41" s="18" t="n">
        <v>26.04170584</v>
      </c>
      <c r="F41" s="20" t="n">
        <v>1.91022544</v>
      </c>
      <c r="G41" s="18" t="n">
        <v>69.39752305</v>
      </c>
      <c r="H41" s="20" t="n">
        <v>1.88345663</v>
      </c>
      <c r="I41" s="18" t="s">
        <v>105</v>
      </c>
      <c r="J41" s="20" t="s">
        <v>105</v>
      </c>
      <c r="K41" s="18" t="n">
        <v>0</v>
      </c>
      <c r="L41" s="20" t="n">
        <v>0</v>
      </c>
      <c r="M41" s="18" t="n">
        <v>0</v>
      </c>
      <c r="N41" s="20" t="n">
        <v>0</v>
      </c>
      <c r="O41" s="18" t="n">
        <v>0</v>
      </c>
      <c r="P41" s="20" t="n">
        <v>0</v>
      </c>
      <c r="Q41" s="18" t="n">
        <v>4.56077111</v>
      </c>
      <c r="R41" s="20" t="n">
        <v>1.07004882</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(9073.0/B46*100)</f>
        <v/>
      </c>
      <c r="D46" s="19" t="n">
        <v>1995</v>
      </c>
      <c r="E46" s="18" t="n">
        <v>31.36641799</v>
      </c>
      <c r="F46" s="20" t="n">
        <v>1.50777332</v>
      </c>
      <c r="G46" s="18" t="n">
        <v>37.14429644</v>
      </c>
      <c r="H46" s="20" t="n">
        <v>1.72663355</v>
      </c>
      <c r="I46" s="18" t="s">
        <v>105</v>
      </c>
      <c r="J46" s="20" t="s">
        <v>105</v>
      </c>
      <c r="K46" s="18" t="n">
        <v>7.43786834</v>
      </c>
      <c r="L46" s="20" t="n">
        <v>0.96001327</v>
      </c>
      <c r="M46" s="18" t="n">
        <v>0</v>
      </c>
      <c r="N46" s="20" t="n">
        <v>0</v>
      </c>
      <c r="O46" s="18" t="n">
        <v>0</v>
      </c>
      <c r="P46" s="20" t="n">
        <v>0</v>
      </c>
      <c r="Q46" s="18" t="n">
        <v>24.05141723</v>
      </c>
      <c r="R46" s="20" t="n">
        <v>1.35682863</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(3839.0/B48*100)</f>
        <v/>
      </c>
      <c r="D48" s="19" t="n">
        <v>1320</v>
      </c>
      <c r="E48" s="18" t="n">
        <v>84.44606271000001</v>
      </c>
      <c r="F48" s="20" t="n">
        <v>1.45766657</v>
      </c>
      <c r="G48" s="18" t="n">
        <v>7.92301639</v>
      </c>
      <c r="H48" s="20" t="n">
        <v>0.9065082</v>
      </c>
      <c r="I48" s="18" t="s">
        <v>105</v>
      </c>
      <c r="J48" s="20" t="s">
        <v>105</v>
      </c>
      <c r="K48" s="18" t="n">
        <v>0.00938832</v>
      </c>
      <c r="L48" s="20" t="n">
        <v>0.0093629</v>
      </c>
      <c r="M48" s="18" t="n">
        <v>0</v>
      </c>
      <c r="N48" s="20" t="n">
        <v>0</v>
      </c>
      <c r="O48" s="18" t="n">
        <v>0</v>
      </c>
      <c r="P48" s="20" t="n">
        <v>0</v>
      </c>
      <c r="Q48" s="18" t="n">
        <v>7.62153259</v>
      </c>
      <c r="R48" s="20" t="n">
        <v>1.13890999</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(2500.0/B61*100)</f>
        <v/>
      </c>
      <c r="D61" s="19" t="n">
        <v>824</v>
      </c>
      <c r="E61" s="18" t="n">
        <v>33.25547248</v>
      </c>
      <c r="F61" s="20" t="n">
        <v>1.85547812</v>
      </c>
      <c r="G61" s="18" t="n">
        <v>50.70623678</v>
      </c>
      <c r="H61" s="20" t="n">
        <v>2.10795425</v>
      </c>
      <c r="I61" s="18" t="s">
        <v>105</v>
      </c>
      <c r="J61" s="20" t="s">
        <v>105</v>
      </c>
      <c r="K61" s="18" t="n">
        <v>3.15477878</v>
      </c>
      <c r="L61" s="20" t="n">
        <v>0.80105978</v>
      </c>
      <c r="M61" s="18" t="n">
        <v>0</v>
      </c>
      <c r="N61" s="20" t="n">
        <v>0</v>
      </c>
      <c r="O61" s="18" t="n">
        <v>0</v>
      </c>
      <c r="P61" s="20" t="n">
        <v>0</v>
      </c>
      <c r="Q61" s="18" t="n">
        <v>12.88351196</v>
      </c>
      <c r="R61" s="20" t="n">
        <v>1.41126353</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(2749.0/B67*100)</f>
        <v/>
      </c>
      <c r="D67" s="19" t="n">
        <v>762</v>
      </c>
      <c r="E67" s="18" t="n">
        <v>50.81899681</v>
      </c>
      <c r="F67" s="20" t="n">
        <v>1.77131707</v>
      </c>
      <c r="G67" s="18" t="n">
        <v>41.22327731</v>
      </c>
      <c r="H67" s="20" t="n">
        <v>1.75004535</v>
      </c>
      <c r="I67" s="18" t="s">
        <v>105</v>
      </c>
      <c r="J67" s="20" t="s">
        <v>105</v>
      </c>
      <c r="K67" s="18" t="n">
        <v>0.17475856</v>
      </c>
      <c r="L67" s="20" t="n">
        <v>0.17475518</v>
      </c>
      <c r="M67" s="18" t="n">
        <v>0</v>
      </c>
      <c r="N67" s="20" t="n">
        <v>0</v>
      </c>
      <c r="O67" s="18" t="n">
        <v>0</v>
      </c>
      <c r="P67" s="20" t="n">
        <v>0</v>
      </c>
      <c r="Q67" s="18" t="n">
        <v>7.78296732</v>
      </c>
      <c r="R67" s="20" t="n">
        <v>1.11382957</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(2254.0/B70*100)</f>
        <v/>
      </c>
      <c r="D70" s="19" t="n">
        <v>675</v>
      </c>
      <c r="E70" s="18" t="n">
        <v>12.97028408</v>
      </c>
      <c r="F70" s="20" t="n">
        <v>1.63279564</v>
      </c>
      <c r="G70" s="18" t="n">
        <v>78.07886686000001</v>
      </c>
      <c r="H70" s="20" t="n">
        <v>1.76446444</v>
      </c>
      <c r="I70" s="18" t="s">
        <v>105</v>
      </c>
      <c r="J70" s="20" t="s">
        <v>105</v>
      </c>
      <c r="K70" s="18" t="n">
        <v>1.6045927</v>
      </c>
      <c r="L70" s="20" t="n">
        <v>0.85106284</v>
      </c>
      <c r="M70" s="18" t="n">
        <v>0</v>
      </c>
      <c r="N70" s="20" t="n">
        <v>0</v>
      </c>
      <c r="O70" s="18" t="n">
        <v>0</v>
      </c>
      <c r="P70" s="20" t="n">
        <v>0</v>
      </c>
      <c r="Q70" s="18" t="n">
        <v>7.34625636</v>
      </c>
      <c r="R70" s="20" t="n">
        <v>0.94910236</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2.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227</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(732.0/B7*100)</f>
        <v/>
      </c>
      <c r="D7" s="19" t="n">
        <v>6635</v>
      </c>
      <c r="E7" s="18" t="n">
        <v>60.26749963</v>
      </c>
      <c r="F7" s="20" t="n">
        <v>0.86798248</v>
      </c>
      <c r="G7" s="18" t="n">
        <v>33.9758402</v>
      </c>
      <c r="H7" s="20" t="n">
        <v>0.90072547</v>
      </c>
      <c r="I7" s="18" t="s">
        <v>105</v>
      </c>
      <c r="J7" s="20" t="s">
        <v>105</v>
      </c>
      <c r="K7" s="18" t="n">
        <v>4.25904087</v>
      </c>
      <c r="L7" s="20" t="n">
        <v>0.32679968</v>
      </c>
      <c r="M7" s="18" t="n">
        <v>0</v>
      </c>
      <c r="N7" s="20" t="n">
        <v>0</v>
      </c>
      <c r="O7" s="18" t="n">
        <v>0</v>
      </c>
      <c r="P7" s="20" t="n">
        <v>0</v>
      </c>
      <c r="Q7" s="18" t="n">
        <v>1.4976193</v>
      </c>
      <c r="R7" s="20" t="n">
        <v>0.17173584</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(2221.0/B9*100)</f>
        <v/>
      </c>
      <c r="D9" s="19" t="n">
        <v>659</v>
      </c>
      <c r="E9" s="18" t="n">
        <v>52.18350026</v>
      </c>
      <c r="F9" s="20" t="n">
        <v>1.8989408</v>
      </c>
      <c r="G9" s="18" t="n">
        <v>44.6228271</v>
      </c>
      <c r="H9" s="20" t="n">
        <v>1.96483952</v>
      </c>
      <c r="I9" s="18" t="s">
        <v>105</v>
      </c>
      <c r="J9" s="20" t="s">
        <v>105</v>
      </c>
      <c r="K9" s="18" t="n">
        <v>2.32675211</v>
      </c>
      <c r="L9" s="20" t="n">
        <v>0.65818297</v>
      </c>
      <c r="M9" s="18" t="n">
        <v>0</v>
      </c>
      <c r="N9" s="20" t="n">
        <v>0</v>
      </c>
      <c r="O9" s="18" t="n">
        <v>0</v>
      </c>
      <c r="P9" s="20" t="n">
        <v>0</v>
      </c>
      <c r="Q9" s="18" t="n">
        <v>0.86692053</v>
      </c>
      <c r="R9" s="20" t="n">
        <v>0.31437905</v>
      </c>
    </row>
    <row r="10" spans="1:18">
      <c r="A10" s="15" t="s">
        <v>109</v>
      </c>
      <c r="B10" s="17" t="n">
        <v>6480</v>
      </c>
      <c r="C10" s="18">
        <f>(4855.0/B10*100)</f>
        <v/>
      </c>
      <c r="D10" s="19" t="n">
        <v>1625</v>
      </c>
      <c r="E10" s="18" t="n">
        <v>61.18794484</v>
      </c>
      <c r="F10" s="20" t="n">
        <v>1.86375677</v>
      </c>
      <c r="G10" s="18" t="n">
        <v>37.10275109</v>
      </c>
      <c r="H10" s="20" t="n">
        <v>1.86291598</v>
      </c>
      <c r="I10" s="18" t="s">
        <v>105</v>
      </c>
      <c r="J10" s="20" t="s">
        <v>105</v>
      </c>
      <c r="K10" s="18" t="n">
        <v>1.19603808</v>
      </c>
      <c r="L10" s="20" t="n">
        <v>0.35967817</v>
      </c>
      <c r="M10" s="18" t="n">
        <v>0</v>
      </c>
      <c r="N10" s="20" t="n">
        <v>0</v>
      </c>
      <c r="O10" s="18" t="n">
        <v>0</v>
      </c>
      <c r="P10" s="20" t="n">
        <v>0</v>
      </c>
      <c r="Q10" s="18" t="n">
        <v>0.5132659899999999</v>
      </c>
      <c r="R10" s="20" t="n">
        <v>0.16000888</v>
      </c>
    </row>
    <row r="11" spans="1:18">
      <c r="A11" s="15" t="s">
        <v>110</v>
      </c>
      <c r="B11" s="17" t="n">
        <v>3553</v>
      </c>
      <c r="C11" s="18">
        <f>(2723.0/B11*100)</f>
        <v/>
      </c>
      <c r="D11" s="19" t="n">
        <v>830</v>
      </c>
      <c r="E11" s="18" t="n">
        <v>76.4965065</v>
      </c>
      <c r="F11" s="20" t="n">
        <v>1.7573485</v>
      </c>
      <c r="G11" s="18" t="n">
        <v>17.56082148</v>
      </c>
      <c r="H11" s="20" t="n">
        <v>1.65512523</v>
      </c>
      <c r="I11" s="18" t="s">
        <v>105</v>
      </c>
      <c r="J11" s="20" t="s">
        <v>105</v>
      </c>
      <c r="K11" s="18" t="n">
        <v>4.74182232</v>
      </c>
      <c r="L11" s="20" t="n">
        <v>0.92844734</v>
      </c>
      <c r="M11" s="18" t="n">
        <v>0</v>
      </c>
      <c r="N11" s="20" t="n">
        <v>0</v>
      </c>
      <c r="O11" s="18" t="n">
        <v>0</v>
      </c>
      <c r="P11" s="20" t="n">
        <v>0</v>
      </c>
      <c r="Q11" s="18" t="n">
        <v>1.2008497</v>
      </c>
      <c r="R11" s="20" t="n">
        <v>0.47305832</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(4468.0/B23*100)</f>
        <v/>
      </c>
      <c r="D23" s="19" t="n">
        <v>1323</v>
      </c>
      <c r="E23" s="18" t="n">
        <v>66.34257383000001</v>
      </c>
      <c r="F23" s="20" t="n">
        <v>1.87620691</v>
      </c>
      <c r="G23" s="18" t="n">
        <v>30.4511038</v>
      </c>
      <c r="H23" s="20" t="n">
        <v>1.73485063</v>
      </c>
      <c r="I23" s="18" t="s">
        <v>105</v>
      </c>
      <c r="J23" s="20" t="s">
        <v>105</v>
      </c>
      <c r="K23" s="18" t="n">
        <v>2.40361055</v>
      </c>
      <c r="L23" s="20" t="n">
        <v>0.62066242</v>
      </c>
      <c r="M23" s="18" t="n">
        <v>0</v>
      </c>
      <c r="N23" s="20" t="n">
        <v>0</v>
      </c>
      <c r="O23" s="18" t="n">
        <v>0</v>
      </c>
      <c r="P23" s="20" t="n">
        <v>0</v>
      </c>
      <c r="Q23" s="18" t="n">
        <v>0.80271183</v>
      </c>
      <c r="R23" s="20" t="n">
        <v>0.36152347</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53.0207148</v>
      </c>
      <c r="F29" s="20" t="n">
        <v>2.16335402</v>
      </c>
      <c r="G29" s="18" t="n">
        <v>44.54587195</v>
      </c>
      <c r="H29" s="20" t="n">
        <v>2.11126927</v>
      </c>
      <c r="I29" s="18" t="s">
        <v>105</v>
      </c>
      <c r="J29" s="20" t="s">
        <v>105</v>
      </c>
      <c r="K29" s="18" t="n">
        <v>1.84504706</v>
      </c>
      <c r="L29" s="20" t="n">
        <v>0.62948747</v>
      </c>
      <c r="M29" s="18" t="n">
        <v>0</v>
      </c>
      <c r="N29" s="20" t="n">
        <v>0</v>
      </c>
      <c r="O29" s="18" t="n">
        <v>0</v>
      </c>
      <c r="P29" s="20" t="n">
        <v>0</v>
      </c>
      <c r="Q29" s="18" t="n">
        <v>0.58836619</v>
      </c>
      <c r="R29" s="20" t="n">
        <v>0.33882148</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(1418.0/B32*100)</f>
        <v/>
      </c>
      <c r="D32" s="19" t="n">
        <v>851</v>
      </c>
      <c r="E32" s="18" t="n">
        <v>63.05115856</v>
      </c>
      <c r="F32" s="20" t="n">
        <v>1.83284302</v>
      </c>
      <c r="G32" s="18" t="n">
        <v>34.96230987</v>
      </c>
      <c r="H32" s="20" t="n">
        <v>1.8304926</v>
      </c>
      <c r="I32" s="18" t="s">
        <v>105</v>
      </c>
      <c r="J32" s="20" t="s">
        <v>105</v>
      </c>
      <c r="K32" s="18" t="n">
        <v>0.89399467</v>
      </c>
      <c r="L32" s="20" t="n">
        <v>0.31305104</v>
      </c>
      <c r="M32" s="18" t="n">
        <v>0</v>
      </c>
      <c r="N32" s="20" t="n">
        <v>0</v>
      </c>
      <c r="O32" s="18" t="n">
        <v>0</v>
      </c>
      <c r="P32" s="20" t="n">
        <v>0</v>
      </c>
      <c r="Q32" s="18" t="n">
        <v>1.0925369</v>
      </c>
      <c r="R32" s="20" t="n">
        <v>0.34444695</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(2533.0/B34*100)</f>
        <v/>
      </c>
      <c r="D34" s="19" t="n">
        <v>782</v>
      </c>
      <c r="E34" s="18" t="n">
        <v>71.70191249</v>
      </c>
      <c r="F34" s="20" t="n">
        <v>1.70965839</v>
      </c>
      <c r="G34" s="18" t="n">
        <v>23.42670635</v>
      </c>
      <c r="H34" s="20" t="n">
        <v>1.67180722</v>
      </c>
      <c r="I34" s="18" t="s">
        <v>105</v>
      </c>
      <c r="J34" s="20" t="s">
        <v>105</v>
      </c>
      <c r="K34" s="18" t="n">
        <v>3.43738436</v>
      </c>
      <c r="L34" s="20" t="n">
        <v>0.68072952</v>
      </c>
      <c r="M34" s="18" t="n">
        <v>0</v>
      </c>
      <c r="N34" s="20" t="n">
        <v>0</v>
      </c>
      <c r="O34" s="18" t="n">
        <v>0</v>
      </c>
      <c r="P34" s="20" t="n">
        <v>0</v>
      </c>
      <c r="Q34" s="18" t="n">
        <v>1.4339968</v>
      </c>
      <c r="R34" s="20" t="n">
        <v>0.45766615</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(2497.0/B36*100)</f>
        <v/>
      </c>
      <c r="D36" s="19" t="n">
        <v>835</v>
      </c>
      <c r="E36" s="18" t="n">
        <v>72.41043972999999</v>
      </c>
      <c r="F36" s="20" t="n">
        <v>1.69514715</v>
      </c>
      <c r="G36" s="18" t="n">
        <v>23.7948247</v>
      </c>
      <c r="H36" s="20" t="n">
        <v>1.75847068</v>
      </c>
      <c r="I36" s="18" t="s">
        <v>105</v>
      </c>
      <c r="J36" s="20" t="s">
        <v>105</v>
      </c>
      <c r="K36" s="18" t="n">
        <v>2.97083502</v>
      </c>
      <c r="L36" s="20" t="n">
        <v>0.5724095300000001</v>
      </c>
      <c r="M36" s="18" t="n">
        <v>0</v>
      </c>
      <c r="N36" s="20" t="n">
        <v>0</v>
      </c>
      <c r="O36" s="18" t="n">
        <v>0</v>
      </c>
      <c r="P36" s="20" t="n">
        <v>0</v>
      </c>
      <c r="Q36" s="18" t="n">
        <v>0.82390055</v>
      </c>
      <c r="R36" s="20" t="n">
        <v>0.32042267</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(2157.0/B41*100)</f>
        <v/>
      </c>
      <c r="D41" s="19" t="n">
        <v>701</v>
      </c>
      <c r="E41" s="18" t="n">
        <v>70.15984472</v>
      </c>
      <c r="F41" s="20" t="n">
        <v>1.72756974</v>
      </c>
      <c r="G41" s="18" t="n">
        <v>29.10360376</v>
      </c>
      <c r="H41" s="20" t="n">
        <v>1.7552542</v>
      </c>
      <c r="I41" s="18" t="s">
        <v>105</v>
      </c>
      <c r="J41" s="20" t="s">
        <v>105</v>
      </c>
      <c r="K41" s="18" t="n">
        <v>0.37078758</v>
      </c>
      <c r="L41" s="20" t="n">
        <v>0.23926124</v>
      </c>
      <c r="M41" s="18" t="n">
        <v>0</v>
      </c>
      <c r="N41" s="20" t="n">
        <v>0</v>
      </c>
      <c r="O41" s="18" t="n">
        <v>0</v>
      </c>
      <c r="P41" s="20" t="n">
        <v>0</v>
      </c>
      <c r="Q41" s="18" t="n">
        <v>0.36576394</v>
      </c>
      <c r="R41" s="20" t="n">
        <v>0.20907633</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(9145.0/B46*100)</f>
        <v/>
      </c>
      <c r="D46" s="19" t="n">
        <v>1923</v>
      </c>
      <c r="E46" s="18" t="n">
        <v>74.39254683999999</v>
      </c>
      <c r="F46" s="20" t="n">
        <v>1.40888404</v>
      </c>
      <c r="G46" s="18" t="n">
        <v>14.60991734</v>
      </c>
      <c r="H46" s="20" t="n">
        <v>1.087917</v>
      </c>
      <c r="I46" s="18" t="s">
        <v>105</v>
      </c>
      <c r="J46" s="20" t="s">
        <v>105</v>
      </c>
      <c r="K46" s="18" t="n">
        <v>8.83649112</v>
      </c>
      <c r="L46" s="20" t="n">
        <v>1.0223576</v>
      </c>
      <c r="M46" s="18" t="n">
        <v>0</v>
      </c>
      <c r="N46" s="20" t="n">
        <v>0</v>
      </c>
      <c r="O46" s="18" t="n">
        <v>0</v>
      </c>
      <c r="P46" s="20" t="n">
        <v>0</v>
      </c>
      <c r="Q46" s="18" t="n">
        <v>2.1610447</v>
      </c>
      <c r="R46" s="20" t="n">
        <v>0.3910689</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(3843.0/B48*100)</f>
        <v/>
      </c>
      <c r="D48" s="19" t="n">
        <v>1316</v>
      </c>
      <c r="E48" s="18" t="n">
        <v>64.20884062</v>
      </c>
      <c r="F48" s="20" t="n">
        <v>1.74363587</v>
      </c>
      <c r="G48" s="18" t="n">
        <v>35.46684069</v>
      </c>
      <c r="H48" s="20" t="n">
        <v>1.72770642</v>
      </c>
      <c r="I48" s="18" t="s">
        <v>105</v>
      </c>
      <c r="J48" s="20" t="s">
        <v>105</v>
      </c>
      <c r="K48" s="18" t="n">
        <v>0.00944446</v>
      </c>
      <c r="L48" s="20" t="n">
        <v>0.00941852</v>
      </c>
      <c r="M48" s="18" t="n">
        <v>0</v>
      </c>
      <c r="N48" s="20" t="n">
        <v>0</v>
      </c>
      <c r="O48" s="18" t="n">
        <v>0</v>
      </c>
      <c r="P48" s="20" t="n">
        <v>0</v>
      </c>
      <c r="Q48" s="18" t="n">
        <v>0.31487422</v>
      </c>
      <c r="R48" s="20" t="n">
        <v>0.18595111</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(2502.0/B61*100)</f>
        <v/>
      </c>
      <c r="D61" s="19" t="n">
        <v>822</v>
      </c>
      <c r="E61" s="18" t="n">
        <v>76.11775910999999</v>
      </c>
      <c r="F61" s="20" t="n">
        <v>1.87651809</v>
      </c>
      <c r="G61" s="18" t="n">
        <v>18.97538482</v>
      </c>
      <c r="H61" s="20" t="n">
        <v>1.68908804</v>
      </c>
      <c r="I61" s="18" t="s">
        <v>105</v>
      </c>
      <c r="J61" s="20" t="s">
        <v>105</v>
      </c>
      <c r="K61" s="18" t="n">
        <v>3.36074426</v>
      </c>
      <c r="L61" s="20" t="n">
        <v>0.8582246100000001</v>
      </c>
      <c r="M61" s="18" t="n">
        <v>0</v>
      </c>
      <c r="N61" s="20" t="n">
        <v>0</v>
      </c>
      <c r="O61" s="18" t="n">
        <v>0</v>
      </c>
      <c r="P61" s="20" t="n">
        <v>0</v>
      </c>
      <c r="Q61" s="18" t="n">
        <v>1.5461118</v>
      </c>
      <c r="R61" s="20" t="n">
        <v>0.52765667</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(2756.0/B67*100)</f>
        <v/>
      </c>
      <c r="D67" s="19" t="n">
        <v>755</v>
      </c>
      <c r="E67" s="18" t="n">
        <v>83.79676309</v>
      </c>
      <c r="F67" s="20" t="n">
        <v>1.48940922</v>
      </c>
      <c r="G67" s="18" t="n">
        <v>14.86432035</v>
      </c>
      <c r="H67" s="20" t="n">
        <v>1.41837529</v>
      </c>
      <c r="I67" s="18" t="s">
        <v>105</v>
      </c>
      <c r="J67" s="20" t="s">
        <v>105</v>
      </c>
      <c r="K67" s="18" t="n">
        <v>0.69040944</v>
      </c>
      <c r="L67" s="20" t="n">
        <v>0.35859788</v>
      </c>
      <c r="M67" s="18" t="n">
        <v>0</v>
      </c>
      <c r="N67" s="20" t="n">
        <v>0</v>
      </c>
      <c r="O67" s="18" t="n">
        <v>0</v>
      </c>
      <c r="P67" s="20" t="n">
        <v>0</v>
      </c>
      <c r="Q67" s="18" t="n">
        <v>0.6485071100000001</v>
      </c>
      <c r="R67" s="20" t="n">
        <v>0.29691541</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(2260.0/B70*100)</f>
        <v/>
      </c>
      <c r="D70" s="19" t="n">
        <v>669</v>
      </c>
      <c r="E70" s="18" t="n">
        <v>58.96538727</v>
      </c>
      <c r="F70" s="20" t="n">
        <v>2.25032392</v>
      </c>
      <c r="G70" s="18" t="n">
        <v>38.83993265</v>
      </c>
      <c r="H70" s="20" t="n">
        <v>2.61519992</v>
      </c>
      <c r="I70" s="18" t="s">
        <v>105</v>
      </c>
      <c r="J70" s="20" t="s">
        <v>105</v>
      </c>
      <c r="K70" s="18" t="n">
        <v>1.79547532</v>
      </c>
      <c r="L70" s="20" t="n">
        <v>0.87275353</v>
      </c>
      <c r="M70" s="18" t="n">
        <v>0</v>
      </c>
      <c r="N70" s="20" t="n">
        <v>0</v>
      </c>
      <c r="O70" s="18" t="n">
        <v>0</v>
      </c>
      <c r="P70" s="20" t="n">
        <v>0</v>
      </c>
      <c r="Q70" s="18" t="n">
        <v>0.39920476</v>
      </c>
      <c r="R70" s="20" t="n">
        <v>0.2357476</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3.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228</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(716.0/B7*100)</f>
        <v/>
      </c>
      <c r="D7" s="19" t="n">
        <v>6651</v>
      </c>
      <c r="E7" s="18" t="n">
        <v>51.49165756</v>
      </c>
      <c r="F7" s="20" t="n">
        <v>0.86357593</v>
      </c>
      <c r="G7" s="18" t="n">
        <v>42.4616238</v>
      </c>
      <c r="H7" s="20" t="n">
        <v>0.92575581</v>
      </c>
      <c r="I7" s="18" t="s">
        <v>105</v>
      </c>
      <c r="J7" s="20" t="s">
        <v>105</v>
      </c>
      <c r="K7" s="18" t="n">
        <v>6.04671864</v>
      </c>
      <c r="L7" s="20" t="n">
        <v>0.38693031</v>
      </c>
      <c r="M7" s="18" t="n">
        <v>0</v>
      </c>
      <c r="N7" s="20" t="n">
        <v>0</v>
      </c>
      <c r="O7" s="18" t="n">
        <v>0</v>
      </c>
      <c r="P7" s="20" t="n">
        <v>0</v>
      </c>
      <c r="Q7" s="18" t="n">
        <v>0</v>
      </c>
      <c r="R7" s="20" t="n">
        <v>0</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(2221.0/B9*100)</f>
        <v/>
      </c>
      <c r="D9" s="19" t="n">
        <v>659</v>
      </c>
      <c r="E9" s="18" t="n">
        <v>47.890251</v>
      </c>
      <c r="F9" s="20" t="n">
        <v>1.87840476</v>
      </c>
      <c r="G9" s="18" t="n">
        <v>48.47280081</v>
      </c>
      <c r="H9" s="20" t="n">
        <v>2.00454042</v>
      </c>
      <c r="I9" s="18" t="s">
        <v>105</v>
      </c>
      <c r="J9" s="20" t="s">
        <v>105</v>
      </c>
      <c r="K9" s="18" t="n">
        <v>3.63694819</v>
      </c>
      <c r="L9" s="20" t="n">
        <v>0.7342595200000001</v>
      </c>
      <c r="M9" s="18" t="n">
        <v>0</v>
      </c>
      <c r="N9" s="20" t="n">
        <v>0</v>
      </c>
      <c r="O9" s="18" t="n">
        <v>0</v>
      </c>
      <c r="P9" s="20" t="n">
        <v>0</v>
      </c>
      <c r="Q9" s="18" t="n">
        <v>0</v>
      </c>
      <c r="R9" s="20" t="n">
        <v>0</v>
      </c>
    </row>
    <row r="10" spans="1:18">
      <c r="A10" s="15" t="s">
        <v>109</v>
      </c>
      <c r="B10" s="17" t="n">
        <v>6480</v>
      </c>
      <c r="C10" s="18">
        <f>(4855.0/B10*100)</f>
        <v/>
      </c>
      <c r="D10" s="19" t="n">
        <v>1625</v>
      </c>
      <c r="E10" s="18" t="n">
        <v>52.78267961</v>
      </c>
      <c r="F10" s="20" t="n">
        <v>1.86818618</v>
      </c>
      <c r="G10" s="18" t="n">
        <v>45.16632676</v>
      </c>
      <c r="H10" s="20" t="n">
        <v>1.8140178</v>
      </c>
      <c r="I10" s="18" t="s">
        <v>105</v>
      </c>
      <c r="J10" s="20" t="s">
        <v>105</v>
      </c>
      <c r="K10" s="18" t="n">
        <v>2.05099364</v>
      </c>
      <c r="L10" s="20" t="n">
        <v>0.43085288</v>
      </c>
      <c r="M10" s="18" t="n">
        <v>0</v>
      </c>
      <c r="N10" s="20" t="n">
        <v>0</v>
      </c>
      <c r="O10" s="18" t="n">
        <v>0</v>
      </c>
      <c r="P10" s="20" t="n">
        <v>0</v>
      </c>
      <c r="Q10" s="18" t="n">
        <v>0</v>
      </c>
      <c r="R10" s="20" t="n">
        <v>0</v>
      </c>
    </row>
    <row r="11" spans="1:18">
      <c r="A11" s="15" t="s">
        <v>110</v>
      </c>
      <c r="B11" s="17" t="n">
        <v>3553</v>
      </c>
      <c r="C11" s="18">
        <f>(2724.0/B11*100)</f>
        <v/>
      </c>
      <c r="D11" s="19" t="n">
        <v>829</v>
      </c>
      <c r="E11" s="18" t="n">
        <v>71.90484235</v>
      </c>
      <c r="F11" s="20" t="n">
        <v>1.6856514</v>
      </c>
      <c r="G11" s="18" t="n">
        <v>20.93647813</v>
      </c>
      <c r="H11" s="20" t="n">
        <v>1.48956343</v>
      </c>
      <c r="I11" s="18" t="s">
        <v>105</v>
      </c>
      <c r="J11" s="20" t="s">
        <v>105</v>
      </c>
      <c r="K11" s="18" t="n">
        <v>7.15867952</v>
      </c>
      <c r="L11" s="20" t="n">
        <v>1.17801565</v>
      </c>
      <c r="M11" s="18" t="n">
        <v>0</v>
      </c>
      <c r="N11" s="20" t="n">
        <v>0</v>
      </c>
      <c r="O11" s="18" t="n">
        <v>0</v>
      </c>
      <c r="P11" s="20" t="n">
        <v>0</v>
      </c>
      <c r="Q11" s="18" t="n">
        <v>0</v>
      </c>
      <c r="R11" s="20" t="n">
        <v>0</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(4469.0/B23*100)</f>
        <v/>
      </c>
      <c r="D23" s="19" t="n">
        <v>1322</v>
      </c>
      <c r="E23" s="18" t="n">
        <v>55.327246</v>
      </c>
      <c r="F23" s="20" t="n">
        <v>1.99464773</v>
      </c>
      <c r="G23" s="18" t="n">
        <v>40.94750045</v>
      </c>
      <c r="H23" s="20" t="n">
        <v>2.09238447</v>
      </c>
      <c r="I23" s="18" t="s">
        <v>105</v>
      </c>
      <c r="J23" s="20" t="s">
        <v>105</v>
      </c>
      <c r="K23" s="18" t="n">
        <v>3.72525355</v>
      </c>
      <c r="L23" s="20" t="n">
        <v>0.75980017</v>
      </c>
      <c r="M23" s="18" t="n">
        <v>0</v>
      </c>
      <c r="N23" s="20" t="n">
        <v>0</v>
      </c>
      <c r="O23" s="18" t="n">
        <v>0</v>
      </c>
      <c r="P23" s="20" t="n">
        <v>0</v>
      </c>
      <c r="Q23" s="18" t="n">
        <v>0</v>
      </c>
      <c r="R23" s="20" t="n">
        <v>0</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57.1180315</v>
      </c>
      <c r="F29" s="20" t="n">
        <v>2.40786605</v>
      </c>
      <c r="G29" s="18" t="n">
        <v>40.6127464</v>
      </c>
      <c r="H29" s="20" t="n">
        <v>2.41185263</v>
      </c>
      <c r="I29" s="18" t="s">
        <v>105</v>
      </c>
      <c r="J29" s="20" t="s">
        <v>105</v>
      </c>
      <c r="K29" s="18" t="n">
        <v>2.2692221</v>
      </c>
      <c r="L29" s="20" t="n">
        <v>0.61790147</v>
      </c>
      <c r="M29" s="18" t="n">
        <v>0</v>
      </c>
      <c r="N29" s="20" t="n">
        <v>0</v>
      </c>
      <c r="O29" s="18" t="n">
        <v>0</v>
      </c>
      <c r="P29" s="20" t="n">
        <v>0</v>
      </c>
      <c r="Q29" s="18" t="n">
        <v>0</v>
      </c>
      <c r="R29" s="20" t="n">
        <v>0</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(1418.0/B32*100)</f>
        <v/>
      </c>
      <c r="D32" s="19" t="n">
        <v>851</v>
      </c>
      <c r="E32" s="18" t="n">
        <v>61.58105618</v>
      </c>
      <c r="F32" s="20" t="n">
        <v>1.72203658</v>
      </c>
      <c r="G32" s="18" t="n">
        <v>36.81009587</v>
      </c>
      <c r="H32" s="20" t="n">
        <v>1.75226861</v>
      </c>
      <c r="I32" s="18" t="s">
        <v>105</v>
      </c>
      <c r="J32" s="20" t="s">
        <v>105</v>
      </c>
      <c r="K32" s="18" t="n">
        <v>1.60884795</v>
      </c>
      <c r="L32" s="20" t="n">
        <v>0.43049114</v>
      </c>
      <c r="M32" s="18" t="n">
        <v>0</v>
      </c>
      <c r="N32" s="20" t="n">
        <v>0</v>
      </c>
      <c r="O32" s="18" t="n">
        <v>0</v>
      </c>
      <c r="P32" s="20" t="n">
        <v>0</v>
      </c>
      <c r="Q32" s="18" t="n">
        <v>0</v>
      </c>
      <c r="R32" s="20" t="n">
        <v>0</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(2523.0/B34*100)</f>
        <v/>
      </c>
      <c r="D34" s="19" t="n">
        <v>792</v>
      </c>
      <c r="E34" s="18" t="n">
        <v>57.57635707</v>
      </c>
      <c r="F34" s="20" t="n">
        <v>1.96778624</v>
      </c>
      <c r="G34" s="18" t="n">
        <v>36.59420344</v>
      </c>
      <c r="H34" s="20" t="n">
        <v>2.14204821</v>
      </c>
      <c r="I34" s="18" t="s">
        <v>105</v>
      </c>
      <c r="J34" s="20" t="s">
        <v>105</v>
      </c>
      <c r="K34" s="18" t="n">
        <v>5.82943949</v>
      </c>
      <c r="L34" s="20" t="n">
        <v>0.94201549</v>
      </c>
      <c r="M34" s="18" t="n">
        <v>0</v>
      </c>
      <c r="N34" s="20" t="n">
        <v>0</v>
      </c>
      <c r="O34" s="18" t="n">
        <v>0</v>
      </c>
      <c r="P34" s="20" t="n">
        <v>0</v>
      </c>
      <c r="Q34" s="18" t="n">
        <v>0</v>
      </c>
      <c r="R34" s="20" t="n">
        <v>0</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(2498.0/B36*100)</f>
        <v/>
      </c>
      <c r="D36" s="19" t="n">
        <v>834</v>
      </c>
      <c r="E36" s="18" t="n">
        <v>64.33787954</v>
      </c>
      <c r="F36" s="20" t="n">
        <v>1.62998953</v>
      </c>
      <c r="G36" s="18" t="n">
        <v>31.56010603</v>
      </c>
      <c r="H36" s="20" t="n">
        <v>1.74378905</v>
      </c>
      <c r="I36" s="18" t="s">
        <v>105</v>
      </c>
      <c r="J36" s="20" t="s">
        <v>105</v>
      </c>
      <c r="K36" s="18" t="n">
        <v>4.10201442</v>
      </c>
      <c r="L36" s="20" t="n">
        <v>0.77954591</v>
      </c>
      <c r="M36" s="18" t="n">
        <v>0</v>
      </c>
      <c r="N36" s="20" t="n">
        <v>0</v>
      </c>
      <c r="O36" s="18" t="n">
        <v>0</v>
      </c>
      <c r="P36" s="20" t="n">
        <v>0</v>
      </c>
      <c r="Q36" s="18" t="n">
        <v>0</v>
      </c>
      <c r="R36" s="20" t="n">
        <v>0</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(2157.0/B41*100)</f>
        <v/>
      </c>
      <c r="D41" s="19" t="n">
        <v>701</v>
      </c>
      <c r="E41" s="18" t="n">
        <v>61.42069992</v>
      </c>
      <c r="F41" s="20" t="n">
        <v>2.13128727</v>
      </c>
      <c r="G41" s="18" t="n">
        <v>37.38993859</v>
      </c>
      <c r="H41" s="20" t="n">
        <v>1.93229889</v>
      </c>
      <c r="I41" s="18" t="s">
        <v>105</v>
      </c>
      <c r="J41" s="20" t="s">
        <v>105</v>
      </c>
      <c r="K41" s="18" t="n">
        <v>1.18936149</v>
      </c>
      <c r="L41" s="20" t="n">
        <v>0.60414205</v>
      </c>
      <c r="M41" s="18" t="n">
        <v>0</v>
      </c>
      <c r="N41" s="20" t="n">
        <v>0</v>
      </c>
      <c r="O41" s="18" t="n">
        <v>0</v>
      </c>
      <c r="P41" s="20" t="n">
        <v>0</v>
      </c>
      <c r="Q41" s="18" t="n">
        <v>0</v>
      </c>
      <c r="R41" s="20" t="n">
        <v>0</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(9118.0/B46*100)</f>
        <v/>
      </c>
      <c r="D46" s="19" t="n">
        <v>1950</v>
      </c>
      <c r="E46" s="18" t="n">
        <v>69.60912528999999</v>
      </c>
      <c r="F46" s="20" t="n">
        <v>1.39908525</v>
      </c>
      <c r="G46" s="18" t="n">
        <v>17.05727462</v>
      </c>
      <c r="H46" s="20" t="n">
        <v>0.95232737</v>
      </c>
      <c r="I46" s="18" t="s">
        <v>105</v>
      </c>
      <c r="J46" s="20" t="s">
        <v>105</v>
      </c>
      <c r="K46" s="18" t="n">
        <v>13.33360009</v>
      </c>
      <c r="L46" s="20" t="n">
        <v>1.14062104</v>
      </c>
      <c r="M46" s="18" t="n">
        <v>0</v>
      </c>
      <c r="N46" s="20" t="n">
        <v>0</v>
      </c>
      <c r="O46" s="18" t="n">
        <v>0</v>
      </c>
      <c r="P46" s="20" t="n">
        <v>0</v>
      </c>
      <c r="Q46" s="18" t="n">
        <v>0</v>
      </c>
      <c r="R46" s="20" t="n">
        <v>0</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(3843.0/B48*100)</f>
        <v/>
      </c>
      <c r="D48" s="19" t="n">
        <v>1316</v>
      </c>
      <c r="E48" s="18" t="n">
        <v>40.33906588</v>
      </c>
      <c r="F48" s="20" t="n">
        <v>2.10475278</v>
      </c>
      <c r="G48" s="18" t="n">
        <v>59.50938145</v>
      </c>
      <c r="H48" s="20" t="n">
        <v>2.1119971</v>
      </c>
      <c r="I48" s="18" t="s">
        <v>105</v>
      </c>
      <c r="J48" s="20" t="s">
        <v>105</v>
      </c>
      <c r="K48" s="18" t="n">
        <v>0.15155266</v>
      </c>
      <c r="L48" s="20" t="n">
        <v>0.12666427</v>
      </c>
      <c r="M48" s="18" t="n">
        <v>0</v>
      </c>
      <c r="N48" s="20" t="n">
        <v>0</v>
      </c>
      <c r="O48" s="18" t="n">
        <v>0</v>
      </c>
      <c r="P48" s="20" t="n">
        <v>0</v>
      </c>
      <c r="Q48" s="18" t="n">
        <v>0</v>
      </c>
      <c r="R48" s="20" t="n">
        <v>0</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(2500.0/B61*100)</f>
        <v/>
      </c>
      <c r="D61" s="19" t="n">
        <v>824</v>
      </c>
      <c r="E61" s="18" t="n">
        <v>66.64996223999999</v>
      </c>
      <c r="F61" s="20" t="n">
        <v>1.92881341</v>
      </c>
      <c r="G61" s="18" t="n">
        <v>28.48545339</v>
      </c>
      <c r="H61" s="20" t="n">
        <v>1.79120108</v>
      </c>
      <c r="I61" s="18" t="s">
        <v>105</v>
      </c>
      <c r="J61" s="20" t="s">
        <v>105</v>
      </c>
      <c r="K61" s="18" t="n">
        <v>4.86458437</v>
      </c>
      <c r="L61" s="20" t="n">
        <v>1.11867477</v>
      </c>
      <c r="M61" s="18" t="n">
        <v>0</v>
      </c>
      <c r="N61" s="20" t="n">
        <v>0</v>
      </c>
      <c r="O61" s="18" t="n">
        <v>0</v>
      </c>
      <c r="P61" s="20" t="n">
        <v>0</v>
      </c>
      <c r="Q61" s="18" t="n">
        <v>0</v>
      </c>
      <c r="R61" s="20" t="n">
        <v>0</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(2764.0/B67*100)</f>
        <v/>
      </c>
      <c r="D67" s="19" t="n">
        <v>747</v>
      </c>
      <c r="E67" s="18" t="n">
        <v>78.1033085</v>
      </c>
      <c r="F67" s="20" t="n">
        <v>1.69690915</v>
      </c>
      <c r="G67" s="18" t="n">
        <v>20.5293566</v>
      </c>
      <c r="H67" s="20" t="n">
        <v>1.66002086</v>
      </c>
      <c r="I67" s="18" t="s">
        <v>105</v>
      </c>
      <c r="J67" s="20" t="s">
        <v>105</v>
      </c>
      <c r="K67" s="18" t="n">
        <v>1.36733489</v>
      </c>
      <c r="L67" s="20" t="n">
        <v>0.47232656</v>
      </c>
      <c r="M67" s="18" t="n">
        <v>0</v>
      </c>
      <c r="N67" s="20" t="n">
        <v>0</v>
      </c>
      <c r="O67" s="18" t="n">
        <v>0</v>
      </c>
      <c r="P67" s="20" t="n">
        <v>0</v>
      </c>
      <c r="Q67" s="18" t="n">
        <v>0</v>
      </c>
      <c r="R67" s="20" t="n">
        <v>0</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(2259.0/B70*100)</f>
        <v/>
      </c>
      <c r="D70" s="19" t="n">
        <v>670</v>
      </c>
      <c r="E70" s="18" t="n">
        <v>52.60388497</v>
      </c>
      <c r="F70" s="20" t="n">
        <v>2.18250673</v>
      </c>
      <c r="G70" s="18" t="n">
        <v>44.28007328</v>
      </c>
      <c r="H70" s="20" t="n">
        <v>2.18674773</v>
      </c>
      <c r="I70" s="18" t="s">
        <v>105</v>
      </c>
      <c r="J70" s="20" t="s">
        <v>105</v>
      </c>
      <c r="K70" s="18" t="n">
        <v>3.11604176</v>
      </c>
      <c r="L70" s="20" t="n">
        <v>0.95145546</v>
      </c>
      <c r="M70" s="18" t="n">
        <v>0</v>
      </c>
      <c r="N70" s="20" t="n">
        <v>0</v>
      </c>
      <c r="O70" s="18" t="n">
        <v>0</v>
      </c>
      <c r="P70" s="20" t="n">
        <v>0</v>
      </c>
      <c r="Q70" s="18" t="n">
        <v>0</v>
      </c>
      <c r="R70" s="20" t="n">
        <v>0</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4.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229</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(312.0/B7*100)</f>
        <v/>
      </c>
      <c r="D7" s="19" t="n">
        <v>7055</v>
      </c>
      <c r="E7" s="18" t="n">
        <v>16.89792896</v>
      </c>
      <c r="F7" s="20" t="n">
        <v>0.62402513</v>
      </c>
      <c r="G7" s="18" t="n">
        <v>77.80600178</v>
      </c>
      <c r="H7" s="20" t="n">
        <v>0.71820882</v>
      </c>
      <c r="I7" s="18" t="s">
        <v>105</v>
      </c>
      <c r="J7" s="20" t="s">
        <v>105</v>
      </c>
      <c r="K7" s="18" t="n">
        <v>0.3677278</v>
      </c>
      <c r="L7" s="20" t="n">
        <v>0.08199933</v>
      </c>
      <c r="M7" s="18" t="n">
        <v>0</v>
      </c>
      <c r="N7" s="20" t="n">
        <v>0</v>
      </c>
      <c r="O7" s="18" t="n">
        <v>0</v>
      </c>
      <c r="P7" s="20" t="n">
        <v>0</v>
      </c>
      <c r="Q7" s="18" t="n">
        <v>4.92834146</v>
      </c>
      <c r="R7" s="20" t="n">
        <v>0.32840561</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(2186.0/B9*100)</f>
        <v/>
      </c>
      <c r="D9" s="19" t="n">
        <v>694</v>
      </c>
      <c r="E9" s="18" t="n">
        <v>6.68815065</v>
      </c>
      <c r="F9" s="20" t="n">
        <v>0.96349336</v>
      </c>
      <c r="G9" s="18" t="n">
        <v>91.39661292</v>
      </c>
      <c r="H9" s="20" t="n">
        <v>1.18481186</v>
      </c>
      <c r="I9" s="18" t="s">
        <v>105</v>
      </c>
      <c r="J9" s="20" t="s">
        <v>105</v>
      </c>
      <c r="K9" s="18" t="n">
        <v>0.13667567</v>
      </c>
      <c r="L9" s="20" t="n">
        <v>0.09499212</v>
      </c>
      <c r="M9" s="18" t="n">
        <v>0</v>
      </c>
      <c r="N9" s="20" t="n">
        <v>0</v>
      </c>
      <c r="O9" s="18" t="n">
        <v>0</v>
      </c>
      <c r="P9" s="20" t="n">
        <v>0</v>
      </c>
      <c r="Q9" s="18" t="n">
        <v>1.77856076</v>
      </c>
      <c r="R9" s="20" t="n">
        <v>0.5181302800000001</v>
      </c>
    </row>
    <row r="10" spans="1:18">
      <c r="A10" s="15" t="s">
        <v>109</v>
      </c>
      <c r="B10" s="17" t="n">
        <v>6480</v>
      </c>
      <c r="C10" s="18">
        <f>(4843.0/B10*100)</f>
        <v/>
      </c>
      <c r="D10" s="19" t="n">
        <v>1637</v>
      </c>
      <c r="E10" s="18" t="n">
        <v>12.96854248</v>
      </c>
      <c r="F10" s="20" t="n">
        <v>1.22172764</v>
      </c>
      <c r="G10" s="18" t="n">
        <v>85.50686396</v>
      </c>
      <c r="H10" s="20" t="n">
        <v>1.16316471</v>
      </c>
      <c r="I10" s="18" t="s">
        <v>105</v>
      </c>
      <c r="J10" s="20" t="s">
        <v>105</v>
      </c>
      <c r="K10" s="18" t="n">
        <v>0.0055553</v>
      </c>
      <c r="L10" s="20" t="n">
        <v>0.00556167</v>
      </c>
      <c r="M10" s="18" t="n">
        <v>0</v>
      </c>
      <c r="N10" s="20" t="n">
        <v>0</v>
      </c>
      <c r="O10" s="18" t="n">
        <v>0</v>
      </c>
      <c r="P10" s="20" t="n">
        <v>0</v>
      </c>
      <c r="Q10" s="18" t="n">
        <v>1.51903826</v>
      </c>
      <c r="R10" s="20" t="n">
        <v>0.46417097</v>
      </c>
    </row>
    <row r="11" spans="1:18">
      <c r="A11" s="15" t="s">
        <v>110</v>
      </c>
      <c r="B11" s="17" t="n">
        <v>3553</v>
      </c>
      <c r="C11" s="18">
        <f>(2687.0/B11*100)</f>
        <v/>
      </c>
      <c r="D11" s="19" t="n">
        <v>866</v>
      </c>
      <c r="E11" s="18" t="n">
        <v>22.4612531</v>
      </c>
      <c r="F11" s="20" t="n">
        <v>1.94021717</v>
      </c>
      <c r="G11" s="18" t="n">
        <v>67.80150854</v>
      </c>
      <c r="H11" s="20" t="n">
        <v>2.1502417</v>
      </c>
      <c r="I11" s="18" t="s">
        <v>105</v>
      </c>
      <c r="J11" s="20" t="s">
        <v>105</v>
      </c>
      <c r="K11" s="18" t="n">
        <v>0.27207455</v>
      </c>
      <c r="L11" s="20" t="n">
        <v>0.171515</v>
      </c>
      <c r="M11" s="18" t="n">
        <v>0</v>
      </c>
      <c r="N11" s="20" t="n">
        <v>0</v>
      </c>
      <c r="O11" s="18" t="n">
        <v>0</v>
      </c>
      <c r="P11" s="20" t="n">
        <v>0</v>
      </c>
      <c r="Q11" s="18" t="n">
        <v>9.46516381</v>
      </c>
      <c r="R11" s="20" t="n">
        <v>1.16133108</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(4413.0/B23*100)</f>
        <v/>
      </c>
      <c r="D23" s="19" t="n">
        <v>1378</v>
      </c>
      <c r="E23" s="18" t="n">
        <v>9.2616914</v>
      </c>
      <c r="F23" s="20" t="n">
        <v>1.04432315</v>
      </c>
      <c r="G23" s="18" t="n">
        <v>86.48855429</v>
      </c>
      <c r="H23" s="20" t="n">
        <v>1.44827237</v>
      </c>
      <c r="I23" s="18" t="s">
        <v>105</v>
      </c>
      <c r="J23" s="20" t="s">
        <v>105</v>
      </c>
      <c r="K23" s="18" t="n">
        <v>0.17093516</v>
      </c>
      <c r="L23" s="20" t="n">
        <v>0.16559715</v>
      </c>
      <c r="M23" s="18" t="n">
        <v>0</v>
      </c>
      <c r="N23" s="20" t="n">
        <v>0</v>
      </c>
      <c r="O23" s="18" t="n">
        <v>0</v>
      </c>
      <c r="P23" s="20" t="n">
        <v>0</v>
      </c>
      <c r="Q23" s="18" t="n">
        <v>4.07881915</v>
      </c>
      <c r="R23" s="20" t="n">
        <v>0.9880335</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12.07395515</v>
      </c>
      <c r="F29" s="20" t="n">
        <v>1.22389673</v>
      </c>
      <c r="G29" s="18" t="n">
        <v>85.30724234</v>
      </c>
      <c r="H29" s="20" t="n">
        <v>1.50567524</v>
      </c>
      <c r="I29" s="18" t="s">
        <v>105</v>
      </c>
      <c r="J29" s="20" t="s">
        <v>105</v>
      </c>
      <c r="K29" s="18" t="n">
        <v>0.7576170800000001</v>
      </c>
      <c r="L29" s="20" t="n">
        <v>0.35780611</v>
      </c>
      <c r="M29" s="18" t="n">
        <v>0</v>
      </c>
      <c r="N29" s="20" t="n">
        <v>0</v>
      </c>
      <c r="O29" s="18" t="n">
        <v>0</v>
      </c>
      <c r="P29" s="20" t="n">
        <v>0</v>
      </c>
      <c r="Q29" s="18" t="n">
        <v>1.86118542</v>
      </c>
      <c r="R29" s="20" t="n">
        <v>0.56071537</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(1411.0/B32*100)</f>
        <v/>
      </c>
      <c r="D32" s="19" t="n">
        <v>858</v>
      </c>
      <c r="E32" s="18" t="n">
        <v>14.14072434</v>
      </c>
      <c r="F32" s="20" t="n">
        <v>1.17702933</v>
      </c>
      <c r="G32" s="18" t="n">
        <v>81.98679435</v>
      </c>
      <c r="H32" s="20" t="n">
        <v>1.44933081</v>
      </c>
      <c r="I32" s="18" t="s">
        <v>105</v>
      </c>
      <c r="J32" s="20" t="s">
        <v>105</v>
      </c>
      <c r="K32" s="18" t="n">
        <v>0</v>
      </c>
      <c r="L32" s="20" t="n">
        <v>0</v>
      </c>
      <c r="M32" s="18" t="n">
        <v>0</v>
      </c>
      <c r="N32" s="20" t="n">
        <v>0</v>
      </c>
      <c r="O32" s="18" t="n">
        <v>0</v>
      </c>
      <c r="P32" s="20" t="n">
        <v>0</v>
      </c>
      <c r="Q32" s="18" t="n">
        <v>3.8724813</v>
      </c>
      <c r="R32" s="20" t="n">
        <v>0.78089376</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(2512.0/B34*100)</f>
        <v/>
      </c>
      <c r="D34" s="19" t="n">
        <v>803</v>
      </c>
      <c r="E34" s="18" t="n">
        <v>19.79828073</v>
      </c>
      <c r="F34" s="20" t="n">
        <v>1.74859129</v>
      </c>
      <c r="G34" s="18" t="n">
        <v>73.50379595</v>
      </c>
      <c r="H34" s="20" t="n">
        <v>2.19593583</v>
      </c>
      <c r="I34" s="18" t="s">
        <v>105</v>
      </c>
      <c r="J34" s="20" t="s">
        <v>105</v>
      </c>
      <c r="K34" s="18" t="n">
        <v>0.46604119</v>
      </c>
      <c r="L34" s="20" t="n">
        <v>0.24408249</v>
      </c>
      <c r="M34" s="18" t="n">
        <v>0</v>
      </c>
      <c r="N34" s="20" t="n">
        <v>0</v>
      </c>
      <c r="O34" s="18" t="n">
        <v>0</v>
      </c>
      <c r="P34" s="20" t="n">
        <v>0</v>
      </c>
      <c r="Q34" s="18" t="n">
        <v>6.23188213</v>
      </c>
      <c r="R34" s="20" t="n">
        <v>0.9720648200000001</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(2477.0/B36*100)</f>
        <v/>
      </c>
      <c r="D36" s="19" t="n">
        <v>855</v>
      </c>
      <c r="E36" s="18" t="n">
        <v>16.44695247</v>
      </c>
      <c r="F36" s="20" t="n">
        <v>1.29441129</v>
      </c>
      <c r="G36" s="18" t="n">
        <v>77.41173928000001</v>
      </c>
      <c r="H36" s="20" t="n">
        <v>1.65852355</v>
      </c>
      <c r="I36" s="18" t="s">
        <v>105</v>
      </c>
      <c r="J36" s="20" t="s">
        <v>105</v>
      </c>
      <c r="K36" s="18" t="n">
        <v>0.59538285</v>
      </c>
      <c r="L36" s="20" t="n">
        <v>0.2902762</v>
      </c>
      <c r="M36" s="18" t="n">
        <v>0</v>
      </c>
      <c r="N36" s="20" t="n">
        <v>0</v>
      </c>
      <c r="O36" s="18" t="n">
        <v>0</v>
      </c>
      <c r="P36" s="20" t="n">
        <v>0</v>
      </c>
      <c r="Q36" s="18" t="n">
        <v>5.5459254</v>
      </c>
      <c r="R36" s="20" t="n">
        <v>0.80654581</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(2144.0/B41*100)</f>
        <v/>
      </c>
      <c r="D41" s="19" t="n">
        <v>714</v>
      </c>
      <c r="E41" s="18" t="n">
        <v>22.29650506</v>
      </c>
      <c r="F41" s="20" t="n">
        <v>1.52227779</v>
      </c>
      <c r="G41" s="18" t="n">
        <v>76.40026604000001</v>
      </c>
      <c r="H41" s="20" t="n">
        <v>1.67134791</v>
      </c>
      <c r="I41" s="18" t="s">
        <v>105</v>
      </c>
      <c r="J41" s="20" t="s">
        <v>105</v>
      </c>
      <c r="K41" s="18" t="n">
        <v>0</v>
      </c>
      <c r="L41" s="20" t="n">
        <v>0</v>
      </c>
      <c r="M41" s="18" t="n">
        <v>0</v>
      </c>
      <c r="N41" s="20" t="n">
        <v>0</v>
      </c>
      <c r="O41" s="18" t="n">
        <v>0</v>
      </c>
      <c r="P41" s="20" t="n">
        <v>0</v>
      </c>
      <c r="Q41" s="18" t="n">
        <v>1.30322889</v>
      </c>
      <c r="R41" s="20" t="n">
        <v>0.57061649</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(8504.0/B46*100)</f>
        <v/>
      </c>
      <c r="D46" s="19" t="n">
        <v>2564</v>
      </c>
      <c r="E46" s="18" t="n">
        <v>39.99576821</v>
      </c>
      <c r="F46" s="20" t="n">
        <v>1.41820708</v>
      </c>
      <c r="G46" s="18" t="n">
        <v>43.53342406</v>
      </c>
      <c r="H46" s="20" t="n">
        <v>1.53752071</v>
      </c>
      <c r="I46" s="18" t="s">
        <v>105</v>
      </c>
      <c r="J46" s="20" t="s">
        <v>105</v>
      </c>
      <c r="K46" s="18" t="n">
        <v>0.96003372</v>
      </c>
      <c r="L46" s="20" t="n">
        <v>0.2512937</v>
      </c>
      <c r="M46" s="18" t="n">
        <v>0</v>
      </c>
      <c r="N46" s="20" t="n">
        <v>0</v>
      </c>
      <c r="O46" s="18" t="n">
        <v>0</v>
      </c>
      <c r="P46" s="20" t="n">
        <v>0</v>
      </c>
      <c r="Q46" s="18" t="n">
        <v>15.51077401</v>
      </c>
      <c r="R46" s="20" t="n">
        <v>1.14455443</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(3827.0/B48*100)</f>
        <v/>
      </c>
      <c r="D48" s="19" t="n">
        <v>1332</v>
      </c>
      <c r="E48" s="18" t="n">
        <v>7.91817979</v>
      </c>
      <c r="F48" s="20" t="n">
        <v>0.96212783</v>
      </c>
      <c r="G48" s="18" t="n">
        <v>91.22290632000001</v>
      </c>
      <c r="H48" s="20" t="n">
        <v>1.04010571</v>
      </c>
      <c r="I48" s="18" t="s">
        <v>105</v>
      </c>
      <c r="J48" s="20" t="s">
        <v>105</v>
      </c>
      <c r="K48" s="18" t="n">
        <v>0</v>
      </c>
      <c r="L48" s="20" t="n">
        <v>0</v>
      </c>
      <c r="M48" s="18" t="n">
        <v>0</v>
      </c>
      <c r="N48" s="20" t="n">
        <v>0</v>
      </c>
      <c r="O48" s="18" t="n">
        <v>0</v>
      </c>
      <c r="P48" s="20" t="n">
        <v>0</v>
      </c>
      <c r="Q48" s="18" t="n">
        <v>0.85891388</v>
      </c>
      <c r="R48" s="20" t="n">
        <v>0.32483374</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(2491.0/B61*100)</f>
        <v/>
      </c>
      <c r="D61" s="19" t="n">
        <v>833</v>
      </c>
      <c r="E61" s="18" t="n">
        <v>16.63037281</v>
      </c>
      <c r="F61" s="20" t="n">
        <v>1.43781925</v>
      </c>
      <c r="G61" s="18" t="n">
        <v>77.34576977</v>
      </c>
      <c r="H61" s="20" t="n">
        <v>1.72972704</v>
      </c>
      <c r="I61" s="18" t="s">
        <v>105</v>
      </c>
      <c r="J61" s="20" t="s">
        <v>105</v>
      </c>
      <c r="K61" s="18" t="n">
        <v>0.90851205</v>
      </c>
      <c r="L61" s="20" t="n">
        <v>0.3200929</v>
      </c>
      <c r="M61" s="18" t="n">
        <v>0</v>
      </c>
      <c r="N61" s="20" t="n">
        <v>0</v>
      </c>
      <c r="O61" s="18" t="n">
        <v>0</v>
      </c>
      <c r="P61" s="20" t="n">
        <v>0</v>
      </c>
      <c r="Q61" s="18" t="n">
        <v>5.11534537</v>
      </c>
      <c r="R61" s="20" t="n">
        <v>1.00683823</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(2625.0/B67*100)</f>
        <v/>
      </c>
      <c r="D67" s="19" t="n">
        <v>886</v>
      </c>
      <c r="E67" s="18" t="n">
        <v>33.97923867</v>
      </c>
      <c r="F67" s="20" t="n">
        <v>1.82057706</v>
      </c>
      <c r="G67" s="18" t="n">
        <v>60.83413376</v>
      </c>
      <c r="H67" s="20" t="n">
        <v>1.75959997</v>
      </c>
      <c r="I67" s="18" t="s">
        <v>105</v>
      </c>
      <c r="J67" s="20" t="s">
        <v>105</v>
      </c>
      <c r="K67" s="18" t="n">
        <v>0</v>
      </c>
      <c r="L67" s="20" t="n">
        <v>0</v>
      </c>
      <c r="M67" s="18" t="n">
        <v>0</v>
      </c>
      <c r="N67" s="20" t="n">
        <v>0</v>
      </c>
      <c r="O67" s="18" t="n">
        <v>0</v>
      </c>
      <c r="P67" s="20" t="n">
        <v>0</v>
      </c>
      <c r="Q67" s="18" t="n">
        <v>5.18662757</v>
      </c>
      <c r="R67" s="20" t="n">
        <v>0.79477829</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(2197.0/B70*100)</f>
        <v/>
      </c>
      <c r="D70" s="19" t="n">
        <v>732</v>
      </c>
      <c r="E70" s="18" t="n">
        <v>9.74139737</v>
      </c>
      <c r="F70" s="20" t="n">
        <v>1.37353308</v>
      </c>
      <c r="G70" s="18" t="n">
        <v>87.71061472</v>
      </c>
      <c r="H70" s="20" t="n">
        <v>1.56170832</v>
      </c>
      <c r="I70" s="18" t="s">
        <v>105</v>
      </c>
      <c r="J70" s="20" t="s">
        <v>105</v>
      </c>
      <c r="K70" s="18" t="n">
        <v>0</v>
      </c>
      <c r="L70" s="20" t="n">
        <v>0</v>
      </c>
      <c r="M70" s="18" t="n">
        <v>0</v>
      </c>
      <c r="N70" s="20" t="n">
        <v>0</v>
      </c>
      <c r="O70" s="18" t="n">
        <v>0</v>
      </c>
      <c r="P70" s="20" t="n">
        <v>0</v>
      </c>
      <c r="Q70" s="18" t="n">
        <v>2.54798792</v>
      </c>
      <c r="R70" s="20" t="n">
        <v>0.89700901</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5.xml><?xml version="1.0" encoding="utf-8"?>
<worksheet xmlns="http://schemas.openxmlformats.org/spreadsheetml/2006/main">
  <sheetPr>
    <outlinePr summaryBelow="1" summaryRight="1"/>
    <pageSetUpPr/>
  </sheetPr>
  <dimension ref="A1:T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87</v>
      </c>
    </row>
    <row r="2" spans="1:20">
      <c r="A2" s="5" t="s">
        <v>230</v>
      </c>
    </row>
    <row customHeight="1" ht="30" r="4" spans="1:20">
      <c r="A4" s="6" t="n"/>
      <c r="B4" s="7" t="s">
        <v>89</v>
      </c>
      <c r="C4" s="7" t="s">
        <v>90</v>
      </c>
      <c r="D4" s="8" t="s">
        <v>89</v>
      </c>
      <c r="E4" s="9" t="s">
        <v>199</v>
      </c>
      <c r="F4" s="10" t="n"/>
      <c r="G4" s="9" t="s">
        <v>207</v>
      </c>
      <c r="H4" s="10" t="n"/>
      <c r="I4" s="9" t="s">
        <v>208</v>
      </c>
      <c r="J4" s="10" t="n"/>
      <c r="K4" s="9" t="s">
        <v>93</v>
      </c>
      <c r="L4" s="10" t="n"/>
      <c r="M4" s="9" t="s">
        <v>94</v>
      </c>
      <c r="N4" s="10" t="n"/>
      <c r="O4" s="9" t="s">
        <v>95</v>
      </c>
      <c r="P4" s="10" t="n"/>
      <c r="Q4" s="9" t="s">
        <v>96</v>
      </c>
      <c r="R4" s="10" t="n"/>
      <c r="S4" s="9" t="s">
        <v>97</v>
      </c>
      <c r="T4" s="10" t="n"/>
    </row>
    <row r="5" spans="1:20">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row>
    <row r="6" spans="1:20">
      <c r="A6" s="13" t="s">
        <v>103</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104</v>
      </c>
      <c r="B7" s="17" t="n">
        <v>7367</v>
      </c>
      <c r="C7" s="18">
        <f>(280.0/B7*100)</f>
        <v/>
      </c>
      <c r="D7" s="19" t="n">
        <v>7087</v>
      </c>
      <c r="E7" s="18" t="n">
        <v>28.71922797</v>
      </c>
      <c r="F7" s="20" t="n">
        <v>0.72363464</v>
      </c>
      <c r="G7" s="18" t="n">
        <v>39.08510894</v>
      </c>
      <c r="H7" s="20" t="n">
        <v>0.64885961</v>
      </c>
      <c r="I7" s="18" t="n">
        <v>28.12479242</v>
      </c>
      <c r="J7" s="20" t="n">
        <v>0.71639625</v>
      </c>
      <c r="K7" s="18" t="s">
        <v>105</v>
      </c>
      <c r="L7" s="20" t="s">
        <v>105</v>
      </c>
      <c r="M7" s="18" t="n">
        <v>0.36827763</v>
      </c>
      <c r="N7" s="20" t="n">
        <v>0.0816199</v>
      </c>
      <c r="O7" s="18" t="n">
        <v>0.01858574</v>
      </c>
      <c r="P7" s="20" t="n">
        <v>0.00478729</v>
      </c>
      <c r="Q7" s="18" t="n">
        <v>0</v>
      </c>
      <c r="R7" s="20" t="n">
        <v>0</v>
      </c>
      <c r="S7" s="18" t="n">
        <v>3.6840073</v>
      </c>
      <c r="T7" s="20" t="n">
        <v>0.31557872</v>
      </c>
    </row>
    <row r="8" spans="1:20">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row>
    <row r="9" spans="1:20">
      <c r="A9" s="15" t="s">
        <v>108</v>
      </c>
      <c r="B9" s="17" t="n">
        <v>2880</v>
      </c>
      <c r="C9" s="18">
        <f>(2186.0/B9*100)</f>
        <v/>
      </c>
      <c r="D9" s="19" t="n">
        <v>694</v>
      </c>
      <c r="E9" s="18" t="n">
        <v>17.59126076</v>
      </c>
      <c r="F9" s="20" t="n">
        <v>1.51615973</v>
      </c>
      <c r="G9" s="18" t="n">
        <v>37.8715169</v>
      </c>
      <c r="H9" s="20" t="n">
        <v>1.89500952</v>
      </c>
      <c r="I9" s="18" t="n">
        <v>42.53894012</v>
      </c>
      <c r="J9" s="20" t="n">
        <v>2.03606191</v>
      </c>
      <c r="K9" s="18" t="s">
        <v>105</v>
      </c>
      <c r="L9" s="20" t="s">
        <v>105</v>
      </c>
      <c r="M9" s="18" t="n">
        <v>0.23703142</v>
      </c>
      <c r="N9" s="20" t="n">
        <v>0.14042087</v>
      </c>
      <c r="O9" s="18" t="n">
        <v>0.61669397</v>
      </c>
      <c r="P9" s="20" t="n">
        <v>0.26150171</v>
      </c>
      <c r="Q9" s="18" t="n">
        <v>0</v>
      </c>
      <c r="R9" s="20" t="n">
        <v>0</v>
      </c>
      <c r="S9" s="18" t="n">
        <v>1.14455683</v>
      </c>
      <c r="T9" s="20" t="n">
        <v>0.57626894</v>
      </c>
    </row>
    <row r="10" spans="1:20">
      <c r="A10" s="15" t="s">
        <v>109</v>
      </c>
      <c r="B10" s="17" t="n">
        <v>6480</v>
      </c>
      <c r="C10" s="18">
        <f>(4842.0/B10*100)</f>
        <v/>
      </c>
      <c r="D10" s="19" t="n">
        <v>1638</v>
      </c>
      <c r="E10" s="18" t="n">
        <v>28.66979946</v>
      </c>
      <c r="F10" s="20" t="n">
        <v>1.5642202</v>
      </c>
      <c r="G10" s="18" t="n">
        <v>30.11247239</v>
      </c>
      <c r="H10" s="20" t="n">
        <v>1.50863832</v>
      </c>
      <c r="I10" s="18" t="n">
        <v>40.57589231</v>
      </c>
      <c r="J10" s="20" t="n">
        <v>1.37016327</v>
      </c>
      <c r="K10" s="18" t="s">
        <v>105</v>
      </c>
      <c r="L10" s="20" t="s">
        <v>105</v>
      </c>
      <c r="M10" s="18" t="n">
        <v>0.00555499</v>
      </c>
      <c r="N10" s="20" t="n">
        <v>0.00556136</v>
      </c>
      <c r="O10" s="18" t="n">
        <v>0.05891659</v>
      </c>
      <c r="P10" s="20" t="n">
        <v>0.05922184</v>
      </c>
      <c r="Q10" s="18" t="n">
        <v>0</v>
      </c>
      <c r="R10" s="20" t="n">
        <v>0</v>
      </c>
      <c r="S10" s="18" t="n">
        <v>0.57736426</v>
      </c>
      <c r="T10" s="20" t="n">
        <v>0.22392317</v>
      </c>
    </row>
    <row r="11" spans="1:20">
      <c r="A11" s="15" t="s">
        <v>110</v>
      </c>
      <c r="B11" s="17" t="n">
        <v>3553</v>
      </c>
      <c r="C11" s="18">
        <f>(2688.0/B11*100)</f>
        <v/>
      </c>
      <c r="D11" s="19" t="n">
        <v>865</v>
      </c>
      <c r="E11" s="18" t="n">
        <v>23.26365336</v>
      </c>
      <c r="F11" s="20" t="n">
        <v>1.75572912</v>
      </c>
      <c r="G11" s="18" t="n">
        <v>49.51046706</v>
      </c>
      <c r="H11" s="20" t="n">
        <v>2.00315289</v>
      </c>
      <c r="I11" s="18" t="n">
        <v>20.82622784</v>
      </c>
      <c r="J11" s="20" t="n">
        <v>2.07875514</v>
      </c>
      <c r="K11" s="18" t="s">
        <v>105</v>
      </c>
      <c r="L11" s="20" t="s">
        <v>105</v>
      </c>
      <c r="M11" s="18" t="n">
        <v>0.27214789</v>
      </c>
      <c r="N11" s="20" t="n">
        <v>0.17156604</v>
      </c>
      <c r="O11" s="18" t="n">
        <v>0</v>
      </c>
      <c r="P11" s="20" t="n">
        <v>0</v>
      </c>
      <c r="Q11" s="18" t="n">
        <v>0</v>
      </c>
      <c r="R11" s="20" t="n">
        <v>0</v>
      </c>
      <c r="S11" s="18" t="n">
        <v>6.12750385</v>
      </c>
      <c r="T11" s="20" t="n">
        <v>1.1180077</v>
      </c>
    </row>
    <row r="12" spans="1:20">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row>
    <row r="13" spans="1:20">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row>
    <row r="14" spans="1:20">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row>
    <row r="15" spans="1:20">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row>
    <row r="16" spans="1:20">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row>
    <row r="17" spans="1:20">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row>
    <row r="18" spans="1:20">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row>
    <row r="19" spans="1:20">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row>
    <row r="20" spans="1:20">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row>
    <row r="21" spans="1:20">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row>
    <row r="22" spans="1:20">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row>
    <row r="23" spans="1:20">
      <c r="A23" s="15" t="s">
        <v>122</v>
      </c>
      <c r="B23" s="17" t="n">
        <v>5791</v>
      </c>
      <c r="C23" s="18">
        <f>(4413.0/B23*100)</f>
        <v/>
      </c>
      <c r="D23" s="19" t="n">
        <v>1378</v>
      </c>
      <c r="E23" s="18" t="n">
        <v>16.95078502</v>
      </c>
      <c r="F23" s="20" t="n">
        <v>1.52975399</v>
      </c>
      <c r="G23" s="18" t="n">
        <v>53.0691527</v>
      </c>
      <c r="H23" s="20" t="n">
        <v>1.73006639</v>
      </c>
      <c r="I23" s="18" t="n">
        <v>27.05751168</v>
      </c>
      <c r="J23" s="20" t="n">
        <v>1.39084518</v>
      </c>
      <c r="K23" s="18" t="s">
        <v>105</v>
      </c>
      <c r="L23" s="20" t="s">
        <v>105</v>
      </c>
      <c r="M23" s="18" t="n">
        <v>0.17093516</v>
      </c>
      <c r="N23" s="20" t="n">
        <v>0.16559715</v>
      </c>
      <c r="O23" s="18" t="n">
        <v>0.14760834</v>
      </c>
      <c r="P23" s="20" t="n">
        <v>0.14444551</v>
      </c>
      <c r="Q23" s="18" t="n">
        <v>0</v>
      </c>
      <c r="R23" s="20" t="n">
        <v>0</v>
      </c>
      <c r="S23" s="18" t="n">
        <v>2.60400709</v>
      </c>
      <c r="T23" s="20" t="n">
        <v>0.75537254</v>
      </c>
    </row>
    <row r="24" spans="1:20">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row>
    <row r="25" spans="1:20">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row>
    <row r="26" spans="1:20">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row>
    <row r="27" spans="1:20">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row>
    <row r="28" spans="1:20">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row>
    <row r="29" spans="1:20">
      <c r="A29" s="15" t="s">
        <v>128</v>
      </c>
      <c r="B29" s="17" t="n">
        <v>2685</v>
      </c>
      <c r="C29" s="18">
        <f>(2042.0/B29*100)</f>
        <v/>
      </c>
      <c r="D29" s="19" t="n">
        <v>643</v>
      </c>
      <c r="E29" s="18" t="n">
        <v>23.38517399</v>
      </c>
      <c r="F29" s="20" t="n">
        <v>1.79180567</v>
      </c>
      <c r="G29" s="18" t="n">
        <v>38.4848482</v>
      </c>
      <c r="H29" s="20" t="n">
        <v>2.00145166</v>
      </c>
      <c r="I29" s="18" t="n">
        <v>35.59060836</v>
      </c>
      <c r="J29" s="20" t="n">
        <v>1.91508408</v>
      </c>
      <c r="K29" s="18" t="s">
        <v>105</v>
      </c>
      <c r="L29" s="20" t="s">
        <v>105</v>
      </c>
      <c r="M29" s="18" t="n">
        <v>0.7576170800000001</v>
      </c>
      <c r="N29" s="20" t="n">
        <v>0.35780611</v>
      </c>
      <c r="O29" s="18" t="n">
        <v>0</v>
      </c>
      <c r="P29" s="20" t="n">
        <v>0</v>
      </c>
      <c r="Q29" s="18" t="n">
        <v>0</v>
      </c>
      <c r="R29" s="20" t="n">
        <v>0</v>
      </c>
      <c r="S29" s="18" t="n">
        <v>1.78175237</v>
      </c>
      <c r="T29" s="20" t="n">
        <v>0.53409928</v>
      </c>
    </row>
    <row r="30" spans="1:20">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row>
    <row r="31" spans="1:20">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row>
    <row r="32" spans="1:20">
      <c r="A32" s="15" t="s">
        <v>131</v>
      </c>
      <c r="B32" s="17" t="n">
        <v>2269</v>
      </c>
      <c r="C32" s="18">
        <f>(1411.0/B32*100)</f>
        <v/>
      </c>
      <c r="D32" s="19" t="n">
        <v>858</v>
      </c>
      <c r="E32" s="18" t="n">
        <v>27.15883018</v>
      </c>
      <c r="F32" s="20" t="n">
        <v>1.51730208</v>
      </c>
      <c r="G32" s="18" t="n">
        <v>45.20838546</v>
      </c>
      <c r="H32" s="20" t="n">
        <v>1.92340315</v>
      </c>
      <c r="I32" s="18" t="n">
        <v>25.66888681</v>
      </c>
      <c r="J32" s="20" t="n">
        <v>1.59755819</v>
      </c>
      <c r="K32" s="18" t="s">
        <v>105</v>
      </c>
      <c r="L32" s="20" t="s">
        <v>105</v>
      </c>
      <c r="M32" s="18" t="n">
        <v>0</v>
      </c>
      <c r="N32" s="20" t="n">
        <v>0</v>
      </c>
      <c r="O32" s="18" t="n">
        <v>0</v>
      </c>
      <c r="P32" s="20" t="n">
        <v>0</v>
      </c>
      <c r="Q32" s="18" t="n">
        <v>0</v>
      </c>
      <c r="R32" s="20" t="n">
        <v>0</v>
      </c>
      <c r="S32" s="18" t="n">
        <v>1.96389756</v>
      </c>
      <c r="T32" s="20" t="n">
        <v>0.60051105</v>
      </c>
    </row>
    <row r="33" spans="1:20">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row>
    <row r="34" spans="1:20">
      <c r="A34" s="15" t="s">
        <v>133</v>
      </c>
      <c r="B34" s="17" t="n">
        <v>3315</v>
      </c>
      <c r="C34" s="18">
        <f>(2511.0/B34*100)</f>
        <v/>
      </c>
      <c r="D34" s="19" t="n">
        <v>804</v>
      </c>
      <c r="E34" s="18" t="n">
        <v>25.99447206</v>
      </c>
      <c r="F34" s="20" t="n">
        <v>1.55937456</v>
      </c>
      <c r="G34" s="18" t="n">
        <v>51.31513494</v>
      </c>
      <c r="H34" s="20" t="n">
        <v>1.90025771</v>
      </c>
      <c r="I34" s="18" t="n">
        <v>19.1326218</v>
      </c>
      <c r="J34" s="20" t="n">
        <v>1.63940964</v>
      </c>
      <c r="K34" s="18" t="s">
        <v>105</v>
      </c>
      <c r="L34" s="20" t="s">
        <v>105</v>
      </c>
      <c r="M34" s="18" t="n">
        <v>0.56014137</v>
      </c>
      <c r="N34" s="20" t="n">
        <v>0.2632116</v>
      </c>
      <c r="O34" s="18" t="n">
        <v>0</v>
      </c>
      <c r="P34" s="20" t="n">
        <v>0</v>
      </c>
      <c r="Q34" s="18" t="n">
        <v>0</v>
      </c>
      <c r="R34" s="20" t="n">
        <v>0</v>
      </c>
      <c r="S34" s="18" t="n">
        <v>2.99762983</v>
      </c>
      <c r="T34" s="20" t="n">
        <v>0.69900304</v>
      </c>
    </row>
    <row r="35" spans="1:20">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row>
    <row r="36" spans="1:20">
      <c r="A36" s="15" t="s">
        <v>135</v>
      </c>
      <c r="B36" s="17" t="n">
        <v>3332</v>
      </c>
      <c r="C36" s="18">
        <f>(2476.0/B36*100)</f>
        <v/>
      </c>
      <c r="D36" s="19" t="n">
        <v>856</v>
      </c>
      <c r="E36" s="18" t="n">
        <v>23.47725823</v>
      </c>
      <c r="F36" s="20" t="n">
        <v>1.76870318</v>
      </c>
      <c r="G36" s="18" t="n">
        <v>50.64955929</v>
      </c>
      <c r="H36" s="20" t="n">
        <v>1.85469438</v>
      </c>
      <c r="I36" s="18" t="n">
        <v>21.56809037</v>
      </c>
      <c r="J36" s="20" t="n">
        <v>1.58174314</v>
      </c>
      <c r="K36" s="18" t="s">
        <v>105</v>
      </c>
      <c r="L36" s="20" t="s">
        <v>105</v>
      </c>
      <c r="M36" s="18" t="n">
        <v>0.59460076</v>
      </c>
      <c r="N36" s="20" t="n">
        <v>0.28987376</v>
      </c>
      <c r="O36" s="18" t="n">
        <v>0</v>
      </c>
      <c r="P36" s="20" t="n">
        <v>0</v>
      </c>
      <c r="Q36" s="18" t="n">
        <v>0</v>
      </c>
      <c r="R36" s="20" t="n">
        <v>0</v>
      </c>
      <c r="S36" s="18" t="n">
        <v>3.71049134</v>
      </c>
      <c r="T36" s="20" t="n">
        <v>0.75950171</v>
      </c>
    </row>
    <row r="37" spans="1:20">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row>
    <row r="38" spans="1:20">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row>
    <row r="39" spans="1:20">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row>
    <row r="40" spans="1:20">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row>
    <row r="41" spans="1:20">
      <c r="A41" s="15" t="s">
        <v>140</v>
      </c>
      <c r="B41" s="17" t="n">
        <v>2858</v>
      </c>
      <c r="C41" s="18">
        <f>(2144.0/B41*100)</f>
        <v/>
      </c>
      <c r="D41" s="19" t="n">
        <v>714</v>
      </c>
      <c r="E41" s="18" t="n">
        <v>36.71210939</v>
      </c>
      <c r="F41" s="20" t="n">
        <v>1.82796068</v>
      </c>
      <c r="G41" s="18" t="n">
        <v>31.41192487</v>
      </c>
      <c r="H41" s="20" t="n">
        <v>1.69423108</v>
      </c>
      <c r="I41" s="18" t="n">
        <v>30.39413551</v>
      </c>
      <c r="J41" s="20" t="n">
        <v>1.60302703</v>
      </c>
      <c r="K41" s="18" t="s">
        <v>105</v>
      </c>
      <c r="L41" s="20" t="s">
        <v>105</v>
      </c>
      <c r="M41" s="18" t="n">
        <v>0</v>
      </c>
      <c r="N41" s="20" t="n">
        <v>0</v>
      </c>
      <c r="O41" s="18" t="n">
        <v>0</v>
      </c>
      <c r="P41" s="20" t="n">
        <v>0</v>
      </c>
      <c r="Q41" s="18" t="n">
        <v>0</v>
      </c>
      <c r="R41" s="20" t="n">
        <v>0</v>
      </c>
      <c r="S41" s="18" t="n">
        <v>1.48183023</v>
      </c>
      <c r="T41" s="20" t="n">
        <v>1.01483567</v>
      </c>
    </row>
    <row r="42" spans="1:20">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row>
    <row r="45" spans="1:20">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row>
    <row r="46" spans="1:20">
      <c r="A46" s="15" t="s">
        <v>145</v>
      </c>
      <c r="B46" s="17" t="n">
        <v>11068</v>
      </c>
      <c r="C46" s="18">
        <f>(8508.0/B46*100)</f>
        <v/>
      </c>
      <c r="D46" s="19" t="n">
        <v>2560</v>
      </c>
      <c r="E46" s="18" t="n">
        <v>35.57258545</v>
      </c>
      <c r="F46" s="20" t="n">
        <v>1.28104085</v>
      </c>
      <c r="G46" s="18" t="n">
        <v>36.71776191</v>
      </c>
      <c r="H46" s="20" t="n">
        <v>1.33614321</v>
      </c>
      <c r="I46" s="18" t="n">
        <v>19.36168554</v>
      </c>
      <c r="J46" s="20" t="n">
        <v>1.17628228</v>
      </c>
      <c r="K46" s="18" t="s">
        <v>105</v>
      </c>
      <c r="L46" s="20" t="s">
        <v>105</v>
      </c>
      <c r="M46" s="18" t="n">
        <v>0.96702721</v>
      </c>
      <c r="N46" s="20" t="n">
        <v>0.25206374</v>
      </c>
      <c r="O46" s="18" t="n">
        <v>0</v>
      </c>
      <c r="P46" s="20" t="n">
        <v>0</v>
      </c>
      <c r="Q46" s="18" t="n">
        <v>0</v>
      </c>
      <c r="R46" s="20" t="n">
        <v>0</v>
      </c>
      <c r="S46" s="18" t="n">
        <v>7.38093989</v>
      </c>
      <c r="T46" s="20" t="n">
        <v>0.60696863</v>
      </c>
    </row>
    <row r="47" spans="1:20">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row>
    <row r="48" spans="1:20">
      <c r="A48" s="15" t="s">
        <v>147</v>
      </c>
      <c r="B48" s="17" t="n">
        <v>5159</v>
      </c>
      <c r="C48" s="18">
        <f>(3825.0/B48*100)</f>
        <v/>
      </c>
      <c r="D48" s="19" t="n">
        <v>1334</v>
      </c>
      <c r="E48" s="18" t="n">
        <v>15.88165357</v>
      </c>
      <c r="F48" s="20" t="n">
        <v>1.2851971</v>
      </c>
      <c r="G48" s="18" t="n">
        <v>26.33510464</v>
      </c>
      <c r="H48" s="20" t="n">
        <v>1.58789236</v>
      </c>
      <c r="I48" s="18" t="n">
        <v>57.66073929</v>
      </c>
      <c r="J48" s="20" t="n">
        <v>1.93406215</v>
      </c>
      <c r="K48" s="18" t="s">
        <v>105</v>
      </c>
      <c r="L48" s="20" t="s">
        <v>105</v>
      </c>
      <c r="M48" s="18" t="n">
        <v>0</v>
      </c>
      <c r="N48" s="20" t="n">
        <v>0</v>
      </c>
      <c r="O48" s="18" t="n">
        <v>0</v>
      </c>
      <c r="P48" s="20" t="n">
        <v>0</v>
      </c>
      <c r="Q48" s="18" t="n">
        <v>0</v>
      </c>
      <c r="R48" s="20" t="n">
        <v>0</v>
      </c>
      <c r="S48" s="18" t="n">
        <v>0.1225025</v>
      </c>
      <c r="T48" s="20" t="n">
        <v>0.12975999</v>
      </c>
    </row>
    <row r="49" spans="1:20">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row>
    <row r="50" spans="1:20">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row>
    <row r="51" spans="1:20">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row>
    <row r="52" spans="1:20">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row>
    <row r="53" spans="1:20">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row>
    <row r="54" spans="1:20">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row>
    <row r="55" spans="1:20">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row>
    <row r="56" spans="1:20">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row>
    <row r="57" spans="1:20">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row>
    <row r="58" spans="1:20">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row>
    <row r="59" spans="1:20">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row>
    <row r="60" spans="1:20">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row>
    <row r="61" spans="1:20">
      <c r="A61" s="15" t="s">
        <v>160</v>
      </c>
      <c r="B61" s="17" t="n">
        <v>3324</v>
      </c>
      <c r="C61" s="18">
        <f>(2490.0/B61*100)</f>
        <v/>
      </c>
      <c r="D61" s="19" t="n">
        <v>834</v>
      </c>
      <c r="E61" s="18" t="n">
        <v>30.53110231</v>
      </c>
      <c r="F61" s="20" t="n">
        <v>1.95461144</v>
      </c>
      <c r="G61" s="18" t="n">
        <v>49.38890113</v>
      </c>
      <c r="H61" s="20" t="n">
        <v>1.91386688</v>
      </c>
      <c r="I61" s="18" t="n">
        <v>15.92110731</v>
      </c>
      <c r="J61" s="20" t="n">
        <v>1.39011781</v>
      </c>
      <c r="K61" s="18" t="s">
        <v>105</v>
      </c>
      <c r="L61" s="20" t="s">
        <v>105</v>
      </c>
      <c r="M61" s="18" t="n">
        <v>1.13229311</v>
      </c>
      <c r="N61" s="20" t="n">
        <v>0.38888734</v>
      </c>
      <c r="O61" s="18" t="n">
        <v>0</v>
      </c>
      <c r="P61" s="20" t="n">
        <v>0</v>
      </c>
      <c r="Q61" s="18" t="n">
        <v>0</v>
      </c>
      <c r="R61" s="20" t="n">
        <v>0</v>
      </c>
      <c r="S61" s="18" t="n">
        <v>3.02659613</v>
      </c>
      <c r="T61" s="20" t="n">
        <v>0.68055395</v>
      </c>
    </row>
    <row r="62" spans="1:20">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row>
    <row r="63" spans="1:20">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row>
    <row r="64" spans="1:20">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row>
    <row r="65" spans="1:20">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row>
    <row r="66" spans="1:20">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row>
    <row r="67" spans="1:20">
      <c r="A67" s="15" t="s">
        <v>166</v>
      </c>
      <c r="B67" s="17" t="n">
        <v>3511</v>
      </c>
      <c r="C67" s="18">
        <f>(2626.0/B67*100)</f>
        <v/>
      </c>
      <c r="D67" s="19" t="n">
        <v>885</v>
      </c>
      <c r="E67" s="18" t="n">
        <v>30.82026242</v>
      </c>
      <c r="F67" s="20" t="n">
        <v>1.64483069</v>
      </c>
      <c r="G67" s="18" t="n">
        <v>46.5085276</v>
      </c>
      <c r="H67" s="20" t="n">
        <v>1.68826997</v>
      </c>
      <c r="I67" s="18" t="n">
        <v>20.28469449</v>
      </c>
      <c r="J67" s="20" t="n">
        <v>1.41080285</v>
      </c>
      <c r="K67" s="18" t="s">
        <v>105</v>
      </c>
      <c r="L67" s="20" t="s">
        <v>105</v>
      </c>
      <c r="M67" s="18" t="n">
        <v>0</v>
      </c>
      <c r="N67" s="20" t="n">
        <v>0</v>
      </c>
      <c r="O67" s="18" t="n">
        <v>0</v>
      </c>
      <c r="P67" s="20" t="n">
        <v>0</v>
      </c>
      <c r="Q67" s="18" t="n">
        <v>0</v>
      </c>
      <c r="R67" s="20" t="n">
        <v>0</v>
      </c>
      <c r="S67" s="18" t="n">
        <v>2.38651549</v>
      </c>
      <c r="T67" s="20" t="n">
        <v>0.55029664</v>
      </c>
    </row>
    <row r="68" spans="1:20">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row>
    <row r="69" spans="1:20">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row>
    <row r="70" spans="1:20">
      <c r="A70" s="15" t="s">
        <v>169</v>
      </c>
      <c r="B70" s="17" t="n">
        <v>2929</v>
      </c>
      <c r="C70" s="18">
        <f>(2198.0/B70*100)</f>
        <v/>
      </c>
      <c r="D70" s="19" t="n">
        <v>731</v>
      </c>
      <c r="E70" s="18" t="n">
        <v>20.82774574</v>
      </c>
      <c r="F70" s="20" t="n">
        <v>2.34202061</v>
      </c>
      <c r="G70" s="18" t="n">
        <v>50.82741879</v>
      </c>
      <c r="H70" s="20" t="n">
        <v>2.079272</v>
      </c>
      <c r="I70" s="18" t="n">
        <v>27.46690709</v>
      </c>
      <c r="J70" s="20" t="n">
        <v>1.94125861</v>
      </c>
      <c r="K70" s="18" t="s">
        <v>105</v>
      </c>
      <c r="L70" s="20" t="s">
        <v>105</v>
      </c>
      <c r="M70" s="18" t="n">
        <v>0</v>
      </c>
      <c r="N70" s="20" t="n">
        <v>0</v>
      </c>
      <c r="O70" s="18" t="n">
        <v>0</v>
      </c>
      <c r="P70" s="20" t="n">
        <v>0</v>
      </c>
      <c r="Q70" s="18" t="n">
        <v>0</v>
      </c>
      <c r="R70" s="20" t="n">
        <v>0</v>
      </c>
      <c r="S70" s="18" t="n">
        <v>0.87792839</v>
      </c>
      <c r="T70" s="20" t="n">
        <v>0.42033798</v>
      </c>
    </row>
    <row r="71" spans="1:20">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row>
    <row r="72" spans="1:20">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row>
    <row r="73" spans="1:20">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row>
    <row r="74" spans="1:20">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row>
    <row r="75" spans="1:20">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row>
    <row r="76" spans="1:20">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row>
    <row r="77" spans="1:20">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row>
    <row r="78" spans="1:20">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row>
    <row customHeight="1" ht="25" r="79" spans="1:20">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row>
    <row r="80" spans="1:20">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row>
    <row r="81" spans="1:20">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row>
    <row r="82" spans="1:20">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row>
    <row r="83" spans="1:20">
      <c r="A83" s="3" t="s">
        <v>182</v>
      </c>
    </row>
    <row r="84" spans="1:20">
      <c r="A84" s="25" t="s">
        <v>183</v>
      </c>
    </row>
    <row r="85" spans="1:20">
      <c r="A85" s="25" t="s">
        <v>184</v>
      </c>
    </row>
    <row customHeight="1" ht="30" r="86" spans="1:20">
      <c r="A86" s="25" t="s">
        <v>185</v>
      </c>
    </row>
    <row customHeight="1" ht="30" r="87" spans="1:20">
      <c r="A87" s="25" t="s">
        <v>181</v>
      </c>
    </row>
    <row customHeight="1" ht="30" r="88" spans="1:20">
      <c r="A88" s="25" t="s">
        <v>186</v>
      </c>
    </row>
    <row customHeight="1" ht="30" r="89" spans="1:20">
      <c r="A89" s="25" t="s">
        <v>187</v>
      </c>
    </row>
    <row customHeight="1" ht="30" r="90" spans="1:20">
      <c r="A90" s="25" t="s">
        <v>188</v>
      </c>
    </row>
    <row customHeight="1" ht="30" r="91" spans="1:20">
      <c r="A91" s="25" t="s">
        <v>189</v>
      </c>
    </row>
    <row customHeight="1" ht="30" r="92" spans="1:20">
      <c r="A92" s="25" t="s">
        <v>190</v>
      </c>
    </row>
    <row customHeight="1" ht="30" r="93" spans="1:20">
      <c r="A93" s="25" t="s">
        <v>191</v>
      </c>
    </row>
    <row customHeight="1" ht="30" r="94" spans="1:20">
      <c r="A94" s="25" t="s">
        <v>192</v>
      </c>
    </row>
    <row customHeight="1" ht="30" r="95" spans="1:20">
      <c r="A95" s="25" t="s">
        <v>193</v>
      </c>
    </row>
    <row customHeight="1" ht="30" r="96" spans="1:20">
      <c r="A96" s="25" t="s">
        <v>194</v>
      </c>
    </row>
    <row customHeight="1" ht="30" r="97" spans="1:20">
      <c r="A97" s="25" t="s">
        <v>195</v>
      </c>
    </row>
  </sheetData>
  <mergeCells count="24">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 ref="A97:T97"/>
  </mergeCells>
  <pageMargins bottom="1" footer="0.5" header="0.5" left="0.75" right="0.75" top="1"/>
</worksheet>
</file>

<file path=xl/worksheets/sheet26.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231</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(297.0/B7*100)</f>
        <v/>
      </c>
      <c r="D7" s="19" t="n">
        <v>7070</v>
      </c>
      <c r="E7" s="18" t="n">
        <v>17.32306898</v>
      </c>
      <c r="F7" s="20" t="n">
        <v>0.55886749</v>
      </c>
      <c r="G7" s="18" t="n">
        <v>78.02745868</v>
      </c>
      <c r="H7" s="20" t="n">
        <v>0.63888908</v>
      </c>
      <c r="I7" s="18" t="s">
        <v>105</v>
      </c>
      <c r="J7" s="20" t="s">
        <v>105</v>
      </c>
      <c r="K7" s="18" t="n">
        <v>0.38415645</v>
      </c>
      <c r="L7" s="20" t="n">
        <v>0.08263353</v>
      </c>
      <c r="M7" s="18" t="n">
        <v>0.01862024</v>
      </c>
      <c r="N7" s="20" t="n">
        <v>0.00479737</v>
      </c>
      <c r="O7" s="18" t="n">
        <v>0</v>
      </c>
      <c r="P7" s="20" t="n">
        <v>0</v>
      </c>
      <c r="Q7" s="18" t="n">
        <v>4.24669565</v>
      </c>
      <c r="R7" s="20" t="n">
        <v>0.29615182</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(2186.0/B9*100)</f>
        <v/>
      </c>
      <c r="D9" s="19" t="n">
        <v>694</v>
      </c>
      <c r="E9" s="18" t="n">
        <v>5.78557557</v>
      </c>
      <c r="F9" s="20" t="n">
        <v>0.83175164</v>
      </c>
      <c r="G9" s="18" t="n">
        <v>92.33161032</v>
      </c>
      <c r="H9" s="20" t="n">
        <v>0.99243141</v>
      </c>
      <c r="I9" s="18" t="s">
        <v>105</v>
      </c>
      <c r="J9" s="20" t="s">
        <v>105</v>
      </c>
      <c r="K9" s="18" t="n">
        <v>0.23703142</v>
      </c>
      <c r="L9" s="20" t="n">
        <v>0.14042087</v>
      </c>
      <c r="M9" s="18" t="n">
        <v>0.61669397</v>
      </c>
      <c r="N9" s="20" t="n">
        <v>0.26150171</v>
      </c>
      <c r="O9" s="18" t="n">
        <v>0</v>
      </c>
      <c r="P9" s="20" t="n">
        <v>0</v>
      </c>
      <c r="Q9" s="18" t="n">
        <v>1.02908872</v>
      </c>
      <c r="R9" s="20" t="n">
        <v>0.42250895</v>
      </c>
    </row>
    <row r="10" spans="1:18">
      <c r="A10" s="15" t="s">
        <v>109</v>
      </c>
      <c r="B10" s="17" t="n">
        <v>6480</v>
      </c>
      <c r="C10" s="18">
        <f>(4841.0/B10*100)</f>
        <v/>
      </c>
      <c r="D10" s="19" t="n">
        <v>1639</v>
      </c>
      <c r="E10" s="18" t="n">
        <v>10.7113112</v>
      </c>
      <c r="F10" s="20" t="n">
        <v>1.06583714</v>
      </c>
      <c r="G10" s="18" t="n">
        <v>87.75894752000001</v>
      </c>
      <c r="H10" s="20" t="n">
        <v>1.10800291</v>
      </c>
      <c r="I10" s="18" t="s">
        <v>105</v>
      </c>
      <c r="J10" s="20" t="s">
        <v>105</v>
      </c>
      <c r="K10" s="18" t="n">
        <v>0.0055537</v>
      </c>
      <c r="L10" s="20" t="n">
        <v>0.00556007</v>
      </c>
      <c r="M10" s="18" t="n">
        <v>0.05890289</v>
      </c>
      <c r="N10" s="20" t="n">
        <v>0.05920799</v>
      </c>
      <c r="O10" s="18" t="n">
        <v>0</v>
      </c>
      <c r="P10" s="20" t="n">
        <v>0</v>
      </c>
      <c r="Q10" s="18" t="n">
        <v>1.46528469</v>
      </c>
      <c r="R10" s="20" t="n">
        <v>0.42306194</v>
      </c>
    </row>
    <row r="11" spans="1:18">
      <c r="A11" s="15" t="s">
        <v>110</v>
      </c>
      <c r="B11" s="17" t="n">
        <v>3553</v>
      </c>
      <c r="C11" s="18">
        <f>(2688.0/B11*100)</f>
        <v/>
      </c>
      <c r="D11" s="19" t="n">
        <v>865</v>
      </c>
      <c r="E11" s="18" t="n">
        <v>44.74256606</v>
      </c>
      <c r="F11" s="20" t="n">
        <v>1.86222176</v>
      </c>
      <c r="G11" s="18" t="n">
        <v>47.89314357</v>
      </c>
      <c r="H11" s="20" t="n">
        <v>2.04351675</v>
      </c>
      <c r="I11" s="18" t="s">
        <v>105</v>
      </c>
      <c r="J11" s="20" t="s">
        <v>105</v>
      </c>
      <c r="K11" s="18" t="n">
        <v>0.27214789</v>
      </c>
      <c r="L11" s="20" t="n">
        <v>0.17156604</v>
      </c>
      <c r="M11" s="18" t="n">
        <v>0</v>
      </c>
      <c r="N11" s="20" t="n">
        <v>0</v>
      </c>
      <c r="O11" s="18" t="n">
        <v>0</v>
      </c>
      <c r="P11" s="20" t="n">
        <v>0</v>
      </c>
      <c r="Q11" s="18" t="n">
        <v>7.09214248</v>
      </c>
      <c r="R11" s="20" t="n">
        <v>1.07502869</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(4414.0/B23*100)</f>
        <v/>
      </c>
      <c r="D23" s="19" t="n">
        <v>1377</v>
      </c>
      <c r="E23" s="18" t="n">
        <v>26.2738953</v>
      </c>
      <c r="F23" s="20" t="n">
        <v>1.62605229</v>
      </c>
      <c r="G23" s="18" t="n">
        <v>69.96559916</v>
      </c>
      <c r="H23" s="20" t="n">
        <v>1.84766682</v>
      </c>
      <c r="I23" s="18" t="s">
        <v>105</v>
      </c>
      <c r="J23" s="20" t="s">
        <v>105</v>
      </c>
      <c r="K23" s="18" t="n">
        <v>0.17105112</v>
      </c>
      <c r="L23" s="20" t="n">
        <v>0.16570896</v>
      </c>
      <c r="M23" s="18" t="n">
        <v>0.14770848</v>
      </c>
      <c r="N23" s="20" t="n">
        <v>0.14454057</v>
      </c>
      <c r="O23" s="18" t="n">
        <v>0</v>
      </c>
      <c r="P23" s="20" t="n">
        <v>0</v>
      </c>
      <c r="Q23" s="18" t="n">
        <v>3.44174595</v>
      </c>
      <c r="R23" s="20" t="n">
        <v>0.85878928</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5.8138787</v>
      </c>
      <c r="F29" s="20" t="n">
        <v>0.93988719</v>
      </c>
      <c r="G29" s="18" t="n">
        <v>91.48003141</v>
      </c>
      <c r="H29" s="20" t="n">
        <v>1.1120946</v>
      </c>
      <c r="I29" s="18" t="s">
        <v>105</v>
      </c>
      <c r="J29" s="20" t="s">
        <v>105</v>
      </c>
      <c r="K29" s="18" t="n">
        <v>0.7576170800000001</v>
      </c>
      <c r="L29" s="20" t="n">
        <v>0.35780611</v>
      </c>
      <c r="M29" s="18" t="n">
        <v>0</v>
      </c>
      <c r="N29" s="20" t="n">
        <v>0</v>
      </c>
      <c r="O29" s="18" t="n">
        <v>0</v>
      </c>
      <c r="P29" s="20" t="n">
        <v>0</v>
      </c>
      <c r="Q29" s="18" t="n">
        <v>1.94847281</v>
      </c>
      <c r="R29" s="20" t="n">
        <v>0.54039582</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(1412.0/B32*100)</f>
        <v/>
      </c>
      <c r="D32" s="19" t="n">
        <v>857</v>
      </c>
      <c r="E32" s="18" t="n">
        <v>22.3064369</v>
      </c>
      <c r="F32" s="20" t="n">
        <v>1.54701206</v>
      </c>
      <c r="G32" s="18" t="n">
        <v>71.56060468</v>
      </c>
      <c r="H32" s="20" t="n">
        <v>1.74638515</v>
      </c>
      <c r="I32" s="18" t="s">
        <v>105</v>
      </c>
      <c r="J32" s="20" t="s">
        <v>105</v>
      </c>
      <c r="K32" s="18" t="n">
        <v>0</v>
      </c>
      <c r="L32" s="20" t="n">
        <v>0</v>
      </c>
      <c r="M32" s="18" t="n">
        <v>0</v>
      </c>
      <c r="N32" s="20" t="n">
        <v>0</v>
      </c>
      <c r="O32" s="18" t="n">
        <v>0</v>
      </c>
      <c r="P32" s="20" t="n">
        <v>0</v>
      </c>
      <c r="Q32" s="18" t="n">
        <v>6.13295842</v>
      </c>
      <c r="R32" s="20" t="n">
        <v>0.91293908</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(2510.0/B34*100)</f>
        <v/>
      </c>
      <c r="D34" s="19" t="n">
        <v>805</v>
      </c>
      <c r="E34" s="18" t="n">
        <v>13.50421903</v>
      </c>
      <c r="F34" s="20" t="n">
        <v>1.19776705</v>
      </c>
      <c r="G34" s="18" t="n">
        <v>76.41218360000001</v>
      </c>
      <c r="H34" s="20" t="n">
        <v>1.89929082</v>
      </c>
      <c r="I34" s="18" t="s">
        <v>105</v>
      </c>
      <c r="J34" s="20" t="s">
        <v>105</v>
      </c>
      <c r="K34" s="18" t="n">
        <v>0.5590623300000001</v>
      </c>
      <c r="L34" s="20" t="n">
        <v>0.26263954</v>
      </c>
      <c r="M34" s="18" t="n">
        <v>0</v>
      </c>
      <c r="N34" s="20" t="n">
        <v>0</v>
      </c>
      <c r="O34" s="18" t="n">
        <v>0</v>
      </c>
      <c r="P34" s="20" t="n">
        <v>0</v>
      </c>
      <c r="Q34" s="18" t="n">
        <v>9.52453504</v>
      </c>
      <c r="R34" s="20" t="n">
        <v>1.19555817</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(2476.0/B36*100)</f>
        <v/>
      </c>
      <c r="D36" s="19" t="n">
        <v>856</v>
      </c>
      <c r="E36" s="18" t="n">
        <v>14.02789607</v>
      </c>
      <c r="F36" s="20" t="n">
        <v>1.28661007</v>
      </c>
      <c r="G36" s="18" t="n">
        <v>80.40120481</v>
      </c>
      <c r="H36" s="20" t="n">
        <v>1.50793283</v>
      </c>
      <c r="I36" s="18" t="s">
        <v>105</v>
      </c>
      <c r="J36" s="20" t="s">
        <v>105</v>
      </c>
      <c r="K36" s="18" t="n">
        <v>0.59460076</v>
      </c>
      <c r="L36" s="20" t="n">
        <v>0.28987376</v>
      </c>
      <c r="M36" s="18" t="n">
        <v>0</v>
      </c>
      <c r="N36" s="20" t="n">
        <v>0</v>
      </c>
      <c r="O36" s="18" t="n">
        <v>0</v>
      </c>
      <c r="P36" s="20" t="n">
        <v>0</v>
      </c>
      <c r="Q36" s="18" t="n">
        <v>4.97629836</v>
      </c>
      <c r="R36" s="20" t="n">
        <v>0.90919585</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(2149.0/B41*100)</f>
        <v/>
      </c>
      <c r="D41" s="19" t="n">
        <v>709</v>
      </c>
      <c r="E41" s="18" t="n">
        <v>17.98258476</v>
      </c>
      <c r="F41" s="20" t="n">
        <v>1.74728318</v>
      </c>
      <c r="G41" s="18" t="n">
        <v>80.33968436000001</v>
      </c>
      <c r="H41" s="20" t="n">
        <v>1.67193069</v>
      </c>
      <c r="I41" s="18" t="s">
        <v>105</v>
      </c>
      <c r="J41" s="20" t="s">
        <v>105</v>
      </c>
      <c r="K41" s="18" t="n">
        <v>0</v>
      </c>
      <c r="L41" s="20" t="n">
        <v>0</v>
      </c>
      <c r="M41" s="18" t="n">
        <v>0</v>
      </c>
      <c r="N41" s="20" t="n">
        <v>0</v>
      </c>
      <c r="O41" s="18" t="n">
        <v>0</v>
      </c>
      <c r="P41" s="20" t="n">
        <v>0</v>
      </c>
      <c r="Q41" s="18" t="n">
        <v>1.67773088</v>
      </c>
      <c r="R41" s="20" t="n">
        <v>0.46994655</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(8536.0/B46*100)</f>
        <v/>
      </c>
      <c r="D46" s="19" t="n">
        <v>2532</v>
      </c>
      <c r="E46" s="18" t="n">
        <v>16.60636678</v>
      </c>
      <c r="F46" s="20" t="n">
        <v>1.0402445</v>
      </c>
      <c r="G46" s="18" t="n">
        <v>60.49617646</v>
      </c>
      <c r="H46" s="20" t="n">
        <v>1.66318384</v>
      </c>
      <c r="I46" s="18" t="s">
        <v>105</v>
      </c>
      <c r="J46" s="20" t="s">
        <v>105</v>
      </c>
      <c r="K46" s="18" t="n">
        <v>1.21120523</v>
      </c>
      <c r="L46" s="20" t="n">
        <v>0.29844979</v>
      </c>
      <c r="M46" s="18" t="n">
        <v>0</v>
      </c>
      <c r="N46" s="20" t="n">
        <v>0</v>
      </c>
      <c r="O46" s="18" t="n">
        <v>0</v>
      </c>
      <c r="P46" s="20" t="n">
        <v>0</v>
      </c>
      <c r="Q46" s="18" t="n">
        <v>21.68625154</v>
      </c>
      <c r="R46" s="20" t="n">
        <v>1.35143615</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(3826.0/B48*100)</f>
        <v/>
      </c>
      <c r="D48" s="19" t="n">
        <v>1333</v>
      </c>
      <c r="E48" s="18" t="n">
        <v>26.94131411</v>
      </c>
      <c r="F48" s="20" t="n">
        <v>1.6606061</v>
      </c>
      <c r="G48" s="18" t="n">
        <v>68.22880345</v>
      </c>
      <c r="H48" s="20" t="n">
        <v>1.73360797</v>
      </c>
      <c r="I48" s="18" t="s">
        <v>105</v>
      </c>
      <c r="J48" s="20" t="s">
        <v>105</v>
      </c>
      <c r="K48" s="18" t="n">
        <v>0</v>
      </c>
      <c r="L48" s="20" t="n">
        <v>0</v>
      </c>
      <c r="M48" s="18" t="n">
        <v>0</v>
      </c>
      <c r="N48" s="20" t="n">
        <v>0</v>
      </c>
      <c r="O48" s="18" t="n">
        <v>0</v>
      </c>
      <c r="P48" s="20" t="n">
        <v>0</v>
      </c>
      <c r="Q48" s="18" t="n">
        <v>4.82988243</v>
      </c>
      <c r="R48" s="20" t="n">
        <v>0.74294435</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(2490.0/B61*100)</f>
        <v/>
      </c>
      <c r="D61" s="19" t="n">
        <v>834</v>
      </c>
      <c r="E61" s="18" t="n">
        <v>13.3824356</v>
      </c>
      <c r="F61" s="20" t="n">
        <v>1.30977117</v>
      </c>
      <c r="G61" s="18" t="n">
        <v>79.99657354</v>
      </c>
      <c r="H61" s="20" t="n">
        <v>1.65550923</v>
      </c>
      <c r="I61" s="18" t="s">
        <v>105</v>
      </c>
      <c r="J61" s="20" t="s">
        <v>105</v>
      </c>
      <c r="K61" s="18" t="n">
        <v>1.25472766</v>
      </c>
      <c r="L61" s="20" t="n">
        <v>0.39752081</v>
      </c>
      <c r="M61" s="18" t="n">
        <v>0</v>
      </c>
      <c r="N61" s="20" t="n">
        <v>0</v>
      </c>
      <c r="O61" s="18" t="n">
        <v>0</v>
      </c>
      <c r="P61" s="20" t="n">
        <v>0</v>
      </c>
      <c r="Q61" s="18" t="n">
        <v>5.3662632</v>
      </c>
      <c r="R61" s="20" t="n">
        <v>0.95542304</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(2629.0/B67*100)</f>
        <v/>
      </c>
      <c r="D67" s="19" t="n">
        <v>882</v>
      </c>
      <c r="E67" s="18" t="n">
        <v>39.39900023</v>
      </c>
      <c r="F67" s="20" t="n">
        <v>1.70480287</v>
      </c>
      <c r="G67" s="18" t="n">
        <v>54.41344969</v>
      </c>
      <c r="H67" s="20" t="n">
        <v>1.92932085</v>
      </c>
      <c r="I67" s="18" t="s">
        <v>105</v>
      </c>
      <c r="J67" s="20" t="s">
        <v>105</v>
      </c>
      <c r="K67" s="18" t="n">
        <v>0</v>
      </c>
      <c r="L67" s="20" t="n">
        <v>0</v>
      </c>
      <c r="M67" s="18" t="n">
        <v>0</v>
      </c>
      <c r="N67" s="20" t="n">
        <v>0</v>
      </c>
      <c r="O67" s="18" t="n">
        <v>0</v>
      </c>
      <c r="P67" s="20" t="n">
        <v>0</v>
      </c>
      <c r="Q67" s="18" t="n">
        <v>6.18755008</v>
      </c>
      <c r="R67" s="20" t="n">
        <v>0.8745876299999999</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(2199.0/B70*100)</f>
        <v/>
      </c>
      <c r="D70" s="19" t="n">
        <v>730</v>
      </c>
      <c r="E70" s="18" t="n">
        <v>16.61906997</v>
      </c>
      <c r="F70" s="20" t="n">
        <v>1.47030271</v>
      </c>
      <c r="G70" s="18" t="n">
        <v>80.5701394</v>
      </c>
      <c r="H70" s="20" t="n">
        <v>1.65263041</v>
      </c>
      <c r="I70" s="18" t="s">
        <v>105</v>
      </c>
      <c r="J70" s="20" t="s">
        <v>105</v>
      </c>
      <c r="K70" s="18" t="n">
        <v>0</v>
      </c>
      <c r="L70" s="20" t="n">
        <v>0</v>
      </c>
      <c r="M70" s="18" t="n">
        <v>0</v>
      </c>
      <c r="N70" s="20" t="n">
        <v>0</v>
      </c>
      <c r="O70" s="18" t="n">
        <v>0</v>
      </c>
      <c r="P70" s="20" t="n">
        <v>0</v>
      </c>
      <c r="Q70" s="18" t="n">
        <v>2.81079062</v>
      </c>
      <c r="R70" s="20" t="n">
        <v>0.73055801</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7.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232</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(326.0/B7*100)</f>
        <v/>
      </c>
      <c r="D7" s="19" t="n">
        <v>7041</v>
      </c>
      <c r="E7" s="18" t="n">
        <v>50.90372299</v>
      </c>
      <c r="F7" s="20" t="n">
        <v>0.84070351</v>
      </c>
      <c r="G7" s="18" t="n">
        <v>46.03852558</v>
      </c>
      <c r="H7" s="20" t="n">
        <v>0.86608126</v>
      </c>
      <c r="I7" s="18" t="s">
        <v>105</v>
      </c>
      <c r="J7" s="20" t="s">
        <v>105</v>
      </c>
      <c r="K7" s="18" t="n">
        <v>0.40740433</v>
      </c>
      <c r="L7" s="20" t="n">
        <v>0.08476618</v>
      </c>
      <c r="M7" s="18" t="n">
        <v>0</v>
      </c>
      <c r="N7" s="20" t="n">
        <v>0</v>
      </c>
      <c r="O7" s="18" t="n">
        <v>0</v>
      </c>
      <c r="P7" s="20" t="n">
        <v>0</v>
      </c>
      <c r="Q7" s="18" t="n">
        <v>2.65034711</v>
      </c>
      <c r="R7" s="20" t="n">
        <v>0.27874572</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(2186.0/B9*100)</f>
        <v/>
      </c>
      <c r="D9" s="19" t="n">
        <v>694</v>
      </c>
      <c r="E9" s="18" t="n">
        <v>43.28571246</v>
      </c>
      <c r="F9" s="20" t="n">
        <v>2.01493233</v>
      </c>
      <c r="G9" s="18" t="n">
        <v>55.3205767</v>
      </c>
      <c r="H9" s="20" t="n">
        <v>2.01059478</v>
      </c>
      <c r="I9" s="18" t="s">
        <v>105</v>
      </c>
      <c r="J9" s="20" t="s">
        <v>105</v>
      </c>
      <c r="K9" s="18" t="n">
        <v>0.23703142</v>
      </c>
      <c r="L9" s="20" t="n">
        <v>0.14042087</v>
      </c>
      <c r="M9" s="18" t="n">
        <v>0</v>
      </c>
      <c r="N9" s="20" t="n">
        <v>0</v>
      </c>
      <c r="O9" s="18" t="n">
        <v>0</v>
      </c>
      <c r="P9" s="20" t="n">
        <v>0</v>
      </c>
      <c r="Q9" s="18" t="n">
        <v>1.15667942</v>
      </c>
      <c r="R9" s="20" t="n">
        <v>0.40850358</v>
      </c>
    </row>
    <row r="10" spans="1:18">
      <c r="A10" s="15" t="s">
        <v>109</v>
      </c>
      <c r="B10" s="17" t="n">
        <v>6480</v>
      </c>
      <c r="C10" s="18">
        <f>(4842.0/B10*100)</f>
        <v/>
      </c>
      <c r="D10" s="19" t="n">
        <v>1638</v>
      </c>
      <c r="E10" s="18" t="n">
        <v>50.10668981</v>
      </c>
      <c r="F10" s="20" t="n">
        <v>1.57270955</v>
      </c>
      <c r="G10" s="18" t="n">
        <v>49.25924392</v>
      </c>
      <c r="H10" s="20" t="n">
        <v>1.62418986</v>
      </c>
      <c r="I10" s="18" t="s">
        <v>105</v>
      </c>
      <c r="J10" s="20" t="s">
        <v>105</v>
      </c>
      <c r="K10" s="18" t="n">
        <v>0.00555401</v>
      </c>
      <c r="L10" s="20" t="n">
        <v>0.00556037</v>
      </c>
      <c r="M10" s="18" t="n">
        <v>0</v>
      </c>
      <c r="N10" s="20" t="n">
        <v>0</v>
      </c>
      <c r="O10" s="18" t="n">
        <v>0</v>
      </c>
      <c r="P10" s="20" t="n">
        <v>0</v>
      </c>
      <c r="Q10" s="18" t="n">
        <v>0.62851227</v>
      </c>
      <c r="R10" s="20" t="n">
        <v>0.31448756</v>
      </c>
    </row>
    <row r="11" spans="1:18">
      <c r="A11" s="15" t="s">
        <v>110</v>
      </c>
      <c r="B11" s="17" t="n">
        <v>3553</v>
      </c>
      <c r="C11" s="18">
        <f>(2688.0/B11*100)</f>
        <v/>
      </c>
      <c r="D11" s="19" t="n">
        <v>865</v>
      </c>
      <c r="E11" s="18" t="n">
        <v>63.75258609</v>
      </c>
      <c r="F11" s="20" t="n">
        <v>2.23737298</v>
      </c>
      <c r="G11" s="18" t="n">
        <v>33.64087854</v>
      </c>
      <c r="H11" s="20" t="n">
        <v>2.28571814</v>
      </c>
      <c r="I11" s="18" t="s">
        <v>105</v>
      </c>
      <c r="J11" s="20" t="s">
        <v>105</v>
      </c>
      <c r="K11" s="18" t="n">
        <v>0.27214789</v>
      </c>
      <c r="L11" s="20" t="n">
        <v>0.17156604</v>
      </c>
      <c r="M11" s="18" t="n">
        <v>0</v>
      </c>
      <c r="N11" s="20" t="n">
        <v>0</v>
      </c>
      <c r="O11" s="18" t="n">
        <v>0</v>
      </c>
      <c r="P11" s="20" t="n">
        <v>0</v>
      </c>
      <c r="Q11" s="18" t="n">
        <v>2.33438748</v>
      </c>
      <c r="R11" s="20" t="n">
        <v>0.79324704</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(4414.0/B23*100)</f>
        <v/>
      </c>
      <c r="D23" s="19" t="n">
        <v>1377</v>
      </c>
      <c r="E23" s="18" t="n">
        <v>46.54693217</v>
      </c>
      <c r="F23" s="20" t="n">
        <v>1.8140002</v>
      </c>
      <c r="G23" s="18" t="n">
        <v>52.05532631</v>
      </c>
      <c r="H23" s="20" t="n">
        <v>1.88051653</v>
      </c>
      <c r="I23" s="18" t="s">
        <v>105</v>
      </c>
      <c r="J23" s="20" t="s">
        <v>105</v>
      </c>
      <c r="K23" s="18" t="n">
        <v>0.17105112</v>
      </c>
      <c r="L23" s="20" t="n">
        <v>0.16570896</v>
      </c>
      <c r="M23" s="18" t="n">
        <v>0</v>
      </c>
      <c r="N23" s="20" t="n">
        <v>0</v>
      </c>
      <c r="O23" s="18" t="n">
        <v>0</v>
      </c>
      <c r="P23" s="20" t="n">
        <v>0</v>
      </c>
      <c r="Q23" s="18" t="n">
        <v>1.2266904</v>
      </c>
      <c r="R23" s="20" t="n">
        <v>0.56852171</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57.63051466</v>
      </c>
      <c r="F29" s="20" t="n">
        <v>2.22187604</v>
      </c>
      <c r="G29" s="18" t="n">
        <v>40.91388677</v>
      </c>
      <c r="H29" s="20" t="n">
        <v>2.16181353</v>
      </c>
      <c r="I29" s="18" t="s">
        <v>105</v>
      </c>
      <c r="J29" s="20" t="s">
        <v>105</v>
      </c>
      <c r="K29" s="18" t="n">
        <v>0.91814243</v>
      </c>
      <c r="L29" s="20" t="n">
        <v>0.39359716</v>
      </c>
      <c r="M29" s="18" t="n">
        <v>0</v>
      </c>
      <c r="N29" s="20" t="n">
        <v>0</v>
      </c>
      <c r="O29" s="18" t="n">
        <v>0</v>
      </c>
      <c r="P29" s="20" t="n">
        <v>0</v>
      </c>
      <c r="Q29" s="18" t="n">
        <v>0.53745614</v>
      </c>
      <c r="R29" s="20" t="n">
        <v>0.27778198</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(1412.0/B32*100)</f>
        <v/>
      </c>
      <c r="D32" s="19" t="n">
        <v>857</v>
      </c>
      <c r="E32" s="18" t="n">
        <v>55.2732673</v>
      </c>
      <c r="F32" s="20" t="n">
        <v>1.57274734</v>
      </c>
      <c r="G32" s="18" t="n">
        <v>43.53323365</v>
      </c>
      <c r="H32" s="20" t="n">
        <v>1.63393862</v>
      </c>
      <c r="I32" s="18" t="s">
        <v>105</v>
      </c>
      <c r="J32" s="20" t="s">
        <v>105</v>
      </c>
      <c r="K32" s="18" t="n">
        <v>0</v>
      </c>
      <c r="L32" s="20" t="n">
        <v>0</v>
      </c>
      <c r="M32" s="18" t="n">
        <v>0</v>
      </c>
      <c r="N32" s="20" t="n">
        <v>0</v>
      </c>
      <c r="O32" s="18" t="n">
        <v>0</v>
      </c>
      <c r="P32" s="20" t="n">
        <v>0</v>
      </c>
      <c r="Q32" s="18" t="n">
        <v>1.19349905</v>
      </c>
      <c r="R32" s="20" t="n">
        <v>0.40731948</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(2512.0/B34*100)</f>
        <v/>
      </c>
      <c r="D34" s="19" t="n">
        <v>803</v>
      </c>
      <c r="E34" s="18" t="n">
        <v>54.87359747</v>
      </c>
      <c r="F34" s="20" t="n">
        <v>2.26784495</v>
      </c>
      <c r="G34" s="18" t="n">
        <v>41.14690047</v>
      </c>
      <c r="H34" s="20" t="n">
        <v>2.20160684</v>
      </c>
      <c r="I34" s="18" t="s">
        <v>105</v>
      </c>
      <c r="J34" s="20" t="s">
        <v>105</v>
      </c>
      <c r="K34" s="18" t="n">
        <v>0.56007692</v>
      </c>
      <c r="L34" s="20" t="n">
        <v>0.26311802</v>
      </c>
      <c r="M34" s="18" t="n">
        <v>0</v>
      </c>
      <c r="N34" s="20" t="n">
        <v>0</v>
      </c>
      <c r="O34" s="18" t="n">
        <v>0</v>
      </c>
      <c r="P34" s="20" t="n">
        <v>0</v>
      </c>
      <c r="Q34" s="18" t="n">
        <v>3.41942514</v>
      </c>
      <c r="R34" s="20" t="n">
        <v>0.72214659</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(2476.0/B36*100)</f>
        <v/>
      </c>
      <c r="D36" s="19" t="n">
        <v>856</v>
      </c>
      <c r="E36" s="18" t="n">
        <v>56.38505562</v>
      </c>
      <c r="F36" s="20" t="n">
        <v>1.61301667</v>
      </c>
      <c r="G36" s="18" t="n">
        <v>40.8199824</v>
      </c>
      <c r="H36" s="20" t="n">
        <v>1.52965453</v>
      </c>
      <c r="I36" s="18" t="s">
        <v>105</v>
      </c>
      <c r="J36" s="20" t="s">
        <v>105</v>
      </c>
      <c r="K36" s="18" t="n">
        <v>0.59460076</v>
      </c>
      <c r="L36" s="20" t="n">
        <v>0.28987376</v>
      </c>
      <c r="M36" s="18" t="n">
        <v>0</v>
      </c>
      <c r="N36" s="20" t="n">
        <v>0</v>
      </c>
      <c r="O36" s="18" t="n">
        <v>0</v>
      </c>
      <c r="P36" s="20" t="n">
        <v>0</v>
      </c>
      <c r="Q36" s="18" t="n">
        <v>2.20036121</v>
      </c>
      <c r="R36" s="20" t="n">
        <v>0.49371708</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(2144.0/B41*100)</f>
        <v/>
      </c>
      <c r="D41" s="19" t="n">
        <v>714</v>
      </c>
      <c r="E41" s="18" t="n">
        <v>58.18184385</v>
      </c>
      <c r="F41" s="20" t="n">
        <v>2.03301165</v>
      </c>
      <c r="G41" s="18" t="n">
        <v>41.26767238</v>
      </c>
      <c r="H41" s="20" t="n">
        <v>1.97294301</v>
      </c>
      <c r="I41" s="18" t="s">
        <v>105</v>
      </c>
      <c r="J41" s="20" t="s">
        <v>105</v>
      </c>
      <c r="K41" s="18" t="n">
        <v>0</v>
      </c>
      <c r="L41" s="20" t="n">
        <v>0</v>
      </c>
      <c r="M41" s="18" t="n">
        <v>0</v>
      </c>
      <c r="N41" s="20" t="n">
        <v>0</v>
      </c>
      <c r="O41" s="18" t="n">
        <v>0</v>
      </c>
      <c r="P41" s="20" t="n">
        <v>0</v>
      </c>
      <c r="Q41" s="18" t="n">
        <v>0.55048377</v>
      </c>
      <c r="R41" s="20" t="n">
        <v>0.5191763700000001</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(8562.0/B46*100)</f>
        <v/>
      </c>
      <c r="D46" s="19" t="n">
        <v>2506</v>
      </c>
      <c r="E46" s="18" t="n">
        <v>64.3561582</v>
      </c>
      <c r="F46" s="20" t="n">
        <v>1.16189966</v>
      </c>
      <c r="G46" s="18" t="n">
        <v>28.89116667</v>
      </c>
      <c r="H46" s="20" t="n">
        <v>1.23458954</v>
      </c>
      <c r="I46" s="18" t="s">
        <v>105</v>
      </c>
      <c r="J46" s="20" t="s">
        <v>105</v>
      </c>
      <c r="K46" s="18" t="n">
        <v>1.31328842</v>
      </c>
      <c r="L46" s="20" t="n">
        <v>0.33807933</v>
      </c>
      <c r="M46" s="18" t="n">
        <v>0</v>
      </c>
      <c r="N46" s="20" t="n">
        <v>0</v>
      </c>
      <c r="O46" s="18" t="n">
        <v>0</v>
      </c>
      <c r="P46" s="20" t="n">
        <v>0</v>
      </c>
      <c r="Q46" s="18" t="n">
        <v>5.43938671</v>
      </c>
      <c r="R46" s="20" t="n">
        <v>0.62294488</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(3828.0/B48*100)</f>
        <v/>
      </c>
      <c r="D48" s="19" t="n">
        <v>1331</v>
      </c>
      <c r="E48" s="18" t="n">
        <v>41.13311335</v>
      </c>
      <c r="F48" s="20" t="n">
        <v>1.95659158</v>
      </c>
      <c r="G48" s="18" t="n">
        <v>58.86688665</v>
      </c>
      <c r="H48" s="20" t="n">
        <v>1.95659158</v>
      </c>
      <c r="I48" s="18" t="s">
        <v>105</v>
      </c>
      <c r="J48" s="20" t="s">
        <v>105</v>
      </c>
      <c r="K48" s="18" t="n">
        <v>0</v>
      </c>
      <c r="L48" s="20" t="n">
        <v>0</v>
      </c>
      <c r="M48" s="18" t="n">
        <v>0</v>
      </c>
      <c r="N48" s="20" t="n">
        <v>0</v>
      </c>
      <c r="O48" s="18" t="n">
        <v>0</v>
      </c>
      <c r="P48" s="20" t="n">
        <v>0</v>
      </c>
      <c r="Q48" s="18" t="n">
        <v>0</v>
      </c>
      <c r="R48" s="20" t="n">
        <v>0</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(2490.0/B61*100)</f>
        <v/>
      </c>
      <c r="D61" s="19" t="n">
        <v>834</v>
      </c>
      <c r="E61" s="18" t="n">
        <v>59.25702244</v>
      </c>
      <c r="F61" s="20" t="n">
        <v>1.99310268</v>
      </c>
      <c r="G61" s="18" t="n">
        <v>36.77748195</v>
      </c>
      <c r="H61" s="20" t="n">
        <v>2.00159124</v>
      </c>
      <c r="I61" s="18" t="s">
        <v>105</v>
      </c>
      <c r="J61" s="20" t="s">
        <v>105</v>
      </c>
      <c r="K61" s="18" t="n">
        <v>1.25472766</v>
      </c>
      <c r="L61" s="20" t="n">
        <v>0.39752081</v>
      </c>
      <c r="M61" s="18" t="n">
        <v>0</v>
      </c>
      <c r="N61" s="20" t="n">
        <v>0</v>
      </c>
      <c r="O61" s="18" t="n">
        <v>0</v>
      </c>
      <c r="P61" s="20" t="n">
        <v>0</v>
      </c>
      <c r="Q61" s="18" t="n">
        <v>2.71076795</v>
      </c>
      <c r="R61" s="20" t="n">
        <v>0.8284917000000001</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(2636.0/B67*100)</f>
        <v/>
      </c>
      <c r="D67" s="19" t="n">
        <v>875</v>
      </c>
      <c r="E67" s="18" t="n">
        <v>72.34585675</v>
      </c>
      <c r="F67" s="20" t="n">
        <v>1.78238461</v>
      </c>
      <c r="G67" s="18" t="n">
        <v>27.11305932</v>
      </c>
      <c r="H67" s="20" t="n">
        <v>1.75453041</v>
      </c>
      <c r="I67" s="18" t="s">
        <v>105</v>
      </c>
      <c r="J67" s="20" t="s">
        <v>105</v>
      </c>
      <c r="K67" s="18" t="n">
        <v>0</v>
      </c>
      <c r="L67" s="20" t="n">
        <v>0</v>
      </c>
      <c r="M67" s="18" t="n">
        <v>0</v>
      </c>
      <c r="N67" s="20" t="n">
        <v>0</v>
      </c>
      <c r="O67" s="18" t="n">
        <v>0</v>
      </c>
      <c r="P67" s="20" t="n">
        <v>0</v>
      </c>
      <c r="Q67" s="18" t="n">
        <v>0.54108393</v>
      </c>
      <c r="R67" s="20" t="n">
        <v>0.25554401</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(2202.0/B70*100)</f>
        <v/>
      </c>
      <c r="D70" s="19" t="n">
        <v>727</v>
      </c>
      <c r="E70" s="18" t="n">
        <v>49.78276538</v>
      </c>
      <c r="F70" s="20" t="n">
        <v>1.79281518</v>
      </c>
      <c r="G70" s="18" t="n">
        <v>49.22535644</v>
      </c>
      <c r="H70" s="20" t="n">
        <v>1.83096938</v>
      </c>
      <c r="I70" s="18" t="s">
        <v>105</v>
      </c>
      <c r="J70" s="20" t="s">
        <v>105</v>
      </c>
      <c r="K70" s="18" t="n">
        <v>0</v>
      </c>
      <c r="L70" s="20" t="n">
        <v>0</v>
      </c>
      <c r="M70" s="18" t="n">
        <v>0</v>
      </c>
      <c r="N70" s="20" t="n">
        <v>0</v>
      </c>
      <c r="O70" s="18" t="n">
        <v>0</v>
      </c>
      <c r="P70" s="20" t="n">
        <v>0</v>
      </c>
      <c r="Q70" s="18" t="n">
        <v>0.9918781800000001</v>
      </c>
      <c r="R70" s="20" t="n">
        <v>0.40976832</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8.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233</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(337.0/B7*100)</f>
        <v/>
      </c>
      <c r="D7" s="19" t="n">
        <v>7030</v>
      </c>
      <c r="E7" s="18" t="n">
        <v>41.01223767</v>
      </c>
      <c r="F7" s="20" t="n">
        <v>0.79010143</v>
      </c>
      <c r="G7" s="18" t="n">
        <v>56.16466649</v>
      </c>
      <c r="H7" s="20" t="n">
        <v>0.81059235</v>
      </c>
      <c r="I7" s="18" t="s">
        <v>105</v>
      </c>
      <c r="J7" s="20" t="s">
        <v>105</v>
      </c>
      <c r="K7" s="18" t="n">
        <v>0.45563004</v>
      </c>
      <c r="L7" s="20" t="n">
        <v>0.09351719999999999</v>
      </c>
      <c r="M7" s="18" t="n">
        <v>0</v>
      </c>
      <c r="N7" s="20" t="n">
        <v>0</v>
      </c>
      <c r="O7" s="18" t="n">
        <v>0</v>
      </c>
      <c r="P7" s="20" t="n">
        <v>0</v>
      </c>
      <c r="Q7" s="18" t="n">
        <v>2.3674658</v>
      </c>
      <c r="R7" s="20" t="n">
        <v>0.24621432</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(2186.0/B9*100)</f>
        <v/>
      </c>
      <c r="D9" s="19" t="n">
        <v>694</v>
      </c>
      <c r="E9" s="18" t="n">
        <v>24.91241644</v>
      </c>
      <c r="F9" s="20" t="n">
        <v>1.67311755</v>
      </c>
      <c r="G9" s="18" t="n">
        <v>74.10421664</v>
      </c>
      <c r="H9" s="20" t="n">
        <v>1.75030106</v>
      </c>
      <c r="I9" s="18" t="s">
        <v>105</v>
      </c>
      <c r="J9" s="20" t="s">
        <v>105</v>
      </c>
      <c r="K9" s="18" t="n">
        <v>0.23703142</v>
      </c>
      <c r="L9" s="20" t="n">
        <v>0.14042087</v>
      </c>
      <c r="M9" s="18" t="n">
        <v>0</v>
      </c>
      <c r="N9" s="20" t="n">
        <v>0</v>
      </c>
      <c r="O9" s="18" t="n">
        <v>0</v>
      </c>
      <c r="P9" s="20" t="n">
        <v>0</v>
      </c>
      <c r="Q9" s="18" t="n">
        <v>0.7463355</v>
      </c>
      <c r="R9" s="20" t="n">
        <v>0.39195035</v>
      </c>
    </row>
    <row r="10" spans="1:18">
      <c r="A10" s="15" t="s">
        <v>109</v>
      </c>
      <c r="B10" s="17" t="n">
        <v>6480</v>
      </c>
      <c r="C10" s="18">
        <f>(4842.0/B10*100)</f>
        <v/>
      </c>
      <c r="D10" s="19" t="n">
        <v>1638</v>
      </c>
      <c r="E10" s="18" t="n">
        <v>36.58284059</v>
      </c>
      <c r="F10" s="20" t="n">
        <v>1.85749685</v>
      </c>
      <c r="G10" s="18" t="n">
        <v>62.92968492</v>
      </c>
      <c r="H10" s="20" t="n">
        <v>1.84221469</v>
      </c>
      <c r="I10" s="18" t="s">
        <v>105</v>
      </c>
      <c r="J10" s="20" t="s">
        <v>105</v>
      </c>
      <c r="K10" s="18" t="n">
        <v>0.00555401</v>
      </c>
      <c r="L10" s="20" t="n">
        <v>0.00556037</v>
      </c>
      <c r="M10" s="18" t="n">
        <v>0</v>
      </c>
      <c r="N10" s="20" t="n">
        <v>0</v>
      </c>
      <c r="O10" s="18" t="n">
        <v>0</v>
      </c>
      <c r="P10" s="20" t="n">
        <v>0</v>
      </c>
      <c r="Q10" s="18" t="n">
        <v>0.48192049</v>
      </c>
      <c r="R10" s="20" t="n">
        <v>0.27592805</v>
      </c>
    </row>
    <row r="11" spans="1:18">
      <c r="A11" s="15" t="s">
        <v>110</v>
      </c>
      <c r="B11" s="17" t="n">
        <v>3553</v>
      </c>
      <c r="C11" s="18">
        <f>(2689.0/B11*100)</f>
        <v/>
      </c>
      <c r="D11" s="19" t="n">
        <v>864</v>
      </c>
      <c r="E11" s="18" t="n">
        <v>47.56917031</v>
      </c>
      <c r="F11" s="20" t="n">
        <v>2.11824463</v>
      </c>
      <c r="G11" s="18" t="n">
        <v>50.35791776</v>
      </c>
      <c r="H11" s="20" t="n">
        <v>2.09570558</v>
      </c>
      <c r="I11" s="18" t="s">
        <v>105</v>
      </c>
      <c r="J11" s="20" t="s">
        <v>105</v>
      </c>
      <c r="K11" s="18" t="n">
        <v>0.27259827</v>
      </c>
      <c r="L11" s="20" t="n">
        <v>0.17182658</v>
      </c>
      <c r="M11" s="18" t="n">
        <v>0</v>
      </c>
      <c r="N11" s="20" t="n">
        <v>0</v>
      </c>
      <c r="O11" s="18" t="n">
        <v>0</v>
      </c>
      <c r="P11" s="20" t="n">
        <v>0</v>
      </c>
      <c r="Q11" s="18" t="n">
        <v>1.80031366</v>
      </c>
      <c r="R11" s="20" t="n">
        <v>0.52769564</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(4415.0/B23*100)</f>
        <v/>
      </c>
      <c r="D23" s="19" t="n">
        <v>1376</v>
      </c>
      <c r="E23" s="18" t="n">
        <v>36.99262551</v>
      </c>
      <c r="F23" s="20" t="n">
        <v>1.85115692</v>
      </c>
      <c r="G23" s="18" t="n">
        <v>61.96175707</v>
      </c>
      <c r="H23" s="20" t="n">
        <v>2.0124783</v>
      </c>
      <c r="I23" s="18" t="s">
        <v>105</v>
      </c>
      <c r="J23" s="20" t="s">
        <v>105</v>
      </c>
      <c r="K23" s="18" t="n">
        <v>0.17128853</v>
      </c>
      <c r="L23" s="20" t="n">
        <v>0.16593711</v>
      </c>
      <c r="M23" s="18" t="n">
        <v>0</v>
      </c>
      <c r="N23" s="20" t="n">
        <v>0</v>
      </c>
      <c r="O23" s="18" t="n">
        <v>0</v>
      </c>
      <c r="P23" s="20" t="n">
        <v>0</v>
      </c>
      <c r="Q23" s="18" t="n">
        <v>0.87432889</v>
      </c>
      <c r="R23" s="20" t="n">
        <v>0.54982065</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38.97630291</v>
      </c>
      <c r="F29" s="20" t="n">
        <v>1.98317721</v>
      </c>
      <c r="G29" s="18" t="n">
        <v>59.71099016</v>
      </c>
      <c r="H29" s="20" t="n">
        <v>1.97294636</v>
      </c>
      <c r="I29" s="18" t="s">
        <v>105</v>
      </c>
      <c r="J29" s="20" t="s">
        <v>105</v>
      </c>
      <c r="K29" s="18" t="n">
        <v>0.91814243</v>
      </c>
      <c r="L29" s="20" t="n">
        <v>0.39359716</v>
      </c>
      <c r="M29" s="18" t="n">
        <v>0</v>
      </c>
      <c r="N29" s="20" t="n">
        <v>0</v>
      </c>
      <c r="O29" s="18" t="n">
        <v>0</v>
      </c>
      <c r="P29" s="20" t="n">
        <v>0</v>
      </c>
      <c r="Q29" s="18" t="n">
        <v>0.3945645</v>
      </c>
      <c r="R29" s="20" t="n">
        <v>0.13280749</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(1412.0/B32*100)</f>
        <v/>
      </c>
      <c r="D32" s="19" t="n">
        <v>857</v>
      </c>
      <c r="E32" s="18" t="n">
        <v>45.85592136</v>
      </c>
      <c r="F32" s="20" t="n">
        <v>1.94468244</v>
      </c>
      <c r="G32" s="18" t="n">
        <v>53.03636269</v>
      </c>
      <c r="H32" s="20" t="n">
        <v>1.96476503</v>
      </c>
      <c r="I32" s="18" t="s">
        <v>105</v>
      </c>
      <c r="J32" s="20" t="s">
        <v>105</v>
      </c>
      <c r="K32" s="18" t="n">
        <v>0</v>
      </c>
      <c r="L32" s="20" t="n">
        <v>0</v>
      </c>
      <c r="M32" s="18" t="n">
        <v>0</v>
      </c>
      <c r="N32" s="20" t="n">
        <v>0</v>
      </c>
      <c r="O32" s="18" t="n">
        <v>0</v>
      </c>
      <c r="P32" s="20" t="n">
        <v>0</v>
      </c>
      <c r="Q32" s="18" t="n">
        <v>1.10771595</v>
      </c>
      <c r="R32" s="20" t="n">
        <v>0.39306692</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(2511.0/B34*100)</f>
        <v/>
      </c>
      <c r="D34" s="19" t="n">
        <v>804</v>
      </c>
      <c r="E34" s="18" t="n">
        <v>49.87027048</v>
      </c>
      <c r="F34" s="20" t="n">
        <v>1.99587796</v>
      </c>
      <c r="G34" s="18" t="n">
        <v>46.07015728</v>
      </c>
      <c r="H34" s="20" t="n">
        <v>2.14923114</v>
      </c>
      <c r="I34" s="18" t="s">
        <v>105</v>
      </c>
      <c r="J34" s="20" t="s">
        <v>105</v>
      </c>
      <c r="K34" s="18" t="n">
        <v>0.5597996200000001</v>
      </c>
      <c r="L34" s="20" t="n">
        <v>0.26297408</v>
      </c>
      <c r="M34" s="18" t="n">
        <v>0</v>
      </c>
      <c r="N34" s="20" t="n">
        <v>0</v>
      </c>
      <c r="O34" s="18" t="n">
        <v>0</v>
      </c>
      <c r="P34" s="20" t="n">
        <v>0</v>
      </c>
      <c r="Q34" s="18" t="n">
        <v>3.49977262</v>
      </c>
      <c r="R34" s="20" t="n">
        <v>0.88894199</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(2476.0/B36*100)</f>
        <v/>
      </c>
      <c r="D36" s="19" t="n">
        <v>856</v>
      </c>
      <c r="E36" s="18" t="n">
        <v>45.89504964</v>
      </c>
      <c r="F36" s="20" t="n">
        <v>1.74254674</v>
      </c>
      <c r="G36" s="18" t="n">
        <v>52.02013771</v>
      </c>
      <c r="H36" s="20" t="n">
        <v>1.72578783</v>
      </c>
      <c r="I36" s="18" t="s">
        <v>105</v>
      </c>
      <c r="J36" s="20" t="s">
        <v>105</v>
      </c>
      <c r="K36" s="18" t="n">
        <v>0.59460076</v>
      </c>
      <c r="L36" s="20" t="n">
        <v>0.28987376</v>
      </c>
      <c r="M36" s="18" t="n">
        <v>0</v>
      </c>
      <c r="N36" s="20" t="n">
        <v>0</v>
      </c>
      <c r="O36" s="18" t="n">
        <v>0</v>
      </c>
      <c r="P36" s="20" t="n">
        <v>0</v>
      </c>
      <c r="Q36" s="18" t="n">
        <v>1.49021189</v>
      </c>
      <c r="R36" s="20" t="n">
        <v>0.46046444</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(2144.0/B41*100)</f>
        <v/>
      </c>
      <c r="D41" s="19" t="n">
        <v>714</v>
      </c>
      <c r="E41" s="18" t="n">
        <v>40.96753347</v>
      </c>
      <c r="F41" s="20" t="n">
        <v>2.17858075</v>
      </c>
      <c r="G41" s="18" t="n">
        <v>58.03193586</v>
      </c>
      <c r="H41" s="20" t="n">
        <v>1.95937003</v>
      </c>
      <c r="I41" s="18" t="s">
        <v>105</v>
      </c>
      <c r="J41" s="20" t="s">
        <v>105</v>
      </c>
      <c r="K41" s="18" t="n">
        <v>0</v>
      </c>
      <c r="L41" s="20" t="n">
        <v>0</v>
      </c>
      <c r="M41" s="18" t="n">
        <v>0</v>
      </c>
      <c r="N41" s="20" t="n">
        <v>0</v>
      </c>
      <c r="O41" s="18" t="n">
        <v>0</v>
      </c>
      <c r="P41" s="20" t="n">
        <v>0</v>
      </c>
      <c r="Q41" s="18" t="n">
        <v>1.00053067</v>
      </c>
      <c r="R41" s="20" t="n">
        <v>0.99402686</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(8587.0/B46*100)</f>
        <v/>
      </c>
      <c r="D46" s="19" t="n">
        <v>2481</v>
      </c>
      <c r="E46" s="18" t="n">
        <v>52.18548382</v>
      </c>
      <c r="F46" s="20" t="n">
        <v>1.53414838</v>
      </c>
      <c r="G46" s="18" t="n">
        <v>41.92258706</v>
      </c>
      <c r="H46" s="20" t="n">
        <v>1.57162231</v>
      </c>
      <c r="I46" s="18" t="s">
        <v>105</v>
      </c>
      <c r="J46" s="20" t="s">
        <v>105</v>
      </c>
      <c r="K46" s="18" t="n">
        <v>1.67458986</v>
      </c>
      <c r="L46" s="20" t="n">
        <v>0.37934247</v>
      </c>
      <c r="M46" s="18" t="n">
        <v>0</v>
      </c>
      <c r="N46" s="20" t="n">
        <v>0</v>
      </c>
      <c r="O46" s="18" t="n">
        <v>0</v>
      </c>
      <c r="P46" s="20" t="n">
        <v>0</v>
      </c>
      <c r="Q46" s="18" t="n">
        <v>4.21733926</v>
      </c>
      <c r="R46" s="20" t="n">
        <v>0.56424627</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(3828.0/B48*100)</f>
        <v/>
      </c>
      <c r="D48" s="19" t="n">
        <v>1331</v>
      </c>
      <c r="E48" s="18" t="n">
        <v>15.48059157</v>
      </c>
      <c r="F48" s="20" t="n">
        <v>1.45670469</v>
      </c>
      <c r="G48" s="18" t="n">
        <v>84.43633884</v>
      </c>
      <c r="H48" s="20" t="n">
        <v>1.46594796</v>
      </c>
      <c r="I48" s="18" t="s">
        <v>105</v>
      </c>
      <c r="J48" s="20" t="s">
        <v>105</v>
      </c>
      <c r="K48" s="18" t="n">
        <v>0</v>
      </c>
      <c r="L48" s="20" t="n">
        <v>0</v>
      </c>
      <c r="M48" s="18" t="n">
        <v>0</v>
      </c>
      <c r="N48" s="20" t="n">
        <v>0</v>
      </c>
      <c r="O48" s="18" t="n">
        <v>0</v>
      </c>
      <c r="P48" s="20" t="n">
        <v>0</v>
      </c>
      <c r="Q48" s="18" t="n">
        <v>0.08306959</v>
      </c>
      <c r="R48" s="20" t="n">
        <v>0.08557368999999999</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(2491.0/B61*100)</f>
        <v/>
      </c>
      <c r="D61" s="19" t="n">
        <v>833</v>
      </c>
      <c r="E61" s="18" t="n">
        <v>49.63241422</v>
      </c>
      <c r="F61" s="20" t="n">
        <v>2.1850339</v>
      </c>
      <c r="G61" s="18" t="n">
        <v>46.98864493</v>
      </c>
      <c r="H61" s="20" t="n">
        <v>2.14270728</v>
      </c>
      <c r="I61" s="18" t="s">
        <v>105</v>
      </c>
      <c r="J61" s="20" t="s">
        <v>105</v>
      </c>
      <c r="K61" s="18" t="n">
        <v>1.25655981</v>
      </c>
      <c r="L61" s="20" t="n">
        <v>0.39879322</v>
      </c>
      <c r="M61" s="18" t="n">
        <v>0</v>
      </c>
      <c r="N61" s="20" t="n">
        <v>0</v>
      </c>
      <c r="O61" s="18" t="n">
        <v>0</v>
      </c>
      <c r="P61" s="20" t="n">
        <v>0</v>
      </c>
      <c r="Q61" s="18" t="n">
        <v>2.12238104</v>
      </c>
      <c r="R61" s="20" t="n">
        <v>0.67386575</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(2639.0/B67*100)</f>
        <v/>
      </c>
      <c r="D67" s="19" t="n">
        <v>872</v>
      </c>
      <c r="E67" s="18" t="n">
        <v>54.63926647</v>
      </c>
      <c r="F67" s="20" t="n">
        <v>1.9202457</v>
      </c>
      <c r="G67" s="18" t="n">
        <v>45.07522678</v>
      </c>
      <c r="H67" s="20" t="n">
        <v>1.91833883</v>
      </c>
      <c r="I67" s="18" t="s">
        <v>105</v>
      </c>
      <c r="J67" s="20" t="s">
        <v>105</v>
      </c>
      <c r="K67" s="18" t="n">
        <v>0</v>
      </c>
      <c r="L67" s="20" t="n">
        <v>0</v>
      </c>
      <c r="M67" s="18" t="n">
        <v>0</v>
      </c>
      <c r="N67" s="20" t="n">
        <v>0</v>
      </c>
      <c r="O67" s="18" t="n">
        <v>0</v>
      </c>
      <c r="P67" s="20" t="n">
        <v>0</v>
      </c>
      <c r="Q67" s="18" t="n">
        <v>0.28550675</v>
      </c>
      <c r="R67" s="20" t="n">
        <v>0.16404805</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(2203.0/B70*100)</f>
        <v/>
      </c>
      <c r="D70" s="19" t="n">
        <v>726</v>
      </c>
      <c r="E70" s="18" t="n">
        <v>31.17354992</v>
      </c>
      <c r="F70" s="20" t="n">
        <v>2.15339392</v>
      </c>
      <c r="G70" s="18" t="n">
        <v>68.07968113</v>
      </c>
      <c r="H70" s="20" t="n">
        <v>2.12929138</v>
      </c>
      <c r="I70" s="18" t="s">
        <v>105</v>
      </c>
      <c r="J70" s="20" t="s">
        <v>105</v>
      </c>
      <c r="K70" s="18" t="n">
        <v>0</v>
      </c>
      <c r="L70" s="20" t="n">
        <v>0</v>
      </c>
      <c r="M70" s="18" t="n">
        <v>0</v>
      </c>
      <c r="N70" s="20" t="n">
        <v>0</v>
      </c>
      <c r="O70" s="18" t="n">
        <v>0</v>
      </c>
      <c r="P70" s="20" t="n">
        <v>0</v>
      </c>
      <c r="Q70" s="18" t="n">
        <v>0.74676895</v>
      </c>
      <c r="R70" s="20" t="n">
        <v>0.39384602</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29.xml><?xml version="1.0" encoding="utf-8"?>
<worksheet xmlns="http://schemas.openxmlformats.org/spreadsheetml/2006/main">
  <sheetPr>
    <outlinePr summaryBelow="1" summaryRight="1"/>
    <pageSetUpPr/>
  </sheetPr>
  <dimension ref="A1:V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2">
      <c r="A1" s="4" t="s">
        <v>87</v>
      </c>
    </row>
    <row r="2" spans="1:22">
      <c r="A2" s="5" t="s">
        <v>234</v>
      </c>
    </row>
    <row customHeight="1" ht="30" r="4" spans="1:22">
      <c r="A4" s="6" t="n"/>
      <c r="B4" s="7" t="s">
        <v>89</v>
      </c>
      <c r="C4" s="7" t="s">
        <v>90</v>
      </c>
      <c r="D4" s="8" t="s">
        <v>89</v>
      </c>
      <c r="E4" s="9" t="s">
        <v>202</v>
      </c>
      <c r="F4" s="10" t="n"/>
      <c r="G4" s="9" t="s">
        <v>203</v>
      </c>
      <c r="H4" s="10" t="n"/>
      <c r="I4" s="9" t="s">
        <v>204</v>
      </c>
      <c r="J4" s="10" t="n"/>
      <c r="K4" s="9" t="s">
        <v>222</v>
      </c>
      <c r="L4" s="10" t="n"/>
      <c r="M4" s="9" t="s">
        <v>93</v>
      </c>
      <c r="N4" s="10" t="n"/>
      <c r="O4" s="9" t="s">
        <v>94</v>
      </c>
      <c r="P4" s="10" t="n"/>
      <c r="Q4" s="9" t="s">
        <v>95</v>
      </c>
      <c r="R4" s="10" t="n"/>
      <c r="S4" s="9" t="s">
        <v>96</v>
      </c>
      <c r="T4" s="10" t="n"/>
      <c r="U4" s="9" t="s">
        <v>97</v>
      </c>
      <c r="V4" s="10" t="n"/>
    </row>
    <row r="5" spans="1:22">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c r="U5" s="12" t="s">
        <v>101</v>
      </c>
      <c r="V5" s="11" t="s">
        <v>102</v>
      </c>
    </row>
    <row r="6" spans="1:22">
      <c r="A6" s="13" t="s">
        <v>103</v>
      </c>
      <c r="B6" s="14" t="n"/>
      <c r="C6" s="14" t="n"/>
      <c r="D6" s="15" t="n"/>
      <c r="E6" s="14" t="n"/>
      <c r="F6" s="15" t="n"/>
      <c r="G6" s="14" t="n"/>
      <c r="H6" s="15" t="n"/>
      <c r="I6" s="14" t="n"/>
      <c r="J6" s="15" t="n"/>
      <c r="K6" s="14" t="n"/>
      <c r="L6" s="15" t="n"/>
      <c r="M6" s="14" t="n"/>
      <c r="N6" s="15" t="n"/>
      <c r="O6" s="14" t="n"/>
      <c r="P6" s="15" t="n"/>
      <c r="Q6" s="14" t="n"/>
      <c r="R6" s="15" t="n"/>
      <c r="S6" s="14" t="n"/>
      <c r="T6" s="15" t="n"/>
      <c r="U6" s="14" t="n"/>
      <c r="V6" s="16" t="n"/>
    </row>
    <row r="7" spans="1:22">
      <c r="A7" s="15" t="s">
        <v>104</v>
      </c>
      <c r="B7" s="17" t="n">
        <v>7367</v>
      </c>
      <c r="C7" s="18">
        <f>(352.0/B7*100)</f>
        <v/>
      </c>
      <c r="D7" s="19" t="n">
        <v>7015</v>
      </c>
      <c r="E7" s="18" t="n">
        <v>17.67442618</v>
      </c>
      <c r="F7" s="20" t="n">
        <v>0.59043323</v>
      </c>
      <c r="G7" s="18" t="n">
        <v>72.51149617999999</v>
      </c>
      <c r="H7" s="20" t="n">
        <v>0.76325953</v>
      </c>
      <c r="I7" s="18" t="n">
        <v>0.62273663</v>
      </c>
      <c r="J7" s="20" t="n">
        <v>0.09201707000000001</v>
      </c>
      <c r="K7" s="18" t="n">
        <v>0.42178536</v>
      </c>
      <c r="L7" s="20" t="n">
        <v>0.08471827</v>
      </c>
      <c r="M7" s="18" t="s">
        <v>105</v>
      </c>
      <c r="N7" s="20" t="s">
        <v>105</v>
      </c>
      <c r="O7" s="18" t="n">
        <v>0.51785439</v>
      </c>
      <c r="P7" s="20" t="n">
        <v>0.09120049</v>
      </c>
      <c r="Q7" s="18" t="n">
        <v>0.01872943</v>
      </c>
      <c r="R7" s="20" t="n">
        <v>0.00482631</v>
      </c>
      <c r="S7" s="18" t="n">
        <v>0</v>
      </c>
      <c r="T7" s="20" t="n">
        <v>0</v>
      </c>
      <c r="U7" s="18" t="n">
        <v>8.23297183</v>
      </c>
      <c r="V7" s="20" t="n">
        <v>0.39501912</v>
      </c>
    </row>
    <row r="8" spans="1:22">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c r="U8" s="21" t="s">
        <v>107</v>
      </c>
      <c r="V8" s="22" t="s">
        <v>107</v>
      </c>
    </row>
    <row r="9" spans="1:22">
      <c r="A9" s="15" t="s">
        <v>108</v>
      </c>
      <c r="B9" s="17" t="n">
        <v>2880</v>
      </c>
      <c r="C9" s="18">
        <f>(2187.0/B9*100)</f>
        <v/>
      </c>
      <c r="D9" s="19" t="n">
        <v>693</v>
      </c>
      <c r="E9" s="18" t="n">
        <v>9.367788060000001</v>
      </c>
      <c r="F9" s="20" t="n">
        <v>1.31994363</v>
      </c>
      <c r="G9" s="18" t="n">
        <v>85.24384974</v>
      </c>
      <c r="H9" s="20" t="n">
        <v>1.67260573</v>
      </c>
      <c r="I9" s="18" t="n">
        <v>1.52694964</v>
      </c>
      <c r="J9" s="20" t="n">
        <v>0.43536117</v>
      </c>
      <c r="K9" s="18" t="n">
        <v>0.28007161</v>
      </c>
      <c r="L9" s="20" t="n">
        <v>0.19003266</v>
      </c>
      <c r="M9" s="18" t="s">
        <v>105</v>
      </c>
      <c r="N9" s="20" t="s">
        <v>105</v>
      </c>
      <c r="O9" s="18" t="n">
        <v>0.23734258</v>
      </c>
      <c r="P9" s="20" t="n">
        <v>0.14060314</v>
      </c>
      <c r="Q9" s="18" t="n">
        <v>0.61750354</v>
      </c>
      <c r="R9" s="20" t="n">
        <v>0.2618739</v>
      </c>
      <c r="S9" s="18" t="n">
        <v>0</v>
      </c>
      <c r="T9" s="20" t="n">
        <v>0</v>
      </c>
      <c r="U9" s="18" t="n">
        <v>2.72649482</v>
      </c>
      <c r="V9" s="20" t="n">
        <v>0.52228112</v>
      </c>
    </row>
    <row r="10" spans="1:22">
      <c r="A10" s="15" t="s">
        <v>109</v>
      </c>
      <c r="B10" s="17" t="n">
        <v>6480</v>
      </c>
      <c r="C10" s="18">
        <f>(4842.0/B10*100)</f>
        <v/>
      </c>
      <c r="D10" s="19" t="n">
        <v>1638</v>
      </c>
      <c r="E10" s="18" t="n">
        <v>12.66873137</v>
      </c>
      <c r="F10" s="20" t="n">
        <v>1.37808382</v>
      </c>
      <c r="G10" s="18" t="n">
        <v>82.30125371</v>
      </c>
      <c r="H10" s="20" t="n">
        <v>1.75935768</v>
      </c>
      <c r="I10" s="18" t="n">
        <v>0.60795543</v>
      </c>
      <c r="J10" s="20" t="n">
        <v>0.23151149</v>
      </c>
      <c r="K10" s="18" t="n">
        <v>0.55997612</v>
      </c>
      <c r="L10" s="20" t="n">
        <v>0.2846206</v>
      </c>
      <c r="M10" s="18" t="s">
        <v>105</v>
      </c>
      <c r="N10" s="20" t="s">
        <v>105</v>
      </c>
      <c r="O10" s="18" t="n">
        <v>0.00555587</v>
      </c>
      <c r="P10" s="20" t="n">
        <v>0.00556226</v>
      </c>
      <c r="Q10" s="18" t="n">
        <v>0.0589259</v>
      </c>
      <c r="R10" s="20" t="n">
        <v>0.05923075</v>
      </c>
      <c r="S10" s="18" t="n">
        <v>0</v>
      </c>
      <c r="T10" s="20" t="n">
        <v>0</v>
      </c>
      <c r="U10" s="18" t="n">
        <v>3.7976016</v>
      </c>
      <c r="V10" s="20" t="n">
        <v>0.68174821</v>
      </c>
    </row>
    <row r="11" spans="1:22">
      <c r="A11" s="15" t="s">
        <v>110</v>
      </c>
      <c r="B11" s="17" t="n">
        <v>3553</v>
      </c>
      <c r="C11" s="18">
        <f>(2690.0/B11*100)</f>
        <v/>
      </c>
      <c r="D11" s="19" t="n">
        <v>863</v>
      </c>
      <c r="E11" s="18" t="n">
        <v>21.73070286</v>
      </c>
      <c r="F11" s="20" t="n">
        <v>1.61990356</v>
      </c>
      <c r="G11" s="18" t="n">
        <v>67.89452635000001</v>
      </c>
      <c r="H11" s="20" t="n">
        <v>2.18754432</v>
      </c>
      <c r="I11" s="18" t="n">
        <v>0.40352565</v>
      </c>
      <c r="J11" s="20" t="n">
        <v>0.2375976</v>
      </c>
      <c r="K11" s="18" t="n">
        <v>0.1712503</v>
      </c>
      <c r="L11" s="20" t="n">
        <v>0.16276607</v>
      </c>
      <c r="M11" s="18" t="s">
        <v>105</v>
      </c>
      <c r="N11" s="20" t="s">
        <v>105</v>
      </c>
      <c r="O11" s="18" t="n">
        <v>0.27296775</v>
      </c>
      <c r="P11" s="20" t="n">
        <v>0.17208359</v>
      </c>
      <c r="Q11" s="18" t="n">
        <v>0</v>
      </c>
      <c r="R11" s="20" t="n">
        <v>0</v>
      </c>
      <c r="S11" s="18" t="n">
        <v>0</v>
      </c>
      <c r="T11" s="20" t="n">
        <v>0</v>
      </c>
      <c r="U11" s="18" t="n">
        <v>9.527027090000001</v>
      </c>
      <c r="V11" s="20" t="n">
        <v>1.3834762</v>
      </c>
    </row>
    <row r="12" spans="1:22">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c r="U12" s="21" t="s">
        <v>107</v>
      </c>
      <c r="V12" s="22" t="s">
        <v>107</v>
      </c>
    </row>
    <row r="13" spans="1:22">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c r="U13" s="21" t="s">
        <v>107</v>
      </c>
      <c r="V13" s="22" t="s">
        <v>107</v>
      </c>
    </row>
    <row r="14" spans="1:22">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c r="U14" s="21" t="s">
        <v>107</v>
      </c>
      <c r="V14" s="22" t="s">
        <v>107</v>
      </c>
    </row>
    <row r="15" spans="1:22">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c r="U15" s="21" t="s">
        <v>107</v>
      </c>
      <c r="V15" s="22" t="s">
        <v>107</v>
      </c>
    </row>
    <row r="16" spans="1:22">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c r="U16" s="21" t="s">
        <v>107</v>
      </c>
      <c r="V16" s="22" t="s">
        <v>107</v>
      </c>
    </row>
    <row r="17" spans="1:22">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c r="U17" s="21" t="s">
        <v>107</v>
      </c>
      <c r="V17" s="22" t="s">
        <v>107</v>
      </c>
    </row>
    <row r="18" spans="1:22">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c r="U18" s="21" t="s">
        <v>107</v>
      </c>
      <c r="V18" s="22" t="s">
        <v>107</v>
      </c>
    </row>
    <row r="19" spans="1:22">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c r="U19" s="21" t="s">
        <v>107</v>
      </c>
      <c r="V19" s="22" t="s">
        <v>107</v>
      </c>
    </row>
    <row r="20" spans="1:22">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c r="U20" s="21" t="s">
        <v>107</v>
      </c>
      <c r="V20" s="22" t="s">
        <v>107</v>
      </c>
    </row>
    <row r="21" spans="1:22">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c r="U21" s="21" t="s">
        <v>107</v>
      </c>
      <c r="V21" s="22" t="s">
        <v>107</v>
      </c>
    </row>
    <row r="22" spans="1:22">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c r="U22" s="21" t="s">
        <v>107</v>
      </c>
      <c r="V22" s="22" t="s">
        <v>107</v>
      </c>
    </row>
    <row r="23" spans="1:22">
      <c r="A23" s="15" t="s">
        <v>122</v>
      </c>
      <c r="B23" s="17" t="n">
        <v>5791</v>
      </c>
      <c r="C23" s="18">
        <f>(4416.0/B23*100)</f>
        <v/>
      </c>
      <c r="D23" s="19" t="n">
        <v>1375</v>
      </c>
      <c r="E23" s="18" t="n">
        <v>13.71684222</v>
      </c>
      <c r="F23" s="20" t="n">
        <v>1.17951023</v>
      </c>
      <c r="G23" s="18" t="n">
        <v>78.58241141000001</v>
      </c>
      <c r="H23" s="20" t="n">
        <v>1.73595052</v>
      </c>
      <c r="I23" s="18" t="n">
        <v>0.00776489</v>
      </c>
      <c r="J23" s="20" t="n">
        <v>0.0057107</v>
      </c>
      <c r="K23" s="18" t="n">
        <v>0.09196033000000001</v>
      </c>
      <c r="L23" s="20" t="n">
        <v>0.07074034999999999</v>
      </c>
      <c r="M23" s="18" t="s">
        <v>105</v>
      </c>
      <c r="N23" s="20" t="s">
        <v>105</v>
      </c>
      <c r="O23" s="18" t="n">
        <v>0.17742763</v>
      </c>
      <c r="P23" s="20" t="n">
        <v>0.16630827</v>
      </c>
      <c r="Q23" s="18" t="n">
        <v>0.14787987</v>
      </c>
      <c r="R23" s="20" t="n">
        <v>0.14478255</v>
      </c>
      <c r="S23" s="18" t="n">
        <v>0</v>
      </c>
      <c r="T23" s="20" t="n">
        <v>0</v>
      </c>
      <c r="U23" s="18" t="n">
        <v>7.27571364</v>
      </c>
      <c r="V23" s="20" t="n">
        <v>1.20157236</v>
      </c>
    </row>
    <row r="24" spans="1:22">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c r="U24" s="21" t="s">
        <v>107</v>
      </c>
      <c r="V24" s="22" t="s">
        <v>107</v>
      </c>
    </row>
    <row r="25" spans="1:22">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c r="U25" s="21" t="s">
        <v>107</v>
      </c>
      <c r="V25" s="22" t="s">
        <v>107</v>
      </c>
    </row>
    <row r="26" spans="1:22">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c r="U26" s="21" t="s">
        <v>107</v>
      </c>
      <c r="V26" s="22" t="s">
        <v>107</v>
      </c>
    </row>
    <row r="27" spans="1:22">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c r="U27" s="21" t="s">
        <v>107</v>
      </c>
      <c r="V27" s="22" t="s">
        <v>107</v>
      </c>
    </row>
    <row r="28" spans="1:22">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c r="U28" s="21" t="s">
        <v>107</v>
      </c>
      <c r="V28" s="22" t="s">
        <v>107</v>
      </c>
    </row>
    <row r="29" spans="1:22">
      <c r="A29" s="15" t="s">
        <v>128</v>
      </c>
      <c r="B29" s="17" t="n">
        <v>2685</v>
      </c>
      <c r="C29" s="18">
        <f>(2042.0/B29*100)</f>
        <v/>
      </c>
      <c r="D29" s="19" t="n">
        <v>643</v>
      </c>
      <c r="E29" s="18" t="n">
        <v>11.01089144</v>
      </c>
      <c r="F29" s="20" t="n">
        <v>1.48536699</v>
      </c>
      <c r="G29" s="18" t="n">
        <v>83.60272306</v>
      </c>
      <c r="H29" s="20" t="n">
        <v>1.48059621</v>
      </c>
      <c r="I29" s="18" t="n">
        <v>0.88751126</v>
      </c>
      <c r="J29" s="20" t="n">
        <v>0.35382844</v>
      </c>
      <c r="K29" s="18" t="n">
        <v>0.45144045</v>
      </c>
      <c r="L29" s="20" t="n">
        <v>0.26623337</v>
      </c>
      <c r="M29" s="18" t="s">
        <v>105</v>
      </c>
      <c r="N29" s="20" t="s">
        <v>105</v>
      </c>
      <c r="O29" s="18" t="n">
        <v>0.91814243</v>
      </c>
      <c r="P29" s="20" t="n">
        <v>0.39359716</v>
      </c>
      <c r="Q29" s="18" t="n">
        <v>0</v>
      </c>
      <c r="R29" s="20" t="n">
        <v>0</v>
      </c>
      <c r="S29" s="18" t="n">
        <v>0</v>
      </c>
      <c r="T29" s="20" t="n">
        <v>0</v>
      </c>
      <c r="U29" s="18" t="n">
        <v>3.12929136</v>
      </c>
      <c r="V29" s="20" t="n">
        <v>0.64920929</v>
      </c>
    </row>
    <row r="30" spans="1:22">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c r="U30" s="21" t="s">
        <v>107</v>
      </c>
      <c r="V30" s="22" t="s">
        <v>107</v>
      </c>
    </row>
    <row r="31" spans="1:22">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c r="U31" s="21" t="s">
        <v>107</v>
      </c>
      <c r="V31" s="22" t="s">
        <v>107</v>
      </c>
    </row>
    <row r="32" spans="1:22">
      <c r="A32" s="15" t="s">
        <v>131</v>
      </c>
      <c r="B32" s="17" t="n">
        <v>2269</v>
      </c>
      <c r="C32" s="18">
        <f>(1413.0/B32*100)</f>
        <v/>
      </c>
      <c r="D32" s="19" t="n">
        <v>856</v>
      </c>
      <c r="E32" s="18" t="n">
        <v>18.76017027</v>
      </c>
      <c r="F32" s="20" t="n">
        <v>1.31356309</v>
      </c>
      <c r="G32" s="18" t="n">
        <v>70.67965638</v>
      </c>
      <c r="H32" s="20" t="n">
        <v>1.6960939</v>
      </c>
      <c r="I32" s="18" t="n">
        <v>0.20974554</v>
      </c>
      <c r="J32" s="20" t="n">
        <v>0.14839759</v>
      </c>
      <c r="K32" s="18" t="n">
        <v>0.13718476</v>
      </c>
      <c r="L32" s="20" t="n">
        <v>0.11182259</v>
      </c>
      <c r="M32" s="18" t="s">
        <v>105</v>
      </c>
      <c r="N32" s="20" t="s">
        <v>105</v>
      </c>
      <c r="O32" s="18" t="n">
        <v>0</v>
      </c>
      <c r="P32" s="20" t="n">
        <v>0</v>
      </c>
      <c r="Q32" s="18" t="n">
        <v>0</v>
      </c>
      <c r="R32" s="20" t="n">
        <v>0</v>
      </c>
      <c r="S32" s="18" t="n">
        <v>0</v>
      </c>
      <c r="T32" s="20" t="n">
        <v>0</v>
      </c>
      <c r="U32" s="18" t="n">
        <v>10.21324306</v>
      </c>
      <c r="V32" s="20" t="n">
        <v>1.40983595</v>
      </c>
    </row>
    <row r="33" spans="1:22">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c r="U33" s="21" t="s">
        <v>107</v>
      </c>
      <c r="V33" s="22" t="s">
        <v>107</v>
      </c>
    </row>
    <row r="34" spans="1:22">
      <c r="A34" s="15" t="s">
        <v>133</v>
      </c>
      <c r="B34" s="17" t="n">
        <v>3315</v>
      </c>
      <c r="C34" s="18">
        <f>(2513.0/B34*100)</f>
        <v/>
      </c>
      <c r="D34" s="19" t="n">
        <v>802</v>
      </c>
      <c r="E34" s="18" t="n">
        <v>25.27387423</v>
      </c>
      <c r="F34" s="20" t="n">
        <v>1.64390495</v>
      </c>
      <c r="G34" s="18" t="n">
        <v>55.1053179</v>
      </c>
      <c r="H34" s="20" t="n">
        <v>2.29655406</v>
      </c>
      <c r="I34" s="18" t="n">
        <v>0.34268217</v>
      </c>
      <c r="J34" s="20" t="n">
        <v>0.26883285</v>
      </c>
      <c r="K34" s="18" t="n">
        <v>0.36296136</v>
      </c>
      <c r="L34" s="20" t="n">
        <v>0.210211</v>
      </c>
      <c r="M34" s="18" t="s">
        <v>105</v>
      </c>
      <c r="N34" s="20" t="s">
        <v>105</v>
      </c>
      <c r="O34" s="18" t="n">
        <v>0.56098296</v>
      </c>
      <c r="P34" s="20" t="n">
        <v>0.26380282</v>
      </c>
      <c r="Q34" s="18" t="n">
        <v>0</v>
      </c>
      <c r="R34" s="20" t="n">
        <v>0</v>
      </c>
      <c r="S34" s="18" t="n">
        <v>0</v>
      </c>
      <c r="T34" s="20" t="n">
        <v>0</v>
      </c>
      <c r="U34" s="18" t="n">
        <v>18.35418138</v>
      </c>
      <c r="V34" s="20" t="n">
        <v>1.73261257</v>
      </c>
    </row>
    <row r="35" spans="1:22">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c r="U35" s="21" t="s">
        <v>107</v>
      </c>
      <c r="V35" s="22" t="s">
        <v>107</v>
      </c>
    </row>
    <row r="36" spans="1:22">
      <c r="A36" s="15" t="s">
        <v>135</v>
      </c>
      <c r="B36" s="17" t="n">
        <v>3332</v>
      </c>
      <c r="C36" s="18">
        <f>(2479.0/B36*100)</f>
        <v/>
      </c>
      <c r="D36" s="19" t="n">
        <v>853</v>
      </c>
      <c r="E36" s="18" t="n">
        <v>16.58150865</v>
      </c>
      <c r="F36" s="20" t="n">
        <v>1.29750854</v>
      </c>
      <c r="G36" s="18" t="n">
        <v>73.42066733999999</v>
      </c>
      <c r="H36" s="20" t="n">
        <v>1.58950777</v>
      </c>
      <c r="I36" s="18" t="n">
        <v>0.73405245</v>
      </c>
      <c r="J36" s="20" t="n">
        <v>0.32750098</v>
      </c>
      <c r="K36" s="18" t="n">
        <v>0.48940507</v>
      </c>
      <c r="L36" s="20" t="n">
        <v>0.23832117</v>
      </c>
      <c r="M36" s="18" t="s">
        <v>105</v>
      </c>
      <c r="N36" s="20" t="s">
        <v>105</v>
      </c>
      <c r="O36" s="18" t="n">
        <v>0.59663486</v>
      </c>
      <c r="P36" s="20" t="n">
        <v>0.29080514</v>
      </c>
      <c r="Q36" s="18" t="n">
        <v>0</v>
      </c>
      <c r="R36" s="20" t="n">
        <v>0</v>
      </c>
      <c r="S36" s="18" t="n">
        <v>0</v>
      </c>
      <c r="T36" s="20" t="n">
        <v>0</v>
      </c>
      <c r="U36" s="18" t="n">
        <v>8.177731639999999</v>
      </c>
      <c r="V36" s="20" t="n">
        <v>1.03989184</v>
      </c>
    </row>
    <row r="37" spans="1:22">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c r="U37" s="21" t="s">
        <v>107</v>
      </c>
      <c r="V37" s="22" t="s">
        <v>107</v>
      </c>
    </row>
    <row r="38" spans="1:22">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c r="U38" s="21" t="s">
        <v>107</v>
      </c>
      <c r="V38" s="22" t="s">
        <v>107</v>
      </c>
    </row>
    <row r="39" spans="1:22">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c r="U39" s="21" t="s">
        <v>107</v>
      </c>
      <c r="V39" s="22" t="s">
        <v>107</v>
      </c>
    </row>
    <row r="40" spans="1:22">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c r="U40" s="21" t="s">
        <v>107</v>
      </c>
      <c r="V40" s="22" t="s">
        <v>107</v>
      </c>
    </row>
    <row r="41" spans="1:22">
      <c r="A41" s="15" t="s">
        <v>140</v>
      </c>
      <c r="B41" s="17" t="n">
        <v>2858</v>
      </c>
      <c r="C41" s="18">
        <f>(2146.0/B41*100)</f>
        <v/>
      </c>
      <c r="D41" s="19" t="n">
        <v>712</v>
      </c>
      <c r="E41" s="18" t="n">
        <v>15.70701597</v>
      </c>
      <c r="F41" s="20" t="n">
        <v>1.41511424</v>
      </c>
      <c r="G41" s="18" t="n">
        <v>77.90407177</v>
      </c>
      <c r="H41" s="20" t="n">
        <v>1.65606172</v>
      </c>
      <c r="I41" s="18" t="n">
        <v>2.8922924</v>
      </c>
      <c r="J41" s="20" t="n">
        <v>0.83283651</v>
      </c>
      <c r="K41" s="18" t="n">
        <v>0.93126983</v>
      </c>
      <c r="L41" s="20" t="n">
        <v>0.28811815</v>
      </c>
      <c r="M41" s="18" t="s">
        <v>105</v>
      </c>
      <c r="N41" s="20" t="s">
        <v>105</v>
      </c>
      <c r="O41" s="18" t="n">
        <v>0</v>
      </c>
      <c r="P41" s="20" t="n">
        <v>0</v>
      </c>
      <c r="Q41" s="18" t="n">
        <v>0</v>
      </c>
      <c r="R41" s="20" t="n">
        <v>0</v>
      </c>
      <c r="S41" s="18" t="n">
        <v>0</v>
      </c>
      <c r="T41" s="20" t="n">
        <v>0</v>
      </c>
      <c r="U41" s="18" t="n">
        <v>2.56535003</v>
      </c>
      <c r="V41" s="20" t="n">
        <v>0.65244543</v>
      </c>
    </row>
    <row r="42" spans="1:22">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c r="U42" s="18">
        <f>IF(COUNT(U7:U41) &gt; 0, AVERAGE(U7:U41), "—")</f>
        <v/>
      </c>
      <c r="V42" s="20">
        <f>IF(COUNT(V7:V41) &gt; 0, SQRT(SUMSQ(V7:V41)/(COUNT(V7:V41)*COUNT(V7:V41)) ), "—")</f>
        <v/>
      </c>
    </row>
    <row r="43" spans="1:22">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5" t="n"/>
      <c r="U43" s="14" t="n"/>
      <c r="V43" s="16" t="n"/>
    </row>
    <row r="44" spans="1:22">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c r="U44" s="21" t="s">
        <v>107</v>
      </c>
      <c r="V44" s="22" t="s">
        <v>107</v>
      </c>
    </row>
    <row r="45" spans="1:22">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c r="U45" s="21" t="s">
        <v>107</v>
      </c>
      <c r="V45" s="22" t="s">
        <v>107</v>
      </c>
    </row>
    <row r="46" spans="1:22">
      <c r="A46" s="15" t="s">
        <v>145</v>
      </c>
      <c r="B46" s="17" t="n">
        <v>11068</v>
      </c>
      <c r="C46" s="18">
        <f>(8648.0/B46*100)</f>
        <v/>
      </c>
      <c r="D46" s="19" t="n">
        <v>2420</v>
      </c>
      <c r="E46" s="18" t="n">
        <v>34.176549</v>
      </c>
      <c r="F46" s="20" t="n">
        <v>1.37736703</v>
      </c>
      <c r="G46" s="18" t="n">
        <v>43.33197201</v>
      </c>
      <c r="H46" s="20" t="n">
        <v>1.61215573</v>
      </c>
      <c r="I46" s="18" t="n">
        <v>0.27938825</v>
      </c>
      <c r="J46" s="20" t="n">
        <v>0.13986112</v>
      </c>
      <c r="K46" s="18" t="n">
        <v>0.19690834</v>
      </c>
      <c r="L46" s="20" t="n">
        <v>0.11938509</v>
      </c>
      <c r="M46" s="18" t="s">
        <v>105</v>
      </c>
      <c r="N46" s="20" t="s">
        <v>105</v>
      </c>
      <c r="O46" s="18" t="n">
        <v>1.81270497</v>
      </c>
      <c r="P46" s="20" t="n">
        <v>0.39166041</v>
      </c>
      <c r="Q46" s="18" t="n">
        <v>0</v>
      </c>
      <c r="R46" s="20" t="n">
        <v>0</v>
      </c>
      <c r="S46" s="18" t="n">
        <v>0</v>
      </c>
      <c r="T46" s="20" t="n">
        <v>0</v>
      </c>
      <c r="U46" s="18" t="n">
        <v>20.20247744</v>
      </c>
      <c r="V46" s="20" t="n">
        <v>1.2175383</v>
      </c>
    </row>
    <row r="47" spans="1:22">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c r="U47" s="21" t="s">
        <v>107</v>
      </c>
      <c r="V47" s="22" t="s">
        <v>107</v>
      </c>
    </row>
    <row r="48" spans="1:22">
      <c r="A48" s="15" t="s">
        <v>147</v>
      </c>
      <c r="B48" s="17" t="n">
        <v>5159</v>
      </c>
      <c r="C48" s="18">
        <f>(3826.0/B48*100)</f>
        <v/>
      </c>
      <c r="D48" s="19" t="n">
        <v>1333</v>
      </c>
      <c r="E48" s="18" t="n">
        <v>12.36371338</v>
      </c>
      <c r="F48" s="20" t="n">
        <v>1.26733367</v>
      </c>
      <c r="G48" s="18" t="n">
        <v>84.03659009</v>
      </c>
      <c r="H48" s="20" t="n">
        <v>1.39366459</v>
      </c>
      <c r="I48" s="18" t="n">
        <v>0</v>
      </c>
      <c r="J48" s="20" t="n">
        <v>0</v>
      </c>
      <c r="K48" s="18" t="n">
        <v>0.13390516</v>
      </c>
      <c r="L48" s="20" t="n">
        <v>0.12470039</v>
      </c>
      <c r="M48" s="18" t="s">
        <v>105</v>
      </c>
      <c r="N48" s="20" t="s">
        <v>105</v>
      </c>
      <c r="O48" s="18" t="n">
        <v>0</v>
      </c>
      <c r="P48" s="20" t="n">
        <v>0</v>
      </c>
      <c r="Q48" s="18" t="n">
        <v>0</v>
      </c>
      <c r="R48" s="20" t="n">
        <v>0</v>
      </c>
      <c r="S48" s="18" t="n">
        <v>0</v>
      </c>
      <c r="T48" s="20" t="n">
        <v>0</v>
      </c>
      <c r="U48" s="18" t="n">
        <v>3.46579136</v>
      </c>
      <c r="V48" s="20" t="n">
        <v>0.70487951</v>
      </c>
    </row>
    <row r="49" spans="1:22">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c r="U49" s="21" t="s">
        <v>107</v>
      </c>
      <c r="V49" s="22" t="s">
        <v>107</v>
      </c>
    </row>
    <row r="50" spans="1:22">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c r="U50" s="21" t="s">
        <v>107</v>
      </c>
      <c r="V50" s="22" t="s">
        <v>107</v>
      </c>
    </row>
    <row r="51" spans="1:22">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c r="U51" s="21" t="s">
        <v>107</v>
      </c>
      <c r="V51" s="22" t="s">
        <v>107</v>
      </c>
    </row>
    <row r="52" spans="1:22">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c r="U52" s="21" t="s">
        <v>107</v>
      </c>
      <c r="V52" s="22" t="s">
        <v>107</v>
      </c>
    </row>
    <row r="53" spans="1:22">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c r="U53" s="21" t="s">
        <v>107</v>
      </c>
      <c r="V53" s="22" t="s">
        <v>107</v>
      </c>
    </row>
    <row r="54" spans="1:22">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c r="U54" s="21" t="s">
        <v>107</v>
      </c>
      <c r="V54" s="22" t="s">
        <v>107</v>
      </c>
    </row>
    <row r="55" spans="1:22">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c r="U55" s="21" t="s">
        <v>107</v>
      </c>
      <c r="V55" s="22" t="s">
        <v>107</v>
      </c>
    </row>
    <row r="56" spans="1:22">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c r="U56" s="21" t="s">
        <v>107</v>
      </c>
      <c r="V56" s="22" t="s">
        <v>107</v>
      </c>
    </row>
    <row r="57" spans="1:22">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c r="U57" s="21" t="s">
        <v>107</v>
      </c>
      <c r="V57" s="22" t="s">
        <v>107</v>
      </c>
    </row>
    <row r="58" spans="1:22">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c r="U58" s="21" t="s">
        <v>107</v>
      </c>
      <c r="V58" s="22" t="s">
        <v>107</v>
      </c>
    </row>
    <row r="59" spans="1:22">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c r="U59" s="21" t="s">
        <v>107</v>
      </c>
      <c r="V59" s="22" t="s">
        <v>107</v>
      </c>
    </row>
    <row r="60" spans="1:22">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c r="U60" s="21" t="s">
        <v>107</v>
      </c>
      <c r="V60" s="22" t="s">
        <v>107</v>
      </c>
    </row>
    <row r="61" spans="1:22">
      <c r="A61" s="15" t="s">
        <v>160</v>
      </c>
      <c r="B61" s="17" t="n">
        <v>3324</v>
      </c>
      <c r="C61" s="18">
        <f>(2491.0/B61*100)</f>
        <v/>
      </c>
      <c r="D61" s="19" t="n">
        <v>833</v>
      </c>
      <c r="E61" s="18" t="n">
        <v>23.40705144</v>
      </c>
      <c r="F61" s="20" t="n">
        <v>1.69383031</v>
      </c>
      <c r="G61" s="18" t="n">
        <v>63.17488323</v>
      </c>
      <c r="H61" s="20" t="n">
        <v>1.896566</v>
      </c>
      <c r="I61" s="18" t="n">
        <v>0.21391042</v>
      </c>
      <c r="J61" s="20" t="n">
        <v>0.16963847</v>
      </c>
      <c r="K61" s="18" t="n">
        <v>0.64638871</v>
      </c>
      <c r="L61" s="20" t="n">
        <v>0.31998813</v>
      </c>
      <c r="M61" s="18" t="s">
        <v>105</v>
      </c>
      <c r="N61" s="20" t="s">
        <v>105</v>
      </c>
      <c r="O61" s="18" t="n">
        <v>1.25655981</v>
      </c>
      <c r="P61" s="20" t="n">
        <v>0.39879322</v>
      </c>
      <c r="Q61" s="18" t="n">
        <v>0</v>
      </c>
      <c r="R61" s="20" t="n">
        <v>0</v>
      </c>
      <c r="S61" s="18" t="n">
        <v>0</v>
      </c>
      <c r="T61" s="20" t="n">
        <v>0</v>
      </c>
      <c r="U61" s="18" t="n">
        <v>11.3012064</v>
      </c>
      <c r="V61" s="20" t="n">
        <v>1.2026515</v>
      </c>
    </row>
    <row r="62" spans="1:22">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c r="U62" s="21" t="s">
        <v>107</v>
      </c>
      <c r="V62" s="22" t="s">
        <v>107</v>
      </c>
    </row>
    <row r="63" spans="1:22">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c r="U63" s="21" t="s">
        <v>107</v>
      </c>
      <c r="V63" s="22" t="s">
        <v>107</v>
      </c>
    </row>
    <row r="64" spans="1:22">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c r="U64" s="21" t="s">
        <v>107</v>
      </c>
      <c r="V64" s="22" t="s">
        <v>107</v>
      </c>
    </row>
    <row r="65" spans="1:22">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c r="U65" s="21" t="s">
        <v>107</v>
      </c>
      <c r="V65" s="22" t="s">
        <v>107</v>
      </c>
    </row>
    <row r="66" spans="1:22">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c r="U66" s="21" t="s">
        <v>107</v>
      </c>
      <c r="V66" s="22" t="s">
        <v>107</v>
      </c>
    </row>
    <row r="67" spans="1:22">
      <c r="A67" s="15" t="s">
        <v>166</v>
      </c>
      <c r="B67" s="17" t="n">
        <v>3511</v>
      </c>
      <c r="C67" s="18">
        <f>(2652.0/B67*100)</f>
        <v/>
      </c>
      <c r="D67" s="19" t="n">
        <v>859</v>
      </c>
      <c r="E67" s="18" t="n">
        <v>42.11702982</v>
      </c>
      <c r="F67" s="20" t="n">
        <v>1.77968127</v>
      </c>
      <c r="G67" s="18" t="n">
        <v>49.666233</v>
      </c>
      <c r="H67" s="20" t="n">
        <v>1.79799439</v>
      </c>
      <c r="I67" s="18" t="n">
        <v>0.3154046</v>
      </c>
      <c r="J67" s="20" t="n">
        <v>0.18508202</v>
      </c>
      <c r="K67" s="18" t="n">
        <v>0.88624615</v>
      </c>
      <c r="L67" s="20" t="n">
        <v>0.36884398</v>
      </c>
      <c r="M67" s="18" t="s">
        <v>105</v>
      </c>
      <c r="N67" s="20" t="s">
        <v>105</v>
      </c>
      <c r="O67" s="18" t="n">
        <v>0</v>
      </c>
      <c r="P67" s="20" t="n">
        <v>0</v>
      </c>
      <c r="Q67" s="18" t="n">
        <v>0</v>
      </c>
      <c r="R67" s="20" t="n">
        <v>0</v>
      </c>
      <c r="S67" s="18" t="n">
        <v>0</v>
      </c>
      <c r="T67" s="20" t="n">
        <v>0</v>
      </c>
      <c r="U67" s="18" t="n">
        <v>7.01508644</v>
      </c>
      <c r="V67" s="20" t="n">
        <v>0.98186891</v>
      </c>
    </row>
    <row r="68" spans="1:22">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c r="U68" s="21" t="s">
        <v>107</v>
      </c>
      <c r="V68" s="22" t="s">
        <v>107</v>
      </c>
    </row>
    <row r="69" spans="1:22">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c r="U69" s="21" t="s">
        <v>107</v>
      </c>
      <c r="V69" s="22" t="s">
        <v>107</v>
      </c>
    </row>
    <row r="70" spans="1:22">
      <c r="A70" s="15" t="s">
        <v>169</v>
      </c>
      <c r="B70" s="17" t="n">
        <v>2929</v>
      </c>
      <c r="C70" s="18">
        <f>(2204.0/B70*100)</f>
        <v/>
      </c>
      <c r="D70" s="19" t="n">
        <v>725</v>
      </c>
      <c r="E70" s="18" t="n">
        <v>15.76853511</v>
      </c>
      <c r="F70" s="20" t="n">
        <v>1.47384882</v>
      </c>
      <c r="G70" s="18" t="n">
        <v>76.72441693</v>
      </c>
      <c r="H70" s="20" t="n">
        <v>2.08369663</v>
      </c>
      <c r="I70" s="18" t="n">
        <v>0.3329062</v>
      </c>
      <c r="J70" s="20" t="n">
        <v>0.14921935</v>
      </c>
      <c r="K70" s="18" t="n">
        <v>0.87671117</v>
      </c>
      <c r="L70" s="20" t="n">
        <v>0.42824051</v>
      </c>
      <c r="M70" s="18" t="s">
        <v>105</v>
      </c>
      <c r="N70" s="20" t="s">
        <v>105</v>
      </c>
      <c r="O70" s="18" t="n">
        <v>0</v>
      </c>
      <c r="P70" s="20" t="n">
        <v>0</v>
      </c>
      <c r="Q70" s="18" t="n">
        <v>0</v>
      </c>
      <c r="R70" s="20" t="n">
        <v>0</v>
      </c>
      <c r="S70" s="18" t="n">
        <v>0</v>
      </c>
      <c r="T70" s="20" t="n">
        <v>0</v>
      </c>
      <c r="U70" s="18" t="n">
        <v>6.29743058</v>
      </c>
      <c r="V70" s="20" t="n">
        <v>1.24346093</v>
      </c>
    </row>
    <row r="71" spans="1:22">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c r="U71" s="21" t="s">
        <v>107</v>
      </c>
      <c r="V71" s="22" t="s">
        <v>107</v>
      </c>
    </row>
    <row r="72" spans="1:22">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c r="U72" s="21" t="s">
        <v>107</v>
      </c>
      <c r="V72" s="22" t="s">
        <v>107</v>
      </c>
    </row>
    <row r="73" spans="1:22">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c r="U73" s="21" t="s">
        <v>107</v>
      </c>
      <c r="V73" s="22" t="s">
        <v>107</v>
      </c>
    </row>
    <row r="74" spans="1:22">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c r="U74" s="21" t="s">
        <v>107</v>
      </c>
      <c r="V74" s="22" t="s">
        <v>107</v>
      </c>
    </row>
    <row r="75" spans="1:22">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c r="U75" s="21" t="s">
        <v>107</v>
      </c>
      <c r="V75" s="22" t="s">
        <v>107</v>
      </c>
    </row>
    <row r="76" spans="1:22">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c r="U76" s="21" t="s">
        <v>107</v>
      </c>
      <c r="V76" s="22" t="s">
        <v>107</v>
      </c>
    </row>
    <row r="77" spans="1:22">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c r="U77" s="21" t="s">
        <v>107</v>
      </c>
      <c r="V77" s="22" t="s">
        <v>107</v>
      </c>
    </row>
    <row r="78" spans="1:22">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c r="U78" s="21" t="s">
        <v>107</v>
      </c>
      <c r="V78" s="22" t="s">
        <v>107</v>
      </c>
    </row>
    <row customHeight="1" ht="25" r="79" spans="1:22">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c r="U79" s="21" t="s">
        <v>107</v>
      </c>
      <c r="V79" s="22" t="s">
        <v>107</v>
      </c>
    </row>
    <row r="80" spans="1:22">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c r="U80" s="21" t="s">
        <v>107</v>
      </c>
      <c r="V80" s="22" t="s">
        <v>107</v>
      </c>
    </row>
    <row r="81" spans="1:22">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c r="U81" s="21" t="s">
        <v>107</v>
      </c>
      <c r="V81" s="22" t="s">
        <v>107</v>
      </c>
    </row>
    <row r="82" spans="1:22">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c r="U82" s="24" t="s">
        <v>181</v>
      </c>
      <c r="V82" s="24" t="s">
        <v>181</v>
      </c>
    </row>
    <row r="83" spans="1:22">
      <c r="A83" s="3" t="s">
        <v>182</v>
      </c>
    </row>
    <row r="84" spans="1:22">
      <c r="A84" s="25" t="s">
        <v>183</v>
      </c>
    </row>
    <row r="85" spans="1:22">
      <c r="A85" s="25" t="s">
        <v>184</v>
      </c>
    </row>
    <row customHeight="1" ht="30" r="86" spans="1:22">
      <c r="A86" s="25" t="s">
        <v>185</v>
      </c>
    </row>
    <row customHeight="1" ht="30" r="87" spans="1:22">
      <c r="A87" s="25" t="s">
        <v>181</v>
      </c>
    </row>
    <row customHeight="1" ht="30" r="88" spans="1:22">
      <c r="A88" s="25" t="s">
        <v>186</v>
      </c>
    </row>
    <row customHeight="1" ht="30" r="89" spans="1:22">
      <c r="A89" s="25" t="s">
        <v>187</v>
      </c>
    </row>
    <row customHeight="1" ht="30" r="90" spans="1:22">
      <c r="A90" s="25" t="s">
        <v>188</v>
      </c>
    </row>
    <row customHeight="1" ht="30" r="91" spans="1:22">
      <c r="A91" s="25" t="s">
        <v>189</v>
      </c>
    </row>
    <row customHeight="1" ht="30" r="92" spans="1:22">
      <c r="A92" s="25" t="s">
        <v>190</v>
      </c>
    </row>
    <row customHeight="1" ht="30" r="93" spans="1:22">
      <c r="A93" s="25" t="s">
        <v>191</v>
      </c>
    </row>
    <row customHeight="1" ht="30" r="94" spans="1:22">
      <c r="A94" s="25" t="s">
        <v>192</v>
      </c>
    </row>
    <row customHeight="1" ht="30" r="95" spans="1:22">
      <c r="A95" s="25" t="s">
        <v>193</v>
      </c>
    </row>
    <row customHeight="1" ht="30" r="96" spans="1:22">
      <c r="A96" s="25" t="s">
        <v>194</v>
      </c>
    </row>
    <row customHeight="1" ht="30" r="97" spans="1:22">
      <c r="A97" s="25" t="s">
        <v>195</v>
      </c>
    </row>
  </sheetData>
  <mergeCells count="25">
    <mergeCell ref="E4:F4"/>
    <mergeCell ref="G4:H4"/>
    <mergeCell ref="I4:J4"/>
    <mergeCell ref="K4:L4"/>
    <mergeCell ref="M4:N4"/>
    <mergeCell ref="O4:P4"/>
    <mergeCell ref="Q4:R4"/>
    <mergeCell ref="S4:T4"/>
    <mergeCell ref="U4:V4"/>
    <mergeCell ref="A1:V1"/>
    <mergeCell ref="A2:V2"/>
    <mergeCell ref="A84:V84"/>
    <mergeCell ref="A85:V85"/>
    <mergeCell ref="A86:V86"/>
    <mergeCell ref="A87:V87"/>
    <mergeCell ref="A88:V88"/>
    <mergeCell ref="A89:V89"/>
    <mergeCell ref="A90:V90"/>
    <mergeCell ref="A91:V91"/>
    <mergeCell ref="A92:V92"/>
    <mergeCell ref="A93:V93"/>
    <mergeCell ref="A94:V94"/>
    <mergeCell ref="A95:V95"/>
    <mergeCell ref="A96:V96"/>
    <mergeCell ref="A97:V97"/>
  </mergeCells>
  <pageMargins bottom="1" footer="0.5" header="0.5" left="0.75" right="0.75" top="1"/>
</worksheet>
</file>

<file path=xl/worksheets/sheet3.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196</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(295.0/B7*100)</f>
        <v/>
      </c>
      <c r="D7" s="19" t="n">
        <v>7072</v>
      </c>
      <c r="E7" s="18" t="n">
        <v>15.29299649</v>
      </c>
      <c r="F7" s="20" t="n">
        <v>0.59136535</v>
      </c>
      <c r="G7" s="18" t="n">
        <v>82.53801385</v>
      </c>
      <c r="H7" s="20" t="n">
        <v>0.67327775</v>
      </c>
      <c r="I7" s="18" t="s">
        <v>105</v>
      </c>
      <c r="J7" s="20" t="s">
        <v>105</v>
      </c>
      <c r="K7" s="18" t="n">
        <v>0.43307588</v>
      </c>
      <c r="L7" s="20" t="n">
        <v>0.08840943</v>
      </c>
      <c r="M7" s="18" t="n">
        <v>0</v>
      </c>
      <c r="N7" s="20" t="n">
        <v>0</v>
      </c>
      <c r="O7" s="18" t="n">
        <v>0</v>
      </c>
      <c r="P7" s="20" t="n">
        <v>0</v>
      </c>
      <c r="Q7" s="18" t="n">
        <v>1.73591377</v>
      </c>
      <c r="R7" s="20" t="n">
        <v>0.17833242</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(2184.0/B9*100)</f>
        <v/>
      </c>
      <c r="D9" s="19" t="n">
        <v>696</v>
      </c>
      <c r="E9" s="18" t="n">
        <v>11.70401564</v>
      </c>
      <c r="F9" s="20" t="n">
        <v>1.36116873</v>
      </c>
      <c r="G9" s="18" t="n">
        <v>87.58819993</v>
      </c>
      <c r="H9" s="20" t="n">
        <v>1.406054</v>
      </c>
      <c r="I9" s="18" t="s">
        <v>105</v>
      </c>
      <c r="J9" s="20" t="s">
        <v>105</v>
      </c>
      <c r="K9" s="18" t="n">
        <v>0</v>
      </c>
      <c r="L9" s="20" t="n">
        <v>0</v>
      </c>
      <c r="M9" s="18" t="n">
        <v>0</v>
      </c>
      <c r="N9" s="20" t="n">
        <v>0</v>
      </c>
      <c r="O9" s="18" t="n">
        <v>0</v>
      </c>
      <c r="P9" s="20" t="n">
        <v>0</v>
      </c>
      <c r="Q9" s="18" t="n">
        <v>0.70778443</v>
      </c>
      <c r="R9" s="20" t="n">
        <v>0.31764084</v>
      </c>
    </row>
    <row r="10" spans="1:18">
      <c r="A10" s="15" t="s">
        <v>109</v>
      </c>
      <c r="B10" s="17" t="n">
        <v>6480</v>
      </c>
      <c r="C10" s="18">
        <f>(4843.0/B10*100)</f>
        <v/>
      </c>
      <c r="D10" s="19" t="n">
        <v>1637</v>
      </c>
      <c r="E10" s="18" t="n">
        <v>10.3224635</v>
      </c>
      <c r="F10" s="20" t="n">
        <v>1.26337939</v>
      </c>
      <c r="G10" s="18" t="n">
        <v>89.46043184</v>
      </c>
      <c r="H10" s="20" t="n">
        <v>1.2415848</v>
      </c>
      <c r="I10" s="18" t="s">
        <v>105</v>
      </c>
      <c r="J10" s="20" t="s">
        <v>105</v>
      </c>
      <c r="K10" s="18" t="n">
        <v>0.01042225</v>
      </c>
      <c r="L10" s="20" t="n">
        <v>0.01056431</v>
      </c>
      <c r="M10" s="18" t="n">
        <v>0</v>
      </c>
      <c r="N10" s="20" t="n">
        <v>0</v>
      </c>
      <c r="O10" s="18" t="n">
        <v>0</v>
      </c>
      <c r="P10" s="20" t="n">
        <v>0</v>
      </c>
      <c r="Q10" s="18" t="n">
        <v>0.20668242</v>
      </c>
      <c r="R10" s="20" t="n">
        <v>0.14545105</v>
      </c>
    </row>
    <row r="11" spans="1:18">
      <c r="A11" s="15" t="s">
        <v>110</v>
      </c>
      <c r="B11" s="17" t="n">
        <v>3553</v>
      </c>
      <c r="C11" s="18">
        <f>(2687.0/B11*100)</f>
        <v/>
      </c>
      <c r="D11" s="19" t="n">
        <v>866</v>
      </c>
      <c r="E11" s="18" t="n">
        <v>25.26562546</v>
      </c>
      <c r="F11" s="20" t="n">
        <v>1.96801167</v>
      </c>
      <c r="G11" s="18" t="n">
        <v>72.97553083</v>
      </c>
      <c r="H11" s="20" t="n">
        <v>2.13161222</v>
      </c>
      <c r="I11" s="18" t="s">
        <v>105</v>
      </c>
      <c r="J11" s="20" t="s">
        <v>105</v>
      </c>
      <c r="K11" s="18" t="n">
        <v>0.11683931</v>
      </c>
      <c r="L11" s="20" t="n">
        <v>0.13194093</v>
      </c>
      <c r="M11" s="18" t="n">
        <v>0</v>
      </c>
      <c r="N11" s="20" t="n">
        <v>0</v>
      </c>
      <c r="O11" s="18" t="n">
        <v>0</v>
      </c>
      <c r="P11" s="20" t="n">
        <v>0</v>
      </c>
      <c r="Q11" s="18" t="n">
        <v>1.6420044</v>
      </c>
      <c r="R11" s="20" t="n">
        <v>0.67068172</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(4416.0/B23*100)</f>
        <v/>
      </c>
      <c r="D23" s="19" t="n">
        <v>1375</v>
      </c>
      <c r="E23" s="18" t="n">
        <v>8.672971159999999</v>
      </c>
      <c r="F23" s="20" t="n">
        <v>1.0834394</v>
      </c>
      <c r="G23" s="18" t="n">
        <v>90.22047363</v>
      </c>
      <c r="H23" s="20" t="n">
        <v>1.26165215</v>
      </c>
      <c r="I23" s="18" t="s">
        <v>105</v>
      </c>
      <c r="J23" s="20" t="s">
        <v>105</v>
      </c>
      <c r="K23" s="18" t="n">
        <v>0.43416757</v>
      </c>
      <c r="L23" s="20" t="n">
        <v>0.30847884</v>
      </c>
      <c r="M23" s="18" t="n">
        <v>0</v>
      </c>
      <c r="N23" s="20" t="n">
        <v>0</v>
      </c>
      <c r="O23" s="18" t="n">
        <v>0</v>
      </c>
      <c r="P23" s="20" t="n">
        <v>0</v>
      </c>
      <c r="Q23" s="18" t="n">
        <v>0.67238764</v>
      </c>
      <c r="R23" s="20" t="n">
        <v>0.33332477</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18.80080414</v>
      </c>
      <c r="F29" s="20" t="n">
        <v>1.43483752</v>
      </c>
      <c r="G29" s="18" t="n">
        <v>79.90046606999999</v>
      </c>
      <c r="H29" s="20" t="n">
        <v>1.53712845</v>
      </c>
      <c r="I29" s="18" t="s">
        <v>105</v>
      </c>
      <c r="J29" s="20" t="s">
        <v>105</v>
      </c>
      <c r="K29" s="18" t="n">
        <v>0.46403467</v>
      </c>
      <c r="L29" s="20" t="n">
        <v>0.28214179</v>
      </c>
      <c r="M29" s="18" t="n">
        <v>0</v>
      </c>
      <c r="N29" s="20" t="n">
        <v>0</v>
      </c>
      <c r="O29" s="18" t="n">
        <v>0</v>
      </c>
      <c r="P29" s="20" t="n">
        <v>0</v>
      </c>
      <c r="Q29" s="18" t="n">
        <v>0.83469512</v>
      </c>
      <c r="R29" s="20" t="n">
        <v>0.40459027</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(1413.0/B32*100)</f>
        <v/>
      </c>
      <c r="D32" s="19" t="n">
        <v>856</v>
      </c>
      <c r="E32" s="18" t="n">
        <v>18.07387419</v>
      </c>
      <c r="F32" s="20" t="n">
        <v>1.37427451</v>
      </c>
      <c r="G32" s="18" t="n">
        <v>81.35565146</v>
      </c>
      <c r="H32" s="20" t="n">
        <v>1.45342766</v>
      </c>
      <c r="I32" s="18" t="s">
        <v>105</v>
      </c>
      <c r="J32" s="20" t="s">
        <v>105</v>
      </c>
      <c r="K32" s="18" t="n">
        <v>0</v>
      </c>
      <c r="L32" s="20" t="n">
        <v>0</v>
      </c>
      <c r="M32" s="18" t="n">
        <v>0</v>
      </c>
      <c r="N32" s="20" t="n">
        <v>0</v>
      </c>
      <c r="O32" s="18" t="n">
        <v>0</v>
      </c>
      <c r="P32" s="20" t="n">
        <v>0</v>
      </c>
      <c r="Q32" s="18" t="n">
        <v>0.57047435</v>
      </c>
      <c r="R32" s="20" t="n">
        <v>0.25501905</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(2511.0/B34*100)</f>
        <v/>
      </c>
      <c r="D34" s="19" t="n">
        <v>804</v>
      </c>
      <c r="E34" s="18" t="n">
        <v>30.82354204</v>
      </c>
      <c r="F34" s="20" t="n">
        <v>1.79432187</v>
      </c>
      <c r="G34" s="18" t="n">
        <v>66.97192764</v>
      </c>
      <c r="H34" s="20" t="n">
        <v>1.97203975</v>
      </c>
      <c r="I34" s="18" t="s">
        <v>105</v>
      </c>
      <c r="J34" s="20" t="s">
        <v>105</v>
      </c>
      <c r="K34" s="18" t="n">
        <v>0.5145665</v>
      </c>
      <c r="L34" s="20" t="n">
        <v>0.27974204</v>
      </c>
      <c r="M34" s="18" t="n">
        <v>0</v>
      </c>
      <c r="N34" s="20" t="n">
        <v>0</v>
      </c>
      <c r="O34" s="18" t="n">
        <v>0</v>
      </c>
      <c r="P34" s="20" t="n">
        <v>0</v>
      </c>
      <c r="Q34" s="18" t="n">
        <v>1.68996382</v>
      </c>
      <c r="R34" s="20" t="n">
        <v>0.44859422</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(2475.0/B36*100)</f>
        <v/>
      </c>
      <c r="D36" s="19" t="n">
        <v>857</v>
      </c>
      <c r="E36" s="18" t="n">
        <v>16.24636892</v>
      </c>
      <c r="F36" s="20" t="n">
        <v>1.57901442</v>
      </c>
      <c r="G36" s="18" t="n">
        <v>82.27028442</v>
      </c>
      <c r="H36" s="20" t="n">
        <v>1.58333578</v>
      </c>
      <c r="I36" s="18" t="s">
        <v>105</v>
      </c>
      <c r="J36" s="20" t="s">
        <v>105</v>
      </c>
      <c r="K36" s="18" t="n">
        <v>0.71818495</v>
      </c>
      <c r="L36" s="20" t="n">
        <v>0.21967965</v>
      </c>
      <c r="M36" s="18" t="n">
        <v>0</v>
      </c>
      <c r="N36" s="20" t="n">
        <v>0</v>
      </c>
      <c r="O36" s="18" t="n">
        <v>0</v>
      </c>
      <c r="P36" s="20" t="n">
        <v>0</v>
      </c>
      <c r="Q36" s="18" t="n">
        <v>0.76516171</v>
      </c>
      <c r="R36" s="20" t="n">
        <v>0.33551287</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(2146.0/B41*100)</f>
        <v/>
      </c>
      <c r="D41" s="19" t="n">
        <v>712</v>
      </c>
      <c r="E41" s="18" t="n">
        <v>11.71893013</v>
      </c>
      <c r="F41" s="20" t="n">
        <v>1.380585</v>
      </c>
      <c r="G41" s="18" t="n">
        <v>87.99908416</v>
      </c>
      <c r="H41" s="20" t="n">
        <v>1.3573905</v>
      </c>
      <c r="I41" s="18" t="s">
        <v>105</v>
      </c>
      <c r="J41" s="20" t="s">
        <v>105</v>
      </c>
      <c r="K41" s="18" t="n">
        <v>0</v>
      </c>
      <c r="L41" s="20" t="n">
        <v>0</v>
      </c>
      <c r="M41" s="18" t="n">
        <v>0</v>
      </c>
      <c r="N41" s="20" t="n">
        <v>0</v>
      </c>
      <c r="O41" s="18" t="n">
        <v>0</v>
      </c>
      <c r="P41" s="20" t="n">
        <v>0</v>
      </c>
      <c r="Q41" s="18" t="n">
        <v>0.2819857</v>
      </c>
      <c r="R41" s="20" t="n">
        <v>0.21493477</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(8510.0/B46*100)</f>
        <v/>
      </c>
      <c r="D46" s="19" t="n">
        <v>2558</v>
      </c>
      <c r="E46" s="18" t="n">
        <v>36.70817859</v>
      </c>
      <c r="F46" s="20" t="n">
        <v>1.27847763</v>
      </c>
      <c r="G46" s="18" t="n">
        <v>58.33031699</v>
      </c>
      <c r="H46" s="20" t="n">
        <v>1.43383676</v>
      </c>
      <c r="I46" s="18" t="s">
        <v>105</v>
      </c>
      <c r="J46" s="20" t="s">
        <v>105</v>
      </c>
      <c r="K46" s="18" t="n">
        <v>1.19262481</v>
      </c>
      <c r="L46" s="20" t="n">
        <v>0.33367277</v>
      </c>
      <c r="M46" s="18" t="n">
        <v>0</v>
      </c>
      <c r="N46" s="20" t="n">
        <v>0</v>
      </c>
      <c r="O46" s="18" t="n">
        <v>0</v>
      </c>
      <c r="P46" s="20" t="n">
        <v>0</v>
      </c>
      <c r="Q46" s="18" t="n">
        <v>3.76887961</v>
      </c>
      <c r="R46" s="20" t="n">
        <v>0.59705366</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(3826.0/B48*100)</f>
        <v/>
      </c>
      <c r="D48" s="19" t="n">
        <v>1333</v>
      </c>
      <c r="E48" s="18" t="n">
        <v>38.66085194</v>
      </c>
      <c r="F48" s="20" t="n">
        <v>1.88396252</v>
      </c>
      <c r="G48" s="18" t="n">
        <v>61.13837193</v>
      </c>
      <c r="H48" s="20" t="n">
        <v>1.89952788</v>
      </c>
      <c r="I48" s="18" t="s">
        <v>105</v>
      </c>
      <c r="J48" s="20" t="s">
        <v>105</v>
      </c>
      <c r="K48" s="18" t="n">
        <v>0</v>
      </c>
      <c r="L48" s="20" t="n">
        <v>0</v>
      </c>
      <c r="M48" s="18" t="n">
        <v>0</v>
      </c>
      <c r="N48" s="20" t="n">
        <v>0</v>
      </c>
      <c r="O48" s="18" t="n">
        <v>0</v>
      </c>
      <c r="P48" s="20" t="n">
        <v>0</v>
      </c>
      <c r="Q48" s="18" t="n">
        <v>0.20077613</v>
      </c>
      <c r="R48" s="20" t="n">
        <v>0.14161767</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(2493.0/B61*100)</f>
        <v/>
      </c>
      <c r="D61" s="19" t="n">
        <v>831</v>
      </c>
      <c r="E61" s="18" t="n">
        <v>20.34731303</v>
      </c>
      <c r="F61" s="20" t="n">
        <v>1.70546115</v>
      </c>
      <c r="G61" s="18" t="n">
        <v>77.24138322</v>
      </c>
      <c r="H61" s="20" t="n">
        <v>1.80395858</v>
      </c>
      <c r="I61" s="18" t="s">
        <v>105</v>
      </c>
      <c r="J61" s="20" t="s">
        <v>105</v>
      </c>
      <c r="K61" s="18" t="n">
        <v>0.76568581</v>
      </c>
      <c r="L61" s="20" t="n">
        <v>0.34586445</v>
      </c>
      <c r="M61" s="18" t="n">
        <v>0</v>
      </c>
      <c r="N61" s="20" t="n">
        <v>0</v>
      </c>
      <c r="O61" s="18" t="n">
        <v>0</v>
      </c>
      <c r="P61" s="20" t="n">
        <v>0</v>
      </c>
      <c r="Q61" s="18" t="n">
        <v>1.64561794</v>
      </c>
      <c r="R61" s="20" t="n">
        <v>0.49878451</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(2630.0/B67*100)</f>
        <v/>
      </c>
      <c r="D67" s="19" t="n">
        <v>881</v>
      </c>
      <c r="E67" s="18" t="n">
        <v>48.88899547</v>
      </c>
      <c r="F67" s="20" t="n">
        <v>1.90684488</v>
      </c>
      <c r="G67" s="18" t="n">
        <v>51.0084013</v>
      </c>
      <c r="H67" s="20" t="n">
        <v>1.90783514</v>
      </c>
      <c r="I67" s="18" t="s">
        <v>105</v>
      </c>
      <c r="J67" s="20" t="s">
        <v>105</v>
      </c>
      <c r="K67" s="18" t="n">
        <v>0</v>
      </c>
      <c r="L67" s="20" t="n">
        <v>0</v>
      </c>
      <c r="M67" s="18" t="n">
        <v>0</v>
      </c>
      <c r="N67" s="20" t="n">
        <v>0</v>
      </c>
      <c r="O67" s="18" t="n">
        <v>0</v>
      </c>
      <c r="P67" s="20" t="n">
        <v>0</v>
      </c>
      <c r="Q67" s="18" t="n">
        <v>0.10260323</v>
      </c>
      <c r="R67" s="20" t="n">
        <v>0.10353143</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(2201.0/B70*100)</f>
        <v/>
      </c>
      <c r="D70" s="19" t="n">
        <v>728</v>
      </c>
      <c r="E70" s="18" t="n">
        <v>13.60547387</v>
      </c>
      <c r="F70" s="20" t="n">
        <v>1.37277481</v>
      </c>
      <c r="G70" s="18" t="n">
        <v>86.28331549000001</v>
      </c>
      <c r="H70" s="20" t="n">
        <v>1.39597718</v>
      </c>
      <c r="I70" s="18" t="s">
        <v>105</v>
      </c>
      <c r="J70" s="20" t="s">
        <v>105</v>
      </c>
      <c r="K70" s="18" t="n">
        <v>0.11121063</v>
      </c>
      <c r="L70" s="20" t="n">
        <v>0.15726498</v>
      </c>
      <c r="M70" s="18" t="n">
        <v>0</v>
      </c>
      <c r="N70" s="20" t="n">
        <v>0</v>
      </c>
      <c r="O70" s="18" t="n">
        <v>0</v>
      </c>
      <c r="P70" s="20" t="n">
        <v>0</v>
      </c>
      <c r="Q70" s="18" t="n">
        <v>0</v>
      </c>
      <c r="R70" s="20" t="n">
        <v>0</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0.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235</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(332.0/B7*100)</f>
        <v/>
      </c>
      <c r="D7" s="19" t="n">
        <v>7035</v>
      </c>
      <c r="E7" s="18" t="n">
        <v>51.35668205</v>
      </c>
      <c r="F7" s="20" t="n">
        <v>0.67709812</v>
      </c>
      <c r="G7" s="18" t="n">
        <v>38.42944972</v>
      </c>
      <c r="H7" s="20" t="n">
        <v>0.77523768</v>
      </c>
      <c r="I7" s="18" t="s">
        <v>105</v>
      </c>
      <c r="J7" s="20" t="s">
        <v>105</v>
      </c>
      <c r="K7" s="18" t="n">
        <v>0.55800375</v>
      </c>
      <c r="L7" s="20" t="n">
        <v>0.09069629</v>
      </c>
      <c r="M7" s="18" t="n">
        <v>0.01869226</v>
      </c>
      <c r="N7" s="20" t="n">
        <v>0.00481638</v>
      </c>
      <c r="O7" s="18" t="n">
        <v>0</v>
      </c>
      <c r="P7" s="20" t="n">
        <v>0</v>
      </c>
      <c r="Q7" s="18" t="n">
        <v>9.63717222</v>
      </c>
      <c r="R7" s="20" t="n">
        <v>0.42084294</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(2187.0/B9*100)</f>
        <v/>
      </c>
      <c r="D9" s="19" t="n">
        <v>693</v>
      </c>
      <c r="E9" s="18" t="n">
        <v>41.39230571</v>
      </c>
      <c r="F9" s="20" t="n">
        <v>1.99123861</v>
      </c>
      <c r="G9" s="18" t="n">
        <v>53.42569387</v>
      </c>
      <c r="H9" s="20" t="n">
        <v>2.09784021</v>
      </c>
      <c r="I9" s="18" t="s">
        <v>105</v>
      </c>
      <c r="J9" s="20" t="s">
        <v>105</v>
      </c>
      <c r="K9" s="18" t="n">
        <v>0.23734258</v>
      </c>
      <c r="L9" s="20" t="n">
        <v>0.14060314</v>
      </c>
      <c r="M9" s="18" t="n">
        <v>0.61750354</v>
      </c>
      <c r="N9" s="20" t="n">
        <v>0.2618739</v>
      </c>
      <c r="O9" s="18" t="n">
        <v>0</v>
      </c>
      <c r="P9" s="20" t="n">
        <v>0</v>
      </c>
      <c r="Q9" s="18" t="n">
        <v>4.3271543</v>
      </c>
      <c r="R9" s="20" t="n">
        <v>0.94072743</v>
      </c>
    </row>
    <row r="10" spans="1:18">
      <c r="A10" s="15" t="s">
        <v>109</v>
      </c>
      <c r="B10" s="17" t="n">
        <v>6480</v>
      </c>
      <c r="C10" s="18">
        <f>(4842.0/B10*100)</f>
        <v/>
      </c>
      <c r="D10" s="19" t="n">
        <v>1638</v>
      </c>
      <c r="E10" s="18" t="n">
        <v>44.20658584</v>
      </c>
      <c r="F10" s="20" t="n">
        <v>1.83820013</v>
      </c>
      <c r="G10" s="18" t="n">
        <v>50.42731495</v>
      </c>
      <c r="H10" s="20" t="n">
        <v>1.9412068</v>
      </c>
      <c r="I10" s="18" t="s">
        <v>105</v>
      </c>
      <c r="J10" s="20" t="s">
        <v>105</v>
      </c>
      <c r="K10" s="18" t="n">
        <v>0.00555587</v>
      </c>
      <c r="L10" s="20" t="n">
        <v>0.00556226</v>
      </c>
      <c r="M10" s="18" t="n">
        <v>0.0589259</v>
      </c>
      <c r="N10" s="20" t="n">
        <v>0.05923075</v>
      </c>
      <c r="O10" s="18" t="n">
        <v>0</v>
      </c>
      <c r="P10" s="20" t="n">
        <v>0</v>
      </c>
      <c r="Q10" s="18" t="n">
        <v>5.30161745</v>
      </c>
      <c r="R10" s="20" t="n">
        <v>0.93379925</v>
      </c>
    </row>
    <row r="11" spans="1:18">
      <c r="A11" s="15" t="s">
        <v>110</v>
      </c>
      <c r="B11" s="17" t="n">
        <v>3553</v>
      </c>
      <c r="C11" s="18">
        <f>(2690.0/B11*100)</f>
        <v/>
      </c>
      <c r="D11" s="19" t="n">
        <v>863</v>
      </c>
      <c r="E11" s="18" t="n">
        <v>61.07663142</v>
      </c>
      <c r="F11" s="20" t="n">
        <v>1.89327562</v>
      </c>
      <c r="G11" s="18" t="n">
        <v>25.96240189</v>
      </c>
      <c r="H11" s="20" t="n">
        <v>1.63728235</v>
      </c>
      <c r="I11" s="18" t="s">
        <v>105</v>
      </c>
      <c r="J11" s="20" t="s">
        <v>105</v>
      </c>
      <c r="K11" s="18" t="n">
        <v>0.27296775</v>
      </c>
      <c r="L11" s="20" t="n">
        <v>0.17208359</v>
      </c>
      <c r="M11" s="18" t="n">
        <v>2.79491057</v>
      </c>
      <c r="N11" s="20" t="n">
        <v>0.70956961</v>
      </c>
      <c r="O11" s="18" t="n">
        <v>0</v>
      </c>
      <c r="P11" s="20" t="n">
        <v>0</v>
      </c>
      <c r="Q11" s="18" t="n">
        <v>9.893088369999999</v>
      </c>
      <c r="R11" s="20" t="n">
        <v>1.42601987</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(4416.0/B23*100)</f>
        <v/>
      </c>
      <c r="D23" s="19" t="n">
        <v>1375</v>
      </c>
      <c r="E23" s="18" t="n">
        <v>62.72526201</v>
      </c>
      <c r="F23" s="20" t="n">
        <v>2.00108159</v>
      </c>
      <c r="G23" s="18" t="n">
        <v>25.10186801</v>
      </c>
      <c r="H23" s="20" t="n">
        <v>1.76959013</v>
      </c>
      <c r="I23" s="18" t="s">
        <v>105</v>
      </c>
      <c r="J23" s="20" t="s">
        <v>105</v>
      </c>
      <c r="K23" s="18" t="n">
        <v>0.17742763</v>
      </c>
      <c r="L23" s="20" t="n">
        <v>0.16630827</v>
      </c>
      <c r="M23" s="18" t="n">
        <v>0.24466515</v>
      </c>
      <c r="N23" s="20" t="n">
        <v>0.1796979</v>
      </c>
      <c r="O23" s="18" t="n">
        <v>0</v>
      </c>
      <c r="P23" s="20" t="n">
        <v>0</v>
      </c>
      <c r="Q23" s="18" t="n">
        <v>11.7507772</v>
      </c>
      <c r="R23" s="20" t="n">
        <v>1.40810295</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54.77914826</v>
      </c>
      <c r="F29" s="20" t="n">
        <v>1.96249502</v>
      </c>
      <c r="G29" s="18" t="n">
        <v>40.06091632</v>
      </c>
      <c r="H29" s="20" t="n">
        <v>2.06525324</v>
      </c>
      <c r="I29" s="18" t="s">
        <v>105</v>
      </c>
      <c r="J29" s="20" t="s">
        <v>105</v>
      </c>
      <c r="K29" s="18" t="n">
        <v>0.91814243</v>
      </c>
      <c r="L29" s="20" t="n">
        <v>0.39359716</v>
      </c>
      <c r="M29" s="18" t="n">
        <v>0</v>
      </c>
      <c r="N29" s="20" t="n">
        <v>0</v>
      </c>
      <c r="O29" s="18" t="n">
        <v>0</v>
      </c>
      <c r="P29" s="20" t="n">
        <v>0</v>
      </c>
      <c r="Q29" s="18" t="n">
        <v>4.24179299</v>
      </c>
      <c r="R29" s="20" t="n">
        <v>0.86242877</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(1412.0/B32*100)</f>
        <v/>
      </c>
      <c r="D32" s="19" t="n">
        <v>857</v>
      </c>
      <c r="E32" s="18" t="n">
        <v>64.64934977999999</v>
      </c>
      <c r="F32" s="20" t="n">
        <v>1.69357617</v>
      </c>
      <c r="G32" s="18" t="n">
        <v>25.05487427</v>
      </c>
      <c r="H32" s="20" t="n">
        <v>1.58784772</v>
      </c>
      <c r="I32" s="18" t="s">
        <v>105</v>
      </c>
      <c r="J32" s="20" t="s">
        <v>105</v>
      </c>
      <c r="K32" s="18" t="n">
        <v>0</v>
      </c>
      <c r="L32" s="20" t="n">
        <v>0</v>
      </c>
      <c r="M32" s="18" t="n">
        <v>0</v>
      </c>
      <c r="N32" s="20" t="n">
        <v>0</v>
      </c>
      <c r="O32" s="18" t="n">
        <v>0</v>
      </c>
      <c r="P32" s="20" t="n">
        <v>0</v>
      </c>
      <c r="Q32" s="18" t="n">
        <v>10.29577594</v>
      </c>
      <c r="R32" s="20" t="n">
        <v>1.10230929</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(2511.0/B34*100)</f>
        <v/>
      </c>
      <c r="D34" s="19" t="n">
        <v>804</v>
      </c>
      <c r="E34" s="18" t="n">
        <v>62.74926402</v>
      </c>
      <c r="F34" s="20" t="n">
        <v>2.22386766</v>
      </c>
      <c r="G34" s="18" t="n">
        <v>17.33965054</v>
      </c>
      <c r="H34" s="20" t="n">
        <v>1.80150516</v>
      </c>
      <c r="I34" s="18" t="s">
        <v>105</v>
      </c>
      <c r="J34" s="20" t="s">
        <v>105</v>
      </c>
      <c r="K34" s="18" t="n">
        <v>0.5597996200000001</v>
      </c>
      <c r="L34" s="20" t="n">
        <v>0.26297408</v>
      </c>
      <c r="M34" s="18" t="n">
        <v>0</v>
      </c>
      <c r="N34" s="20" t="n">
        <v>0</v>
      </c>
      <c r="O34" s="18" t="n">
        <v>0</v>
      </c>
      <c r="P34" s="20" t="n">
        <v>0</v>
      </c>
      <c r="Q34" s="18" t="n">
        <v>19.35128581</v>
      </c>
      <c r="R34" s="20" t="n">
        <v>1.92272846</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(2477.0/B36*100)</f>
        <v/>
      </c>
      <c r="D36" s="19" t="n">
        <v>855</v>
      </c>
      <c r="E36" s="18" t="n">
        <v>52.15635554</v>
      </c>
      <c r="F36" s="20" t="n">
        <v>1.65431303</v>
      </c>
      <c r="G36" s="18" t="n">
        <v>36.43776617</v>
      </c>
      <c r="H36" s="20" t="n">
        <v>1.70404732</v>
      </c>
      <c r="I36" s="18" t="s">
        <v>105</v>
      </c>
      <c r="J36" s="20" t="s">
        <v>105</v>
      </c>
      <c r="K36" s="18" t="n">
        <v>0.59508518</v>
      </c>
      <c r="L36" s="20" t="n">
        <v>0.29012158</v>
      </c>
      <c r="M36" s="18" t="n">
        <v>0</v>
      </c>
      <c r="N36" s="20" t="n">
        <v>0</v>
      </c>
      <c r="O36" s="18" t="n">
        <v>0</v>
      </c>
      <c r="P36" s="20" t="n">
        <v>0</v>
      </c>
      <c r="Q36" s="18" t="n">
        <v>10.81079311</v>
      </c>
      <c r="R36" s="20" t="n">
        <v>1.14654672</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(2146.0/B41*100)</f>
        <v/>
      </c>
      <c r="D41" s="19" t="n">
        <v>712</v>
      </c>
      <c r="E41" s="18" t="n">
        <v>56.95551936</v>
      </c>
      <c r="F41" s="20" t="n">
        <v>2.21250833</v>
      </c>
      <c r="G41" s="18" t="n">
        <v>38.39466904</v>
      </c>
      <c r="H41" s="20" t="n">
        <v>2.00813759</v>
      </c>
      <c r="I41" s="18" t="s">
        <v>105</v>
      </c>
      <c r="J41" s="20" t="s">
        <v>105</v>
      </c>
      <c r="K41" s="18" t="n">
        <v>0</v>
      </c>
      <c r="L41" s="20" t="n">
        <v>0</v>
      </c>
      <c r="M41" s="18" t="n">
        <v>0</v>
      </c>
      <c r="N41" s="20" t="n">
        <v>0</v>
      </c>
      <c r="O41" s="18" t="n">
        <v>0</v>
      </c>
      <c r="P41" s="20" t="n">
        <v>0</v>
      </c>
      <c r="Q41" s="18" t="n">
        <v>4.6498116</v>
      </c>
      <c r="R41" s="20" t="n">
        <v>1.09502711</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(8632.0/B46*100)</f>
        <v/>
      </c>
      <c r="D46" s="19" t="n">
        <v>2436</v>
      </c>
      <c r="E46" s="18" t="n">
        <v>63.76404715</v>
      </c>
      <c r="F46" s="20" t="n">
        <v>1.50866677</v>
      </c>
      <c r="G46" s="18" t="n">
        <v>12.84222578</v>
      </c>
      <c r="H46" s="20" t="n">
        <v>1.1396645</v>
      </c>
      <c r="I46" s="18" t="s">
        <v>105</v>
      </c>
      <c r="J46" s="20" t="s">
        <v>105</v>
      </c>
      <c r="K46" s="18" t="n">
        <v>2.06113164</v>
      </c>
      <c r="L46" s="20" t="n">
        <v>0.37707899</v>
      </c>
      <c r="M46" s="18" t="n">
        <v>0</v>
      </c>
      <c r="N46" s="20" t="n">
        <v>0</v>
      </c>
      <c r="O46" s="18" t="n">
        <v>0</v>
      </c>
      <c r="P46" s="20" t="n">
        <v>0</v>
      </c>
      <c r="Q46" s="18" t="n">
        <v>21.33259543</v>
      </c>
      <c r="R46" s="20" t="n">
        <v>1.22643584</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(3826.0/B48*100)</f>
        <v/>
      </c>
      <c r="D48" s="19" t="n">
        <v>1333</v>
      </c>
      <c r="E48" s="18" t="n">
        <v>38.11791542</v>
      </c>
      <c r="F48" s="20" t="n">
        <v>1.96171067</v>
      </c>
      <c r="G48" s="18" t="n">
        <v>56.5177869</v>
      </c>
      <c r="H48" s="20" t="n">
        <v>2.25743696</v>
      </c>
      <c r="I48" s="18" t="s">
        <v>105</v>
      </c>
      <c r="J48" s="20" t="s">
        <v>105</v>
      </c>
      <c r="K48" s="18" t="n">
        <v>0</v>
      </c>
      <c r="L48" s="20" t="n">
        <v>0</v>
      </c>
      <c r="M48" s="18" t="n">
        <v>0</v>
      </c>
      <c r="N48" s="20" t="n">
        <v>0</v>
      </c>
      <c r="O48" s="18" t="n">
        <v>0</v>
      </c>
      <c r="P48" s="20" t="n">
        <v>0</v>
      </c>
      <c r="Q48" s="18" t="n">
        <v>5.36429768</v>
      </c>
      <c r="R48" s="20" t="n">
        <v>0.82908521</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(2491.0/B61*100)</f>
        <v/>
      </c>
      <c r="D61" s="19" t="n">
        <v>833</v>
      </c>
      <c r="E61" s="18" t="n">
        <v>66.13888359000001</v>
      </c>
      <c r="F61" s="20" t="n">
        <v>2.01477089</v>
      </c>
      <c r="G61" s="18" t="n">
        <v>18.08428675</v>
      </c>
      <c r="H61" s="20" t="n">
        <v>1.50509779</v>
      </c>
      <c r="I61" s="18" t="s">
        <v>105</v>
      </c>
      <c r="J61" s="20" t="s">
        <v>105</v>
      </c>
      <c r="K61" s="18" t="n">
        <v>1.25655981</v>
      </c>
      <c r="L61" s="20" t="n">
        <v>0.39879322</v>
      </c>
      <c r="M61" s="18" t="n">
        <v>0</v>
      </c>
      <c r="N61" s="20" t="n">
        <v>0</v>
      </c>
      <c r="O61" s="18" t="n">
        <v>0</v>
      </c>
      <c r="P61" s="20" t="n">
        <v>0</v>
      </c>
      <c r="Q61" s="18" t="n">
        <v>14.52026984</v>
      </c>
      <c r="R61" s="20" t="n">
        <v>1.47294926</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(2652.0/B67*100)</f>
        <v/>
      </c>
      <c r="D67" s="19" t="n">
        <v>859</v>
      </c>
      <c r="E67" s="18" t="n">
        <v>63.67272948</v>
      </c>
      <c r="F67" s="20" t="n">
        <v>1.67728017</v>
      </c>
      <c r="G67" s="18" t="n">
        <v>28.68184227</v>
      </c>
      <c r="H67" s="20" t="n">
        <v>1.70358905</v>
      </c>
      <c r="I67" s="18" t="s">
        <v>105</v>
      </c>
      <c r="J67" s="20" t="s">
        <v>105</v>
      </c>
      <c r="K67" s="18" t="n">
        <v>0</v>
      </c>
      <c r="L67" s="20" t="n">
        <v>0</v>
      </c>
      <c r="M67" s="18" t="n">
        <v>0</v>
      </c>
      <c r="N67" s="20" t="n">
        <v>0</v>
      </c>
      <c r="O67" s="18" t="n">
        <v>0</v>
      </c>
      <c r="P67" s="20" t="n">
        <v>0</v>
      </c>
      <c r="Q67" s="18" t="n">
        <v>7.64542826</v>
      </c>
      <c r="R67" s="20" t="n">
        <v>0.93516492</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(2203.0/B70*100)</f>
        <v/>
      </c>
      <c r="D70" s="19" t="n">
        <v>726</v>
      </c>
      <c r="E70" s="18" t="n">
        <v>59.53709259</v>
      </c>
      <c r="F70" s="20" t="n">
        <v>2.13607507</v>
      </c>
      <c r="G70" s="18" t="n">
        <v>31.2500622</v>
      </c>
      <c r="H70" s="20" t="n">
        <v>2.56252044</v>
      </c>
      <c r="I70" s="18" t="s">
        <v>105</v>
      </c>
      <c r="J70" s="20" t="s">
        <v>105</v>
      </c>
      <c r="K70" s="18" t="n">
        <v>0</v>
      </c>
      <c r="L70" s="20" t="n">
        <v>0</v>
      </c>
      <c r="M70" s="18" t="n">
        <v>0</v>
      </c>
      <c r="N70" s="20" t="n">
        <v>0</v>
      </c>
      <c r="O70" s="18" t="n">
        <v>0</v>
      </c>
      <c r="P70" s="20" t="n">
        <v>0</v>
      </c>
      <c r="Q70" s="18" t="n">
        <v>9.21284522</v>
      </c>
      <c r="R70" s="20" t="n">
        <v>1.65167595</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1.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236</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(367.0/B7*100)</f>
        <v/>
      </c>
      <c r="D7" s="19" t="n">
        <v>7000</v>
      </c>
      <c r="E7" s="18" t="n">
        <v>30.14455731</v>
      </c>
      <c r="F7" s="20" t="n">
        <v>0.62270251</v>
      </c>
      <c r="G7" s="18" t="n">
        <v>67.0248982</v>
      </c>
      <c r="H7" s="20" t="n">
        <v>0.690899</v>
      </c>
      <c r="I7" s="18" t="s">
        <v>105</v>
      </c>
      <c r="J7" s="20" t="s">
        <v>105</v>
      </c>
      <c r="K7" s="18" t="n">
        <v>0.58014902</v>
      </c>
      <c r="L7" s="20" t="n">
        <v>0.09375939</v>
      </c>
      <c r="M7" s="18" t="n">
        <v>0</v>
      </c>
      <c r="N7" s="20" t="n">
        <v>0</v>
      </c>
      <c r="O7" s="18" t="n">
        <v>0</v>
      </c>
      <c r="P7" s="20" t="n">
        <v>0</v>
      </c>
      <c r="Q7" s="18" t="n">
        <v>2.25039546</v>
      </c>
      <c r="R7" s="20" t="n">
        <v>0.22704248</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(2187.0/B9*100)</f>
        <v/>
      </c>
      <c r="D9" s="19" t="n">
        <v>693</v>
      </c>
      <c r="E9" s="18" t="n">
        <v>22.78942891</v>
      </c>
      <c r="F9" s="20" t="n">
        <v>1.53871118</v>
      </c>
      <c r="G9" s="18" t="n">
        <v>76.19942352</v>
      </c>
      <c r="H9" s="20" t="n">
        <v>1.61954336</v>
      </c>
      <c r="I9" s="18" t="s">
        <v>105</v>
      </c>
      <c r="J9" s="20" t="s">
        <v>105</v>
      </c>
      <c r="K9" s="18" t="n">
        <v>0.23734258</v>
      </c>
      <c r="L9" s="20" t="n">
        <v>0.14060314</v>
      </c>
      <c r="M9" s="18" t="n">
        <v>0</v>
      </c>
      <c r="N9" s="20" t="n">
        <v>0</v>
      </c>
      <c r="O9" s="18" t="n">
        <v>0</v>
      </c>
      <c r="P9" s="20" t="n">
        <v>0</v>
      </c>
      <c r="Q9" s="18" t="n">
        <v>0.773805</v>
      </c>
      <c r="R9" s="20" t="n">
        <v>0.35022999</v>
      </c>
    </row>
    <row r="10" spans="1:18">
      <c r="A10" s="15" t="s">
        <v>109</v>
      </c>
      <c r="B10" s="17" t="n">
        <v>6480</v>
      </c>
      <c r="C10" s="18">
        <f>(4843.0/B10*100)</f>
        <v/>
      </c>
      <c r="D10" s="19" t="n">
        <v>1637</v>
      </c>
      <c r="E10" s="18" t="n">
        <v>28.9674003</v>
      </c>
      <c r="F10" s="20" t="n">
        <v>1.77827572</v>
      </c>
      <c r="G10" s="18" t="n">
        <v>70.46195147</v>
      </c>
      <c r="H10" s="20" t="n">
        <v>1.81666442</v>
      </c>
      <c r="I10" s="18" t="s">
        <v>105</v>
      </c>
      <c r="J10" s="20" t="s">
        <v>105</v>
      </c>
      <c r="K10" s="18" t="n">
        <v>0.00555618</v>
      </c>
      <c r="L10" s="20" t="n">
        <v>0.00556257</v>
      </c>
      <c r="M10" s="18" t="n">
        <v>0</v>
      </c>
      <c r="N10" s="20" t="n">
        <v>0</v>
      </c>
      <c r="O10" s="18" t="n">
        <v>0</v>
      </c>
      <c r="P10" s="20" t="n">
        <v>0</v>
      </c>
      <c r="Q10" s="18" t="n">
        <v>0.56509206</v>
      </c>
      <c r="R10" s="20" t="n">
        <v>0.30870305</v>
      </c>
    </row>
    <row r="11" spans="1:18">
      <c r="A11" s="15" t="s">
        <v>110</v>
      </c>
      <c r="B11" s="17" t="n">
        <v>3553</v>
      </c>
      <c r="C11" s="18">
        <f>(2692.0/B11*100)</f>
        <v/>
      </c>
      <c r="D11" s="19" t="n">
        <v>861</v>
      </c>
      <c r="E11" s="18" t="n">
        <v>49.77318692</v>
      </c>
      <c r="F11" s="20" t="n">
        <v>2.08115613</v>
      </c>
      <c r="G11" s="18" t="n">
        <v>47.50353675</v>
      </c>
      <c r="H11" s="20" t="n">
        <v>1.94422982</v>
      </c>
      <c r="I11" s="18" t="s">
        <v>105</v>
      </c>
      <c r="J11" s="20" t="s">
        <v>105</v>
      </c>
      <c r="K11" s="18" t="n">
        <v>0.57179284</v>
      </c>
      <c r="L11" s="20" t="n">
        <v>0.25323007</v>
      </c>
      <c r="M11" s="18" t="n">
        <v>0</v>
      </c>
      <c r="N11" s="20" t="n">
        <v>0</v>
      </c>
      <c r="O11" s="18" t="n">
        <v>0</v>
      </c>
      <c r="P11" s="20" t="n">
        <v>0</v>
      </c>
      <c r="Q11" s="18" t="n">
        <v>2.15148349</v>
      </c>
      <c r="R11" s="20" t="n">
        <v>0.76699695</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(4419.0/B23*100)</f>
        <v/>
      </c>
      <c r="D23" s="19" t="n">
        <v>1372</v>
      </c>
      <c r="E23" s="18" t="n">
        <v>38.18801607</v>
      </c>
      <c r="F23" s="20" t="n">
        <v>1.71207019</v>
      </c>
      <c r="G23" s="18" t="n">
        <v>60.49584539</v>
      </c>
      <c r="H23" s="20" t="n">
        <v>1.89290301</v>
      </c>
      <c r="I23" s="18" t="s">
        <v>105</v>
      </c>
      <c r="J23" s="20" t="s">
        <v>105</v>
      </c>
      <c r="K23" s="18" t="n">
        <v>0.17984181</v>
      </c>
      <c r="L23" s="20" t="n">
        <v>0.16690524</v>
      </c>
      <c r="M23" s="18" t="n">
        <v>0</v>
      </c>
      <c r="N23" s="20" t="n">
        <v>0</v>
      </c>
      <c r="O23" s="18" t="n">
        <v>0</v>
      </c>
      <c r="P23" s="20" t="n">
        <v>0</v>
      </c>
      <c r="Q23" s="18" t="n">
        <v>1.13629673</v>
      </c>
      <c r="R23" s="20" t="n">
        <v>0.56884134</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35.64722928</v>
      </c>
      <c r="F29" s="20" t="n">
        <v>1.96502704</v>
      </c>
      <c r="G29" s="18" t="n">
        <v>63.20065045</v>
      </c>
      <c r="H29" s="20" t="n">
        <v>2.04631305</v>
      </c>
      <c r="I29" s="18" t="s">
        <v>105</v>
      </c>
      <c r="J29" s="20" t="s">
        <v>105</v>
      </c>
      <c r="K29" s="18" t="n">
        <v>0.91814243</v>
      </c>
      <c r="L29" s="20" t="n">
        <v>0.39359716</v>
      </c>
      <c r="M29" s="18" t="n">
        <v>0</v>
      </c>
      <c r="N29" s="20" t="n">
        <v>0</v>
      </c>
      <c r="O29" s="18" t="n">
        <v>0</v>
      </c>
      <c r="P29" s="20" t="n">
        <v>0</v>
      </c>
      <c r="Q29" s="18" t="n">
        <v>0.23397784</v>
      </c>
      <c r="R29" s="20" t="n">
        <v>0.17681807</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(1414.0/B32*100)</f>
        <v/>
      </c>
      <c r="D32" s="19" t="n">
        <v>855</v>
      </c>
      <c r="E32" s="18" t="n">
        <v>39.32663655</v>
      </c>
      <c r="F32" s="20" t="n">
        <v>1.66602571</v>
      </c>
      <c r="G32" s="18" t="n">
        <v>59.6623265</v>
      </c>
      <c r="H32" s="20" t="n">
        <v>1.77544124</v>
      </c>
      <c r="I32" s="18" t="s">
        <v>105</v>
      </c>
      <c r="J32" s="20" t="s">
        <v>105</v>
      </c>
      <c r="K32" s="18" t="n">
        <v>0</v>
      </c>
      <c r="L32" s="20" t="n">
        <v>0</v>
      </c>
      <c r="M32" s="18" t="n">
        <v>0</v>
      </c>
      <c r="N32" s="20" t="n">
        <v>0</v>
      </c>
      <c r="O32" s="18" t="n">
        <v>0</v>
      </c>
      <c r="P32" s="20" t="n">
        <v>0</v>
      </c>
      <c r="Q32" s="18" t="n">
        <v>1.01103695</v>
      </c>
      <c r="R32" s="20" t="n">
        <v>0.3583529</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(2511.0/B34*100)</f>
        <v/>
      </c>
      <c r="D34" s="19" t="n">
        <v>804</v>
      </c>
      <c r="E34" s="18" t="n">
        <v>56.90282926</v>
      </c>
      <c r="F34" s="20" t="n">
        <v>1.93237509</v>
      </c>
      <c r="G34" s="18" t="n">
        <v>39.76655801</v>
      </c>
      <c r="H34" s="20" t="n">
        <v>2.23342977</v>
      </c>
      <c r="I34" s="18" t="s">
        <v>105</v>
      </c>
      <c r="J34" s="20" t="s">
        <v>105</v>
      </c>
      <c r="K34" s="18" t="n">
        <v>0.5597996200000001</v>
      </c>
      <c r="L34" s="20" t="n">
        <v>0.26297408</v>
      </c>
      <c r="M34" s="18" t="n">
        <v>0</v>
      </c>
      <c r="N34" s="20" t="n">
        <v>0</v>
      </c>
      <c r="O34" s="18" t="n">
        <v>0</v>
      </c>
      <c r="P34" s="20" t="n">
        <v>0</v>
      </c>
      <c r="Q34" s="18" t="n">
        <v>2.77081311</v>
      </c>
      <c r="R34" s="20" t="n">
        <v>0.75502573</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(2477.0/B36*100)</f>
        <v/>
      </c>
      <c r="D36" s="19" t="n">
        <v>855</v>
      </c>
      <c r="E36" s="18" t="n">
        <v>39.88837763</v>
      </c>
      <c r="F36" s="20" t="n">
        <v>1.7649396</v>
      </c>
      <c r="G36" s="18" t="n">
        <v>57.6971878</v>
      </c>
      <c r="H36" s="20" t="n">
        <v>1.77385362</v>
      </c>
      <c r="I36" s="18" t="s">
        <v>105</v>
      </c>
      <c r="J36" s="20" t="s">
        <v>105</v>
      </c>
      <c r="K36" s="18" t="n">
        <v>0.59508518</v>
      </c>
      <c r="L36" s="20" t="n">
        <v>0.29012158</v>
      </c>
      <c r="M36" s="18" t="n">
        <v>0</v>
      </c>
      <c r="N36" s="20" t="n">
        <v>0</v>
      </c>
      <c r="O36" s="18" t="n">
        <v>0</v>
      </c>
      <c r="P36" s="20" t="n">
        <v>0</v>
      </c>
      <c r="Q36" s="18" t="n">
        <v>1.81934939</v>
      </c>
      <c r="R36" s="20" t="n">
        <v>0.60678297</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(2148.0/B41*100)</f>
        <v/>
      </c>
      <c r="D41" s="19" t="n">
        <v>710</v>
      </c>
      <c r="E41" s="18" t="n">
        <v>32.60379695</v>
      </c>
      <c r="F41" s="20" t="n">
        <v>1.90370256</v>
      </c>
      <c r="G41" s="18" t="n">
        <v>66.94460345</v>
      </c>
      <c r="H41" s="20" t="n">
        <v>1.9424304</v>
      </c>
      <c r="I41" s="18" t="s">
        <v>105</v>
      </c>
      <c r="J41" s="20" t="s">
        <v>105</v>
      </c>
      <c r="K41" s="18" t="n">
        <v>0</v>
      </c>
      <c r="L41" s="20" t="n">
        <v>0</v>
      </c>
      <c r="M41" s="18" t="n">
        <v>0</v>
      </c>
      <c r="N41" s="20" t="n">
        <v>0</v>
      </c>
      <c r="O41" s="18" t="n">
        <v>0</v>
      </c>
      <c r="P41" s="20" t="n">
        <v>0</v>
      </c>
      <c r="Q41" s="18" t="n">
        <v>0.4515996</v>
      </c>
      <c r="R41" s="20" t="n">
        <v>0.48344586</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(8674.0/B46*100)</f>
        <v/>
      </c>
      <c r="D46" s="19" t="n">
        <v>2394</v>
      </c>
      <c r="E46" s="18" t="n">
        <v>57.81816456</v>
      </c>
      <c r="F46" s="20" t="n">
        <v>1.34032359</v>
      </c>
      <c r="G46" s="18" t="n">
        <v>34.09473081</v>
      </c>
      <c r="H46" s="20" t="n">
        <v>1.51756892</v>
      </c>
      <c r="I46" s="18" t="s">
        <v>105</v>
      </c>
      <c r="J46" s="20" t="s">
        <v>105</v>
      </c>
      <c r="K46" s="18" t="n">
        <v>2.24927921</v>
      </c>
      <c r="L46" s="20" t="n">
        <v>0.41555501</v>
      </c>
      <c r="M46" s="18" t="n">
        <v>0</v>
      </c>
      <c r="N46" s="20" t="n">
        <v>0</v>
      </c>
      <c r="O46" s="18" t="n">
        <v>0</v>
      </c>
      <c r="P46" s="20" t="n">
        <v>0</v>
      </c>
      <c r="Q46" s="18" t="n">
        <v>5.83782543</v>
      </c>
      <c r="R46" s="20" t="n">
        <v>0.66115233</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(3828.0/B48*100)</f>
        <v/>
      </c>
      <c r="D48" s="19" t="n">
        <v>1331</v>
      </c>
      <c r="E48" s="18" t="n">
        <v>38.21773379</v>
      </c>
      <c r="F48" s="20" t="n">
        <v>1.76668175</v>
      </c>
      <c r="G48" s="18" t="n">
        <v>61.78226621</v>
      </c>
      <c r="H48" s="20" t="n">
        <v>1.76668175</v>
      </c>
      <c r="I48" s="18" t="s">
        <v>105</v>
      </c>
      <c r="J48" s="20" t="s">
        <v>105</v>
      </c>
      <c r="K48" s="18" t="n">
        <v>0</v>
      </c>
      <c r="L48" s="20" t="n">
        <v>0</v>
      </c>
      <c r="M48" s="18" t="n">
        <v>0</v>
      </c>
      <c r="N48" s="20" t="n">
        <v>0</v>
      </c>
      <c r="O48" s="18" t="n">
        <v>0</v>
      </c>
      <c r="P48" s="20" t="n">
        <v>0</v>
      </c>
      <c r="Q48" s="18" t="n">
        <v>0</v>
      </c>
      <c r="R48" s="20" t="n">
        <v>0</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(2492.0/B61*100)</f>
        <v/>
      </c>
      <c r="D61" s="19" t="n">
        <v>832</v>
      </c>
      <c r="E61" s="18" t="n">
        <v>49.36407704</v>
      </c>
      <c r="F61" s="20" t="n">
        <v>2.06945681</v>
      </c>
      <c r="G61" s="18" t="n">
        <v>46.58336439</v>
      </c>
      <c r="H61" s="20" t="n">
        <v>1.88344154</v>
      </c>
      <c r="I61" s="18" t="s">
        <v>105</v>
      </c>
      <c r="J61" s="20" t="s">
        <v>105</v>
      </c>
      <c r="K61" s="18" t="n">
        <v>1.25814627</v>
      </c>
      <c r="L61" s="20" t="n">
        <v>0.39918201</v>
      </c>
      <c r="M61" s="18" t="n">
        <v>0</v>
      </c>
      <c r="N61" s="20" t="n">
        <v>0</v>
      </c>
      <c r="O61" s="18" t="n">
        <v>0</v>
      </c>
      <c r="P61" s="20" t="n">
        <v>0</v>
      </c>
      <c r="Q61" s="18" t="n">
        <v>2.7944123</v>
      </c>
      <c r="R61" s="20" t="n">
        <v>0.76644817</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(2657.0/B67*100)</f>
        <v/>
      </c>
      <c r="D67" s="19" t="n">
        <v>854</v>
      </c>
      <c r="E67" s="18" t="n">
        <v>57.56550425</v>
      </c>
      <c r="F67" s="20" t="n">
        <v>1.94648389</v>
      </c>
      <c r="G67" s="18" t="n">
        <v>41.80991724</v>
      </c>
      <c r="H67" s="20" t="n">
        <v>1.98347826</v>
      </c>
      <c r="I67" s="18" t="s">
        <v>105</v>
      </c>
      <c r="J67" s="20" t="s">
        <v>105</v>
      </c>
      <c r="K67" s="18" t="n">
        <v>0</v>
      </c>
      <c r="L67" s="20" t="n">
        <v>0</v>
      </c>
      <c r="M67" s="18" t="n">
        <v>0</v>
      </c>
      <c r="N67" s="20" t="n">
        <v>0</v>
      </c>
      <c r="O67" s="18" t="n">
        <v>0</v>
      </c>
      <c r="P67" s="20" t="n">
        <v>0</v>
      </c>
      <c r="Q67" s="18" t="n">
        <v>0.62457851</v>
      </c>
      <c r="R67" s="20" t="n">
        <v>0.24218285</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(2210.0/B70*100)</f>
        <v/>
      </c>
      <c r="D70" s="19" t="n">
        <v>719</v>
      </c>
      <c r="E70" s="18" t="n">
        <v>46.95870144</v>
      </c>
      <c r="F70" s="20" t="n">
        <v>2.28297826</v>
      </c>
      <c r="G70" s="18" t="n">
        <v>52.54192359</v>
      </c>
      <c r="H70" s="20" t="n">
        <v>2.2639158</v>
      </c>
      <c r="I70" s="18" t="s">
        <v>105</v>
      </c>
      <c r="J70" s="20" t="s">
        <v>105</v>
      </c>
      <c r="K70" s="18" t="n">
        <v>0</v>
      </c>
      <c r="L70" s="20" t="n">
        <v>0</v>
      </c>
      <c r="M70" s="18" t="n">
        <v>0</v>
      </c>
      <c r="N70" s="20" t="n">
        <v>0</v>
      </c>
      <c r="O70" s="18" t="n">
        <v>0</v>
      </c>
      <c r="P70" s="20" t="n">
        <v>0</v>
      </c>
      <c r="Q70" s="18" t="n">
        <v>0.49937497</v>
      </c>
      <c r="R70" s="20" t="n">
        <v>0.34908</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2.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237</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(384.0/B7*100)</f>
        <v/>
      </c>
      <c r="D7" s="19" t="n">
        <v>6983</v>
      </c>
      <c r="E7" s="18" t="n">
        <v>43.0425688</v>
      </c>
      <c r="F7" s="20" t="n">
        <v>0.87710277</v>
      </c>
      <c r="G7" s="18" t="n">
        <v>53.31802578</v>
      </c>
      <c r="H7" s="20" t="n">
        <v>0.9609597</v>
      </c>
      <c r="I7" s="18" t="s">
        <v>105</v>
      </c>
      <c r="J7" s="20" t="s">
        <v>105</v>
      </c>
      <c r="K7" s="18" t="n">
        <v>0.60340048</v>
      </c>
      <c r="L7" s="20" t="n">
        <v>0.09586517999999999</v>
      </c>
      <c r="M7" s="18" t="n">
        <v>0</v>
      </c>
      <c r="N7" s="20" t="n">
        <v>0</v>
      </c>
      <c r="O7" s="18" t="n">
        <v>0</v>
      </c>
      <c r="P7" s="20" t="n">
        <v>0</v>
      </c>
      <c r="Q7" s="18" t="n">
        <v>3.03600494</v>
      </c>
      <c r="R7" s="20" t="n">
        <v>0.28777371</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(2187.0/B9*100)</f>
        <v/>
      </c>
      <c r="D9" s="19" t="n">
        <v>693</v>
      </c>
      <c r="E9" s="18" t="n">
        <v>30.4787888</v>
      </c>
      <c r="F9" s="20" t="n">
        <v>1.93840998</v>
      </c>
      <c r="G9" s="18" t="n">
        <v>68.36128022</v>
      </c>
      <c r="H9" s="20" t="n">
        <v>2.0214429</v>
      </c>
      <c r="I9" s="18" t="s">
        <v>105</v>
      </c>
      <c r="J9" s="20" t="s">
        <v>105</v>
      </c>
      <c r="K9" s="18" t="n">
        <v>0.23734258</v>
      </c>
      <c r="L9" s="20" t="n">
        <v>0.14060314</v>
      </c>
      <c r="M9" s="18" t="n">
        <v>0</v>
      </c>
      <c r="N9" s="20" t="n">
        <v>0</v>
      </c>
      <c r="O9" s="18" t="n">
        <v>0</v>
      </c>
      <c r="P9" s="20" t="n">
        <v>0</v>
      </c>
      <c r="Q9" s="18" t="n">
        <v>0.9225884</v>
      </c>
      <c r="R9" s="20" t="n">
        <v>0.32822139</v>
      </c>
    </row>
    <row r="10" spans="1:18">
      <c r="A10" s="15" t="s">
        <v>109</v>
      </c>
      <c r="B10" s="17" t="n">
        <v>6480</v>
      </c>
      <c r="C10" s="18">
        <f>(4843.0/B10*100)</f>
        <v/>
      </c>
      <c r="D10" s="19" t="n">
        <v>1637</v>
      </c>
      <c r="E10" s="18" t="n">
        <v>43.22219659</v>
      </c>
      <c r="F10" s="20" t="n">
        <v>1.58728992</v>
      </c>
      <c r="G10" s="18" t="n">
        <v>55.96806155</v>
      </c>
      <c r="H10" s="20" t="n">
        <v>1.62582667</v>
      </c>
      <c r="I10" s="18" t="s">
        <v>105</v>
      </c>
      <c r="J10" s="20" t="s">
        <v>105</v>
      </c>
      <c r="K10" s="18" t="n">
        <v>0.00555618</v>
      </c>
      <c r="L10" s="20" t="n">
        <v>0.00556257</v>
      </c>
      <c r="M10" s="18" t="n">
        <v>0</v>
      </c>
      <c r="N10" s="20" t="n">
        <v>0</v>
      </c>
      <c r="O10" s="18" t="n">
        <v>0</v>
      </c>
      <c r="P10" s="20" t="n">
        <v>0</v>
      </c>
      <c r="Q10" s="18" t="n">
        <v>0.80418568</v>
      </c>
      <c r="R10" s="20" t="n">
        <v>0.33827979</v>
      </c>
    </row>
    <row r="11" spans="1:18">
      <c r="A11" s="15" t="s">
        <v>110</v>
      </c>
      <c r="B11" s="17" t="n">
        <v>3553</v>
      </c>
      <c r="C11" s="18">
        <f>(2692.0/B11*100)</f>
        <v/>
      </c>
      <c r="D11" s="19" t="n">
        <v>861</v>
      </c>
      <c r="E11" s="18" t="n">
        <v>54.30272901</v>
      </c>
      <c r="F11" s="20" t="n">
        <v>1.75641182</v>
      </c>
      <c r="G11" s="18" t="n">
        <v>43.10656225</v>
      </c>
      <c r="H11" s="20" t="n">
        <v>1.69506061</v>
      </c>
      <c r="I11" s="18" t="s">
        <v>105</v>
      </c>
      <c r="J11" s="20" t="s">
        <v>105</v>
      </c>
      <c r="K11" s="18" t="n">
        <v>0.57179284</v>
      </c>
      <c r="L11" s="20" t="n">
        <v>0.25323007</v>
      </c>
      <c r="M11" s="18" t="n">
        <v>0</v>
      </c>
      <c r="N11" s="20" t="n">
        <v>0</v>
      </c>
      <c r="O11" s="18" t="n">
        <v>0</v>
      </c>
      <c r="P11" s="20" t="n">
        <v>0</v>
      </c>
      <c r="Q11" s="18" t="n">
        <v>2.01891589</v>
      </c>
      <c r="R11" s="20" t="n">
        <v>0.78523535</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(4418.0/B23*100)</f>
        <v/>
      </c>
      <c r="D23" s="19" t="n">
        <v>1373</v>
      </c>
      <c r="E23" s="18" t="n">
        <v>28.08640447</v>
      </c>
      <c r="F23" s="20" t="n">
        <v>1.8171259</v>
      </c>
      <c r="G23" s="18" t="n">
        <v>69.33311384</v>
      </c>
      <c r="H23" s="20" t="n">
        <v>1.851669</v>
      </c>
      <c r="I23" s="18" t="s">
        <v>105</v>
      </c>
      <c r="J23" s="20" t="s">
        <v>105</v>
      </c>
      <c r="K23" s="18" t="n">
        <v>0.25101821</v>
      </c>
      <c r="L23" s="20" t="n">
        <v>0.18044952</v>
      </c>
      <c r="M23" s="18" t="n">
        <v>0</v>
      </c>
      <c r="N23" s="20" t="n">
        <v>0</v>
      </c>
      <c r="O23" s="18" t="n">
        <v>0</v>
      </c>
      <c r="P23" s="20" t="n">
        <v>0</v>
      </c>
      <c r="Q23" s="18" t="n">
        <v>2.32946348</v>
      </c>
      <c r="R23" s="20" t="n">
        <v>0.69550221</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42.74744837</v>
      </c>
      <c r="F29" s="20" t="n">
        <v>2.36627593</v>
      </c>
      <c r="G29" s="18" t="n">
        <v>55.84756401</v>
      </c>
      <c r="H29" s="20" t="n">
        <v>2.33275038</v>
      </c>
      <c r="I29" s="18" t="s">
        <v>105</v>
      </c>
      <c r="J29" s="20" t="s">
        <v>105</v>
      </c>
      <c r="K29" s="18" t="n">
        <v>0.91814243</v>
      </c>
      <c r="L29" s="20" t="n">
        <v>0.39359716</v>
      </c>
      <c r="M29" s="18" t="n">
        <v>0</v>
      </c>
      <c r="N29" s="20" t="n">
        <v>0</v>
      </c>
      <c r="O29" s="18" t="n">
        <v>0</v>
      </c>
      <c r="P29" s="20" t="n">
        <v>0</v>
      </c>
      <c r="Q29" s="18" t="n">
        <v>0.48684519</v>
      </c>
      <c r="R29" s="20" t="n">
        <v>0.22469523</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(1413.0/B32*100)</f>
        <v/>
      </c>
      <c r="D32" s="19" t="n">
        <v>856</v>
      </c>
      <c r="E32" s="18" t="n">
        <v>50.12914204</v>
      </c>
      <c r="F32" s="20" t="n">
        <v>1.88118216</v>
      </c>
      <c r="G32" s="18" t="n">
        <v>49.11998996</v>
      </c>
      <c r="H32" s="20" t="n">
        <v>1.98616925</v>
      </c>
      <c r="I32" s="18" t="s">
        <v>105</v>
      </c>
      <c r="J32" s="20" t="s">
        <v>105</v>
      </c>
      <c r="K32" s="18" t="n">
        <v>0</v>
      </c>
      <c r="L32" s="20" t="n">
        <v>0</v>
      </c>
      <c r="M32" s="18" t="n">
        <v>0</v>
      </c>
      <c r="N32" s="20" t="n">
        <v>0</v>
      </c>
      <c r="O32" s="18" t="n">
        <v>0</v>
      </c>
      <c r="P32" s="20" t="n">
        <v>0</v>
      </c>
      <c r="Q32" s="18" t="n">
        <v>0.750868</v>
      </c>
      <c r="R32" s="20" t="n">
        <v>0.30261807</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(2512.0/B34*100)</f>
        <v/>
      </c>
      <c r="D34" s="19" t="n">
        <v>803</v>
      </c>
      <c r="E34" s="18" t="n">
        <v>56.34437946</v>
      </c>
      <c r="F34" s="20" t="n">
        <v>1.71690891</v>
      </c>
      <c r="G34" s="18" t="n">
        <v>39.97736252</v>
      </c>
      <c r="H34" s="20" t="n">
        <v>1.88491518</v>
      </c>
      <c r="I34" s="18" t="s">
        <v>105</v>
      </c>
      <c r="J34" s="20" t="s">
        <v>105</v>
      </c>
      <c r="K34" s="18" t="n">
        <v>0.66423009</v>
      </c>
      <c r="L34" s="20" t="n">
        <v>0.28242547</v>
      </c>
      <c r="M34" s="18" t="n">
        <v>0</v>
      </c>
      <c r="N34" s="20" t="n">
        <v>0</v>
      </c>
      <c r="O34" s="18" t="n">
        <v>0</v>
      </c>
      <c r="P34" s="20" t="n">
        <v>0</v>
      </c>
      <c r="Q34" s="18" t="n">
        <v>3.01402793</v>
      </c>
      <c r="R34" s="20" t="n">
        <v>0.67787018</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(2478.0/B36*100)</f>
        <v/>
      </c>
      <c r="D36" s="19" t="n">
        <v>854</v>
      </c>
      <c r="E36" s="18" t="n">
        <v>48.88136608</v>
      </c>
      <c r="F36" s="20" t="n">
        <v>1.84187211</v>
      </c>
      <c r="G36" s="18" t="n">
        <v>48.62251884</v>
      </c>
      <c r="H36" s="20" t="n">
        <v>1.77773005</v>
      </c>
      <c r="I36" s="18" t="s">
        <v>105</v>
      </c>
      <c r="J36" s="20" t="s">
        <v>105</v>
      </c>
      <c r="K36" s="18" t="n">
        <v>0.66322043</v>
      </c>
      <c r="L36" s="20" t="n">
        <v>0.29659967</v>
      </c>
      <c r="M36" s="18" t="n">
        <v>0</v>
      </c>
      <c r="N36" s="20" t="n">
        <v>0</v>
      </c>
      <c r="O36" s="18" t="n">
        <v>0</v>
      </c>
      <c r="P36" s="20" t="n">
        <v>0</v>
      </c>
      <c r="Q36" s="18" t="n">
        <v>1.83289465</v>
      </c>
      <c r="R36" s="20" t="n">
        <v>0.5404146</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(2148.0/B41*100)</f>
        <v/>
      </c>
      <c r="D41" s="19" t="n">
        <v>710</v>
      </c>
      <c r="E41" s="18" t="n">
        <v>44.77822889</v>
      </c>
      <c r="F41" s="20" t="n">
        <v>1.71607638</v>
      </c>
      <c r="G41" s="18" t="n">
        <v>55.10310457</v>
      </c>
      <c r="H41" s="20" t="n">
        <v>1.72934587</v>
      </c>
      <c r="I41" s="18" t="s">
        <v>105</v>
      </c>
      <c r="J41" s="20" t="s">
        <v>105</v>
      </c>
      <c r="K41" s="18" t="n">
        <v>0</v>
      </c>
      <c r="L41" s="20" t="n">
        <v>0</v>
      </c>
      <c r="M41" s="18" t="n">
        <v>0</v>
      </c>
      <c r="N41" s="20" t="n">
        <v>0</v>
      </c>
      <c r="O41" s="18" t="n">
        <v>0</v>
      </c>
      <c r="P41" s="20" t="n">
        <v>0</v>
      </c>
      <c r="Q41" s="18" t="n">
        <v>0.11866654</v>
      </c>
      <c r="R41" s="20" t="n">
        <v>0.11839738</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(8697.0/B46*100)</f>
        <v/>
      </c>
      <c r="D46" s="19" t="n">
        <v>2371</v>
      </c>
      <c r="E46" s="18" t="n">
        <v>56.96082112</v>
      </c>
      <c r="F46" s="20" t="n">
        <v>1.46533354</v>
      </c>
      <c r="G46" s="18" t="n">
        <v>34.94665076</v>
      </c>
      <c r="H46" s="20" t="n">
        <v>1.57044636</v>
      </c>
      <c r="I46" s="18" t="s">
        <v>105</v>
      </c>
      <c r="J46" s="20" t="s">
        <v>105</v>
      </c>
      <c r="K46" s="18" t="n">
        <v>2.36448341</v>
      </c>
      <c r="L46" s="20" t="n">
        <v>0.40314947</v>
      </c>
      <c r="M46" s="18" t="n">
        <v>0</v>
      </c>
      <c r="N46" s="20" t="n">
        <v>0</v>
      </c>
      <c r="O46" s="18" t="n">
        <v>0</v>
      </c>
      <c r="P46" s="20" t="n">
        <v>0</v>
      </c>
      <c r="Q46" s="18" t="n">
        <v>5.72804471</v>
      </c>
      <c r="R46" s="20" t="n">
        <v>0.66748936</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(3828.0/B48*100)</f>
        <v/>
      </c>
      <c r="D48" s="19" t="n">
        <v>1331</v>
      </c>
      <c r="E48" s="18" t="n">
        <v>32.14595642</v>
      </c>
      <c r="F48" s="20" t="n">
        <v>1.8584733</v>
      </c>
      <c r="G48" s="18" t="n">
        <v>67.85349361999999</v>
      </c>
      <c r="H48" s="20" t="n">
        <v>1.85845301</v>
      </c>
      <c r="I48" s="18" t="s">
        <v>105</v>
      </c>
      <c r="J48" s="20" t="s">
        <v>105</v>
      </c>
      <c r="K48" s="18" t="n">
        <v>0</v>
      </c>
      <c r="L48" s="20" t="n">
        <v>0</v>
      </c>
      <c r="M48" s="18" t="n">
        <v>0</v>
      </c>
      <c r="N48" s="20" t="n">
        <v>0</v>
      </c>
      <c r="O48" s="18" t="n">
        <v>0</v>
      </c>
      <c r="P48" s="20" t="n">
        <v>0</v>
      </c>
      <c r="Q48" s="18" t="n">
        <v>0.00054997</v>
      </c>
      <c r="R48" s="20" t="n">
        <v>0.0005494</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(2492.0/B61*100)</f>
        <v/>
      </c>
      <c r="D61" s="19" t="n">
        <v>832</v>
      </c>
      <c r="E61" s="18" t="n">
        <v>67.01384748</v>
      </c>
      <c r="F61" s="20" t="n">
        <v>1.91441544</v>
      </c>
      <c r="G61" s="18" t="n">
        <v>28.46320635</v>
      </c>
      <c r="H61" s="20" t="n">
        <v>1.82056009</v>
      </c>
      <c r="I61" s="18" t="s">
        <v>105</v>
      </c>
      <c r="J61" s="20" t="s">
        <v>105</v>
      </c>
      <c r="K61" s="18" t="n">
        <v>1.33764184</v>
      </c>
      <c r="L61" s="20" t="n">
        <v>0.40061858</v>
      </c>
      <c r="M61" s="18" t="n">
        <v>0</v>
      </c>
      <c r="N61" s="20" t="n">
        <v>0</v>
      </c>
      <c r="O61" s="18" t="n">
        <v>0</v>
      </c>
      <c r="P61" s="20" t="n">
        <v>0</v>
      </c>
      <c r="Q61" s="18" t="n">
        <v>3.18530433</v>
      </c>
      <c r="R61" s="20" t="n">
        <v>0.7272182</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(2662.0/B67*100)</f>
        <v/>
      </c>
      <c r="D67" s="19" t="n">
        <v>849</v>
      </c>
      <c r="E67" s="18" t="n">
        <v>59.08418904</v>
      </c>
      <c r="F67" s="20" t="n">
        <v>1.90148699</v>
      </c>
      <c r="G67" s="18" t="n">
        <v>40.00504777</v>
      </c>
      <c r="H67" s="20" t="n">
        <v>1.89823577</v>
      </c>
      <c r="I67" s="18" t="s">
        <v>105</v>
      </c>
      <c r="J67" s="20" t="s">
        <v>105</v>
      </c>
      <c r="K67" s="18" t="n">
        <v>0</v>
      </c>
      <c r="L67" s="20" t="n">
        <v>0</v>
      </c>
      <c r="M67" s="18" t="n">
        <v>0</v>
      </c>
      <c r="N67" s="20" t="n">
        <v>0</v>
      </c>
      <c r="O67" s="18" t="n">
        <v>0</v>
      </c>
      <c r="P67" s="20" t="n">
        <v>0</v>
      </c>
      <c r="Q67" s="18" t="n">
        <v>0.9107631899999999</v>
      </c>
      <c r="R67" s="20" t="n">
        <v>0.39202451</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(2210.0/B70*100)</f>
        <v/>
      </c>
      <c r="D70" s="19" t="n">
        <v>719</v>
      </c>
      <c r="E70" s="18" t="n">
        <v>40.15446571</v>
      </c>
      <c r="F70" s="20" t="n">
        <v>2.2890637</v>
      </c>
      <c r="G70" s="18" t="n">
        <v>57.92892831</v>
      </c>
      <c r="H70" s="20" t="n">
        <v>2.53071291</v>
      </c>
      <c r="I70" s="18" t="s">
        <v>105</v>
      </c>
      <c r="J70" s="20" t="s">
        <v>105</v>
      </c>
      <c r="K70" s="18" t="n">
        <v>0</v>
      </c>
      <c r="L70" s="20" t="n">
        <v>0</v>
      </c>
      <c r="M70" s="18" t="n">
        <v>0</v>
      </c>
      <c r="N70" s="20" t="n">
        <v>0</v>
      </c>
      <c r="O70" s="18" t="n">
        <v>0</v>
      </c>
      <c r="P70" s="20" t="n">
        <v>0</v>
      </c>
      <c r="Q70" s="18" t="n">
        <v>1.91660598</v>
      </c>
      <c r="R70" s="20" t="n">
        <v>0.734711</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3.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238</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(422.0/B7*100)</f>
        <v/>
      </c>
      <c r="D7" s="19" t="n">
        <v>6945</v>
      </c>
      <c r="E7" s="18" t="n">
        <v>20.42994152</v>
      </c>
      <c r="F7" s="20" t="n">
        <v>0.63627976</v>
      </c>
      <c r="G7" s="18" t="n">
        <v>70.07217604</v>
      </c>
      <c r="H7" s="20" t="n">
        <v>0.73659887</v>
      </c>
      <c r="I7" s="18" t="s">
        <v>105</v>
      </c>
      <c r="J7" s="20" t="s">
        <v>105</v>
      </c>
      <c r="K7" s="18" t="n">
        <v>0.70716402</v>
      </c>
      <c r="L7" s="20" t="n">
        <v>0.11157305</v>
      </c>
      <c r="M7" s="18" t="n">
        <v>0.01696752</v>
      </c>
      <c r="N7" s="20" t="n">
        <v>0.00446132</v>
      </c>
      <c r="O7" s="18" t="n">
        <v>0</v>
      </c>
      <c r="P7" s="20" t="n">
        <v>0</v>
      </c>
      <c r="Q7" s="18" t="n">
        <v>8.7737509</v>
      </c>
      <c r="R7" s="20" t="n">
        <v>0.38873052</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(2189.0/B9*100)</f>
        <v/>
      </c>
      <c r="D9" s="19" t="n">
        <v>691</v>
      </c>
      <c r="E9" s="18" t="n">
        <v>13.1263327</v>
      </c>
      <c r="F9" s="20" t="n">
        <v>1.27111167</v>
      </c>
      <c r="G9" s="18" t="n">
        <v>80.47943493</v>
      </c>
      <c r="H9" s="20" t="n">
        <v>1.68395737</v>
      </c>
      <c r="I9" s="18" t="s">
        <v>105</v>
      </c>
      <c r="J9" s="20" t="s">
        <v>105</v>
      </c>
      <c r="K9" s="18" t="n">
        <v>0.38249747</v>
      </c>
      <c r="L9" s="20" t="n">
        <v>0.20506276</v>
      </c>
      <c r="M9" s="18" t="n">
        <v>0.61918103</v>
      </c>
      <c r="N9" s="20" t="n">
        <v>0.26260041</v>
      </c>
      <c r="O9" s="18" t="n">
        <v>0</v>
      </c>
      <c r="P9" s="20" t="n">
        <v>0</v>
      </c>
      <c r="Q9" s="18" t="n">
        <v>5.39255387</v>
      </c>
      <c r="R9" s="20" t="n">
        <v>0.78214332</v>
      </c>
    </row>
    <row r="10" spans="1:18">
      <c r="A10" s="15" t="s">
        <v>109</v>
      </c>
      <c r="B10" s="17" t="n">
        <v>6480</v>
      </c>
      <c r="C10" s="18">
        <f>(4842.0/B10*100)</f>
        <v/>
      </c>
      <c r="D10" s="19" t="n">
        <v>1638</v>
      </c>
      <c r="E10" s="18" t="n">
        <v>20.56796529</v>
      </c>
      <c r="F10" s="20" t="n">
        <v>1.52983114</v>
      </c>
      <c r="G10" s="18" t="n">
        <v>74.78482726999999</v>
      </c>
      <c r="H10" s="20" t="n">
        <v>1.65501238</v>
      </c>
      <c r="I10" s="18" t="s">
        <v>105</v>
      </c>
      <c r="J10" s="20" t="s">
        <v>105</v>
      </c>
      <c r="K10" s="18" t="n">
        <v>0.00555587</v>
      </c>
      <c r="L10" s="20" t="n">
        <v>0.00556226</v>
      </c>
      <c r="M10" s="18" t="n">
        <v>0.14183725</v>
      </c>
      <c r="N10" s="20" t="n">
        <v>0.09915577</v>
      </c>
      <c r="O10" s="18" t="n">
        <v>0</v>
      </c>
      <c r="P10" s="20" t="n">
        <v>0</v>
      </c>
      <c r="Q10" s="18" t="n">
        <v>4.49981432</v>
      </c>
      <c r="R10" s="20" t="n">
        <v>0.75114338</v>
      </c>
    </row>
    <row r="11" spans="1:18">
      <c r="A11" s="15" t="s">
        <v>110</v>
      </c>
      <c r="B11" s="17" t="n">
        <v>3553</v>
      </c>
      <c r="C11" s="18">
        <f>(2695.0/B11*100)</f>
        <v/>
      </c>
      <c r="D11" s="19" t="n">
        <v>858</v>
      </c>
      <c r="E11" s="18" t="n">
        <v>24.41820862</v>
      </c>
      <c r="F11" s="20" t="n">
        <v>1.87493503</v>
      </c>
      <c r="G11" s="18" t="n">
        <v>59.70725828</v>
      </c>
      <c r="H11" s="20" t="n">
        <v>2.21524828</v>
      </c>
      <c r="I11" s="18" t="s">
        <v>105</v>
      </c>
      <c r="J11" s="20" t="s">
        <v>105</v>
      </c>
      <c r="K11" s="18" t="n">
        <v>0.72003775</v>
      </c>
      <c r="L11" s="20" t="n">
        <v>0.29321076</v>
      </c>
      <c r="M11" s="18" t="n">
        <v>0</v>
      </c>
      <c r="N11" s="20" t="n">
        <v>0</v>
      </c>
      <c r="O11" s="18" t="n">
        <v>0</v>
      </c>
      <c r="P11" s="20" t="n">
        <v>0</v>
      </c>
      <c r="Q11" s="18" t="n">
        <v>15.15449535</v>
      </c>
      <c r="R11" s="20" t="n">
        <v>1.76566497</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(4421.0/B23*100)</f>
        <v/>
      </c>
      <c r="D23" s="19" t="n">
        <v>1370</v>
      </c>
      <c r="E23" s="18" t="n">
        <v>17.44577631</v>
      </c>
      <c r="F23" s="20" t="n">
        <v>1.21515386</v>
      </c>
      <c r="G23" s="18" t="n">
        <v>70.55625671</v>
      </c>
      <c r="H23" s="20" t="n">
        <v>1.79722443</v>
      </c>
      <c r="I23" s="18" t="s">
        <v>105</v>
      </c>
      <c r="J23" s="20" t="s">
        <v>105</v>
      </c>
      <c r="K23" s="18" t="n">
        <v>0.25166617</v>
      </c>
      <c r="L23" s="20" t="n">
        <v>0.18098231</v>
      </c>
      <c r="M23" s="18" t="n">
        <v>0.14844981</v>
      </c>
      <c r="N23" s="20" t="n">
        <v>0.14533476</v>
      </c>
      <c r="O23" s="18" t="n">
        <v>0</v>
      </c>
      <c r="P23" s="20" t="n">
        <v>0</v>
      </c>
      <c r="Q23" s="18" t="n">
        <v>11.597851</v>
      </c>
      <c r="R23" s="20" t="n">
        <v>1.44549913</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24.75984033</v>
      </c>
      <c r="F29" s="20" t="n">
        <v>1.81352981</v>
      </c>
      <c r="G29" s="18" t="n">
        <v>72.11640962</v>
      </c>
      <c r="H29" s="20" t="n">
        <v>1.87365746</v>
      </c>
      <c r="I29" s="18" t="s">
        <v>105</v>
      </c>
      <c r="J29" s="20" t="s">
        <v>105</v>
      </c>
      <c r="K29" s="18" t="n">
        <v>0.91814243</v>
      </c>
      <c r="L29" s="20" t="n">
        <v>0.39359716</v>
      </c>
      <c r="M29" s="18" t="n">
        <v>0</v>
      </c>
      <c r="N29" s="20" t="n">
        <v>0</v>
      </c>
      <c r="O29" s="18" t="n">
        <v>0</v>
      </c>
      <c r="P29" s="20" t="n">
        <v>0</v>
      </c>
      <c r="Q29" s="18" t="n">
        <v>2.20560762</v>
      </c>
      <c r="R29" s="20" t="n">
        <v>0.72907959</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(1413.0/B32*100)</f>
        <v/>
      </c>
      <c r="D32" s="19" t="n">
        <v>856</v>
      </c>
      <c r="E32" s="18" t="n">
        <v>30.5031639</v>
      </c>
      <c r="F32" s="20" t="n">
        <v>1.78676123</v>
      </c>
      <c r="G32" s="18" t="n">
        <v>52.00621946</v>
      </c>
      <c r="H32" s="20" t="n">
        <v>2.04431395</v>
      </c>
      <c r="I32" s="18" t="s">
        <v>105</v>
      </c>
      <c r="J32" s="20" t="s">
        <v>105</v>
      </c>
      <c r="K32" s="18" t="n">
        <v>0.11542961</v>
      </c>
      <c r="L32" s="20" t="n">
        <v>0.10842088</v>
      </c>
      <c r="M32" s="18" t="n">
        <v>0</v>
      </c>
      <c r="N32" s="20" t="n">
        <v>0</v>
      </c>
      <c r="O32" s="18" t="n">
        <v>0</v>
      </c>
      <c r="P32" s="20" t="n">
        <v>0</v>
      </c>
      <c r="Q32" s="18" t="n">
        <v>17.37518703</v>
      </c>
      <c r="R32" s="20" t="n">
        <v>1.51420514</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(2513.0/B34*100)</f>
        <v/>
      </c>
      <c r="D34" s="19" t="n">
        <v>802</v>
      </c>
      <c r="E34" s="18" t="n">
        <v>32.52785463</v>
      </c>
      <c r="F34" s="20" t="n">
        <v>1.96999413</v>
      </c>
      <c r="G34" s="18" t="n">
        <v>49.55030004</v>
      </c>
      <c r="H34" s="20" t="n">
        <v>2.22341952</v>
      </c>
      <c r="I34" s="18" t="s">
        <v>105</v>
      </c>
      <c r="J34" s="20" t="s">
        <v>105</v>
      </c>
      <c r="K34" s="18" t="n">
        <v>0.66541192</v>
      </c>
      <c r="L34" s="20" t="n">
        <v>0.28292244</v>
      </c>
      <c r="M34" s="18" t="n">
        <v>0</v>
      </c>
      <c r="N34" s="20" t="n">
        <v>0</v>
      </c>
      <c r="O34" s="18" t="n">
        <v>0</v>
      </c>
      <c r="P34" s="20" t="n">
        <v>0</v>
      </c>
      <c r="Q34" s="18" t="n">
        <v>17.2564334</v>
      </c>
      <c r="R34" s="20" t="n">
        <v>1.70294593</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(2480.0/B36*100)</f>
        <v/>
      </c>
      <c r="D36" s="19" t="n">
        <v>852</v>
      </c>
      <c r="E36" s="18" t="n">
        <v>21.45166233</v>
      </c>
      <c r="F36" s="20" t="n">
        <v>1.48771858</v>
      </c>
      <c r="G36" s="18" t="n">
        <v>66.02896807</v>
      </c>
      <c r="H36" s="20" t="n">
        <v>1.86392255</v>
      </c>
      <c r="I36" s="18" t="s">
        <v>105</v>
      </c>
      <c r="J36" s="20" t="s">
        <v>105</v>
      </c>
      <c r="K36" s="18" t="n">
        <v>0.94606711</v>
      </c>
      <c r="L36" s="20" t="n">
        <v>0.32315877</v>
      </c>
      <c r="M36" s="18" t="n">
        <v>0</v>
      </c>
      <c r="N36" s="20" t="n">
        <v>0</v>
      </c>
      <c r="O36" s="18" t="n">
        <v>0</v>
      </c>
      <c r="P36" s="20" t="n">
        <v>0</v>
      </c>
      <c r="Q36" s="18" t="n">
        <v>11.57330249</v>
      </c>
      <c r="R36" s="20" t="n">
        <v>1.11235685</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(2149.0/B41*100)</f>
        <v/>
      </c>
      <c r="D41" s="19" t="n">
        <v>709</v>
      </c>
      <c r="E41" s="18" t="n">
        <v>20.703624</v>
      </c>
      <c r="F41" s="20" t="n">
        <v>1.49630964</v>
      </c>
      <c r="G41" s="18" t="n">
        <v>75.03495804000001</v>
      </c>
      <c r="H41" s="20" t="n">
        <v>1.66338074</v>
      </c>
      <c r="I41" s="18" t="s">
        <v>105</v>
      </c>
      <c r="J41" s="20" t="s">
        <v>105</v>
      </c>
      <c r="K41" s="18" t="n">
        <v>0</v>
      </c>
      <c r="L41" s="20" t="n">
        <v>0</v>
      </c>
      <c r="M41" s="18" t="n">
        <v>0</v>
      </c>
      <c r="N41" s="20" t="n">
        <v>0</v>
      </c>
      <c r="O41" s="18" t="n">
        <v>0</v>
      </c>
      <c r="P41" s="20" t="n">
        <v>0</v>
      </c>
      <c r="Q41" s="18" t="n">
        <v>4.26141796</v>
      </c>
      <c r="R41" s="20" t="n">
        <v>1.06205234</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(8794.0/B46*100)</f>
        <v/>
      </c>
      <c r="D46" s="19" t="n">
        <v>2274</v>
      </c>
      <c r="E46" s="18" t="n">
        <v>24.35609216</v>
      </c>
      <c r="F46" s="20" t="n">
        <v>1.16307918</v>
      </c>
      <c r="G46" s="18" t="n">
        <v>52.00556052</v>
      </c>
      <c r="H46" s="20" t="n">
        <v>1.46610307</v>
      </c>
      <c r="I46" s="18" t="s">
        <v>105</v>
      </c>
      <c r="J46" s="20" t="s">
        <v>105</v>
      </c>
      <c r="K46" s="18" t="n">
        <v>2.83139533</v>
      </c>
      <c r="L46" s="20" t="n">
        <v>0.44369697</v>
      </c>
      <c r="M46" s="18" t="n">
        <v>0</v>
      </c>
      <c r="N46" s="20" t="n">
        <v>0</v>
      </c>
      <c r="O46" s="18" t="n">
        <v>0</v>
      </c>
      <c r="P46" s="20" t="n">
        <v>0</v>
      </c>
      <c r="Q46" s="18" t="n">
        <v>20.80695199</v>
      </c>
      <c r="R46" s="20" t="n">
        <v>1.1049734</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(3826.0/B48*100)</f>
        <v/>
      </c>
      <c r="D48" s="19" t="n">
        <v>1333</v>
      </c>
      <c r="E48" s="18" t="n">
        <v>13.77107779</v>
      </c>
      <c r="F48" s="20" t="n">
        <v>1.33548451</v>
      </c>
      <c r="G48" s="18" t="n">
        <v>78.9432789</v>
      </c>
      <c r="H48" s="20" t="n">
        <v>1.73622862</v>
      </c>
      <c r="I48" s="18" t="s">
        <v>105</v>
      </c>
      <c r="J48" s="20" t="s">
        <v>105</v>
      </c>
      <c r="K48" s="18" t="n">
        <v>0</v>
      </c>
      <c r="L48" s="20" t="n">
        <v>0</v>
      </c>
      <c r="M48" s="18" t="n">
        <v>0</v>
      </c>
      <c r="N48" s="20" t="n">
        <v>0</v>
      </c>
      <c r="O48" s="18" t="n">
        <v>0</v>
      </c>
      <c r="P48" s="20" t="n">
        <v>0</v>
      </c>
      <c r="Q48" s="18" t="n">
        <v>7.28564332</v>
      </c>
      <c r="R48" s="20" t="n">
        <v>1.00777847</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(2492.0/B61*100)</f>
        <v/>
      </c>
      <c r="D61" s="19" t="n">
        <v>832</v>
      </c>
      <c r="E61" s="18" t="n">
        <v>26.44924946</v>
      </c>
      <c r="F61" s="20" t="n">
        <v>1.82939696</v>
      </c>
      <c r="G61" s="18" t="n">
        <v>58.24904046</v>
      </c>
      <c r="H61" s="20" t="n">
        <v>2.08055545</v>
      </c>
      <c r="I61" s="18" t="s">
        <v>105</v>
      </c>
      <c r="J61" s="20" t="s">
        <v>105</v>
      </c>
      <c r="K61" s="18" t="n">
        <v>1.33764184</v>
      </c>
      <c r="L61" s="20" t="n">
        <v>0.40061858</v>
      </c>
      <c r="M61" s="18" t="n">
        <v>0</v>
      </c>
      <c r="N61" s="20" t="n">
        <v>0</v>
      </c>
      <c r="O61" s="18" t="n">
        <v>0</v>
      </c>
      <c r="P61" s="20" t="n">
        <v>0</v>
      </c>
      <c r="Q61" s="18" t="n">
        <v>13.96406825</v>
      </c>
      <c r="R61" s="20" t="n">
        <v>1.51168593</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(2681.0/B67*100)</f>
        <v/>
      </c>
      <c r="D67" s="19" t="n">
        <v>830</v>
      </c>
      <c r="E67" s="18" t="n">
        <v>31.55816098</v>
      </c>
      <c r="F67" s="20" t="n">
        <v>1.52509063</v>
      </c>
      <c r="G67" s="18" t="n">
        <v>57.40228402</v>
      </c>
      <c r="H67" s="20" t="n">
        <v>1.74534556</v>
      </c>
      <c r="I67" s="18" t="s">
        <v>105</v>
      </c>
      <c r="J67" s="20" t="s">
        <v>105</v>
      </c>
      <c r="K67" s="18" t="n">
        <v>0</v>
      </c>
      <c r="L67" s="20" t="n">
        <v>0</v>
      </c>
      <c r="M67" s="18" t="n">
        <v>0</v>
      </c>
      <c r="N67" s="20" t="n">
        <v>0</v>
      </c>
      <c r="O67" s="18" t="n">
        <v>0</v>
      </c>
      <c r="P67" s="20" t="n">
        <v>0</v>
      </c>
      <c r="Q67" s="18" t="n">
        <v>11.03955499</v>
      </c>
      <c r="R67" s="20" t="n">
        <v>1.20443402</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(2213.0/B70*100)</f>
        <v/>
      </c>
      <c r="D70" s="19" t="n">
        <v>716</v>
      </c>
      <c r="E70" s="18" t="n">
        <v>28.94146336</v>
      </c>
      <c r="F70" s="20" t="n">
        <v>2.09959176</v>
      </c>
      <c r="G70" s="18" t="n">
        <v>56.61848965</v>
      </c>
      <c r="H70" s="20" t="n">
        <v>2.46878603</v>
      </c>
      <c r="I70" s="18" t="s">
        <v>105</v>
      </c>
      <c r="J70" s="20" t="s">
        <v>105</v>
      </c>
      <c r="K70" s="18" t="n">
        <v>0.12992594</v>
      </c>
      <c r="L70" s="20" t="n">
        <v>0.12884592</v>
      </c>
      <c r="M70" s="18" t="n">
        <v>0</v>
      </c>
      <c r="N70" s="20" t="n">
        <v>0</v>
      </c>
      <c r="O70" s="18" t="n">
        <v>0</v>
      </c>
      <c r="P70" s="20" t="n">
        <v>0</v>
      </c>
      <c r="Q70" s="18" t="n">
        <v>14.31012105</v>
      </c>
      <c r="R70" s="20" t="n">
        <v>1.87782709</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4.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239</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(418.0/B7*100)</f>
        <v/>
      </c>
      <c r="D7" s="19" t="n">
        <v>6949</v>
      </c>
      <c r="E7" s="18" t="n">
        <v>57.39249301</v>
      </c>
      <c r="F7" s="20" t="n">
        <v>0.68256952</v>
      </c>
      <c r="G7" s="18" t="n">
        <v>38.30507588</v>
      </c>
      <c r="H7" s="20" t="n">
        <v>0.73656476</v>
      </c>
      <c r="I7" s="18" t="s">
        <v>105</v>
      </c>
      <c r="J7" s="20" t="s">
        <v>105</v>
      </c>
      <c r="K7" s="18" t="n">
        <v>0.84309537</v>
      </c>
      <c r="L7" s="20" t="n">
        <v>0.1241949</v>
      </c>
      <c r="M7" s="18" t="n">
        <v>0</v>
      </c>
      <c r="N7" s="20" t="n">
        <v>0</v>
      </c>
      <c r="O7" s="18" t="n">
        <v>0</v>
      </c>
      <c r="P7" s="20" t="n">
        <v>0</v>
      </c>
      <c r="Q7" s="18" t="n">
        <v>3.45933574</v>
      </c>
      <c r="R7" s="20" t="n">
        <v>0.25086555</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(2188.0/B9*100)</f>
        <v/>
      </c>
      <c r="D9" s="19" t="n">
        <v>692</v>
      </c>
      <c r="E9" s="18" t="n">
        <v>52.03570522</v>
      </c>
      <c r="F9" s="20" t="n">
        <v>1.9107043</v>
      </c>
      <c r="G9" s="18" t="n">
        <v>46.77238401</v>
      </c>
      <c r="H9" s="20" t="n">
        <v>1.97979609</v>
      </c>
      <c r="I9" s="18" t="s">
        <v>105</v>
      </c>
      <c r="J9" s="20" t="s">
        <v>105</v>
      </c>
      <c r="K9" s="18" t="n">
        <v>0.38212471</v>
      </c>
      <c r="L9" s="20" t="n">
        <v>0.20464788</v>
      </c>
      <c r="M9" s="18" t="n">
        <v>0</v>
      </c>
      <c r="N9" s="20" t="n">
        <v>0</v>
      </c>
      <c r="O9" s="18" t="n">
        <v>0</v>
      </c>
      <c r="P9" s="20" t="n">
        <v>0</v>
      </c>
      <c r="Q9" s="18" t="n">
        <v>0.80978606</v>
      </c>
      <c r="R9" s="20" t="n">
        <v>0.38187554</v>
      </c>
    </row>
    <row r="10" spans="1:18">
      <c r="A10" s="15" t="s">
        <v>109</v>
      </c>
      <c r="B10" s="17" t="n">
        <v>6480</v>
      </c>
      <c r="C10" s="18">
        <f>(4843.0/B10*100)</f>
        <v/>
      </c>
      <c r="D10" s="19" t="n">
        <v>1637</v>
      </c>
      <c r="E10" s="18" t="n">
        <v>53.81234374</v>
      </c>
      <c r="F10" s="20" t="n">
        <v>1.63583929</v>
      </c>
      <c r="G10" s="18" t="n">
        <v>45.11376539</v>
      </c>
      <c r="H10" s="20" t="n">
        <v>1.68786445</v>
      </c>
      <c r="I10" s="18" t="s">
        <v>105</v>
      </c>
      <c r="J10" s="20" t="s">
        <v>105</v>
      </c>
      <c r="K10" s="18" t="n">
        <v>0.00555618</v>
      </c>
      <c r="L10" s="20" t="n">
        <v>0.00556257</v>
      </c>
      <c r="M10" s="18" t="n">
        <v>0</v>
      </c>
      <c r="N10" s="20" t="n">
        <v>0</v>
      </c>
      <c r="O10" s="18" t="n">
        <v>0</v>
      </c>
      <c r="P10" s="20" t="n">
        <v>0</v>
      </c>
      <c r="Q10" s="18" t="n">
        <v>1.06833469</v>
      </c>
      <c r="R10" s="20" t="n">
        <v>0.34699677</v>
      </c>
    </row>
    <row r="11" spans="1:18">
      <c r="A11" s="15" t="s">
        <v>110</v>
      </c>
      <c r="B11" s="17" t="n">
        <v>3553</v>
      </c>
      <c r="C11" s="18">
        <f>(2693.0/B11*100)</f>
        <v/>
      </c>
      <c r="D11" s="19" t="n">
        <v>860</v>
      </c>
      <c r="E11" s="18" t="n">
        <v>62.87068877</v>
      </c>
      <c r="F11" s="20" t="n">
        <v>1.95147234</v>
      </c>
      <c r="G11" s="18" t="n">
        <v>32.99736113</v>
      </c>
      <c r="H11" s="20" t="n">
        <v>1.88213457</v>
      </c>
      <c r="I11" s="18" t="s">
        <v>105</v>
      </c>
      <c r="J11" s="20" t="s">
        <v>105</v>
      </c>
      <c r="K11" s="18" t="n">
        <v>0.83034511</v>
      </c>
      <c r="L11" s="20" t="n">
        <v>0.3511525</v>
      </c>
      <c r="M11" s="18" t="n">
        <v>0</v>
      </c>
      <c r="N11" s="20" t="n">
        <v>0</v>
      </c>
      <c r="O11" s="18" t="n">
        <v>0</v>
      </c>
      <c r="P11" s="20" t="n">
        <v>0</v>
      </c>
      <c r="Q11" s="18" t="n">
        <v>3.30160499</v>
      </c>
      <c r="R11" s="20" t="n">
        <v>0.78381338</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(4421.0/B23*100)</f>
        <v/>
      </c>
      <c r="D23" s="19" t="n">
        <v>1370</v>
      </c>
      <c r="E23" s="18" t="n">
        <v>50.85683593</v>
      </c>
      <c r="F23" s="20" t="n">
        <v>2.10399991</v>
      </c>
      <c r="G23" s="18" t="n">
        <v>45.65805095</v>
      </c>
      <c r="H23" s="20" t="n">
        <v>2.44005875</v>
      </c>
      <c r="I23" s="18" t="s">
        <v>105</v>
      </c>
      <c r="J23" s="20" t="s">
        <v>105</v>
      </c>
      <c r="K23" s="18" t="n">
        <v>0.25166617</v>
      </c>
      <c r="L23" s="20" t="n">
        <v>0.18098231</v>
      </c>
      <c r="M23" s="18" t="n">
        <v>0</v>
      </c>
      <c r="N23" s="20" t="n">
        <v>0</v>
      </c>
      <c r="O23" s="18" t="n">
        <v>0</v>
      </c>
      <c r="P23" s="20" t="n">
        <v>0</v>
      </c>
      <c r="Q23" s="18" t="n">
        <v>3.23344696</v>
      </c>
      <c r="R23" s="20" t="n">
        <v>0.88663482</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59.81527874</v>
      </c>
      <c r="F29" s="20" t="n">
        <v>2.05476315</v>
      </c>
      <c r="G29" s="18" t="n">
        <v>38.4250544</v>
      </c>
      <c r="H29" s="20" t="n">
        <v>2.1064925</v>
      </c>
      <c r="I29" s="18" t="s">
        <v>105</v>
      </c>
      <c r="J29" s="20" t="s">
        <v>105</v>
      </c>
      <c r="K29" s="18" t="n">
        <v>1.12355892</v>
      </c>
      <c r="L29" s="20" t="n">
        <v>0.4396077</v>
      </c>
      <c r="M29" s="18" t="n">
        <v>0</v>
      </c>
      <c r="N29" s="20" t="n">
        <v>0</v>
      </c>
      <c r="O29" s="18" t="n">
        <v>0</v>
      </c>
      <c r="P29" s="20" t="n">
        <v>0</v>
      </c>
      <c r="Q29" s="18" t="n">
        <v>0.63610793</v>
      </c>
      <c r="R29" s="20" t="n">
        <v>0.34765459</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(1413.0/B32*100)</f>
        <v/>
      </c>
      <c r="D32" s="19" t="n">
        <v>856</v>
      </c>
      <c r="E32" s="18" t="n">
        <v>62.0706172</v>
      </c>
      <c r="F32" s="20" t="n">
        <v>1.69281598</v>
      </c>
      <c r="G32" s="18" t="n">
        <v>35.81862565</v>
      </c>
      <c r="H32" s="20" t="n">
        <v>1.72976916</v>
      </c>
      <c r="I32" s="18" t="s">
        <v>105</v>
      </c>
      <c r="J32" s="20" t="s">
        <v>105</v>
      </c>
      <c r="K32" s="18" t="n">
        <v>0.11542961</v>
      </c>
      <c r="L32" s="20" t="n">
        <v>0.10842088</v>
      </c>
      <c r="M32" s="18" t="n">
        <v>0</v>
      </c>
      <c r="N32" s="20" t="n">
        <v>0</v>
      </c>
      <c r="O32" s="18" t="n">
        <v>0</v>
      </c>
      <c r="P32" s="20" t="n">
        <v>0</v>
      </c>
      <c r="Q32" s="18" t="n">
        <v>1.99532754</v>
      </c>
      <c r="R32" s="20" t="n">
        <v>0.4386071</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(2511.0/B34*100)</f>
        <v/>
      </c>
      <c r="D34" s="19" t="n">
        <v>804</v>
      </c>
      <c r="E34" s="18" t="n">
        <v>63.65911032</v>
      </c>
      <c r="F34" s="20" t="n">
        <v>1.91511503</v>
      </c>
      <c r="G34" s="18" t="n">
        <v>32.36756685</v>
      </c>
      <c r="H34" s="20" t="n">
        <v>1.95662719</v>
      </c>
      <c r="I34" s="18" t="s">
        <v>105</v>
      </c>
      <c r="J34" s="20" t="s">
        <v>105</v>
      </c>
      <c r="K34" s="18" t="n">
        <v>0.89682065</v>
      </c>
      <c r="L34" s="20" t="n">
        <v>0.33330219</v>
      </c>
      <c r="M34" s="18" t="n">
        <v>0</v>
      </c>
      <c r="N34" s="20" t="n">
        <v>0</v>
      </c>
      <c r="O34" s="18" t="n">
        <v>0</v>
      </c>
      <c r="P34" s="20" t="n">
        <v>0</v>
      </c>
      <c r="Q34" s="18" t="n">
        <v>3.07650218</v>
      </c>
      <c r="R34" s="20" t="n">
        <v>0.68080695</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(2478.0/B36*100)</f>
        <v/>
      </c>
      <c r="D36" s="19" t="n">
        <v>854</v>
      </c>
      <c r="E36" s="18" t="n">
        <v>63.20683789</v>
      </c>
      <c r="F36" s="20" t="n">
        <v>1.7712559</v>
      </c>
      <c r="G36" s="18" t="n">
        <v>32.9337554</v>
      </c>
      <c r="H36" s="20" t="n">
        <v>1.74012529</v>
      </c>
      <c r="I36" s="18" t="s">
        <v>105</v>
      </c>
      <c r="J36" s="20" t="s">
        <v>105</v>
      </c>
      <c r="K36" s="18" t="n">
        <v>1.17019857</v>
      </c>
      <c r="L36" s="20" t="n">
        <v>0.36231253</v>
      </c>
      <c r="M36" s="18" t="n">
        <v>0</v>
      </c>
      <c r="N36" s="20" t="n">
        <v>0</v>
      </c>
      <c r="O36" s="18" t="n">
        <v>0</v>
      </c>
      <c r="P36" s="20" t="n">
        <v>0</v>
      </c>
      <c r="Q36" s="18" t="n">
        <v>2.68920814</v>
      </c>
      <c r="R36" s="20" t="n">
        <v>0.63498358</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(2149.0/B41*100)</f>
        <v/>
      </c>
      <c r="D41" s="19" t="n">
        <v>709</v>
      </c>
      <c r="E41" s="18" t="n">
        <v>54.69286625</v>
      </c>
      <c r="F41" s="20" t="n">
        <v>2.06047303</v>
      </c>
      <c r="G41" s="18" t="n">
        <v>43.68176188</v>
      </c>
      <c r="H41" s="20" t="n">
        <v>2.17710896</v>
      </c>
      <c r="I41" s="18" t="s">
        <v>105</v>
      </c>
      <c r="J41" s="20" t="s">
        <v>105</v>
      </c>
      <c r="K41" s="18" t="n">
        <v>0</v>
      </c>
      <c r="L41" s="20" t="n">
        <v>0</v>
      </c>
      <c r="M41" s="18" t="n">
        <v>0</v>
      </c>
      <c r="N41" s="20" t="n">
        <v>0</v>
      </c>
      <c r="O41" s="18" t="n">
        <v>0</v>
      </c>
      <c r="P41" s="20" t="n">
        <v>0</v>
      </c>
      <c r="Q41" s="18" t="n">
        <v>1.62537187</v>
      </c>
      <c r="R41" s="20" t="n">
        <v>1.07381672</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(8773.0/B46*100)</f>
        <v/>
      </c>
      <c r="D46" s="19" t="n">
        <v>2295</v>
      </c>
      <c r="E46" s="18" t="n">
        <v>69.39457412</v>
      </c>
      <c r="F46" s="20" t="n">
        <v>1.24804051</v>
      </c>
      <c r="G46" s="18" t="n">
        <v>21.13766926</v>
      </c>
      <c r="H46" s="20" t="n">
        <v>1.18266625</v>
      </c>
      <c r="I46" s="18" t="s">
        <v>105</v>
      </c>
      <c r="J46" s="20" t="s">
        <v>105</v>
      </c>
      <c r="K46" s="18" t="n">
        <v>3.20726376</v>
      </c>
      <c r="L46" s="20" t="n">
        <v>0.49890105</v>
      </c>
      <c r="M46" s="18" t="n">
        <v>0</v>
      </c>
      <c r="N46" s="20" t="n">
        <v>0</v>
      </c>
      <c r="O46" s="18" t="n">
        <v>0</v>
      </c>
      <c r="P46" s="20" t="n">
        <v>0</v>
      </c>
      <c r="Q46" s="18" t="n">
        <v>6.26049285</v>
      </c>
      <c r="R46" s="20" t="n">
        <v>0.67696572</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(3828.0/B48*100)</f>
        <v/>
      </c>
      <c r="D48" s="19" t="n">
        <v>1331</v>
      </c>
      <c r="E48" s="18" t="n">
        <v>45.0690715</v>
      </c>
      <c r="F48" s="20" t="n">
        <v>1.97791076</v>
      </c>
      <c r="G48" s="18" t="n">
        <v>54.01770379</v>
      </c>
      <c r="H48" s="20" t="n">
        <v>1.92312096</v>
      </c>
      <c r="I48" s="18" t="s">
        <v>105</v>
      </c>
      <c r="J48" s="20" t="s">
        <v>105</v>
      </c>
      <c r="K48" s="18" t="n">
        <v>0</v>
      </c>
      <c r="L48" s="20" t="n">
        <v>0</v>
      </c>
      <c r="M48" s="18" t="n">
        <v>0</v>
      </c>
      <c r="N48" s="20" t="n">
        <v>0</v>
      </c>
      <c r="O48" s="18" t="n">
        <v>0</v>
      </c>
      <c r="P48" s="20" t="n">
        <v>0</v>
      </c>
      <c r="Q48" s="18" t="n">
        <v>0.91322472</v>
      </c>
      <c r="R48" s="20" t="n">
        <v>0.31908826</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(2492.0/B61*100)</f>
        <v/>
      </c>
      <c r="D61" s="19" t="n">
        <v>832</v>
      </c>
      <c r="E61" s="18" t="n">
        <v>66.44298431</v>
      </c>
      <c r="F61" s="20" t="n">
        <v>1.9124411</v>
      </c>
      <c r="G61" s="18" t="n">
        <v>29.70025407</v>
      </c>
      <c r="H61" s="20" t="n">
        <v>1.90133173</v>
      </c>
      <c r="I61" s="18" t="s">
        <v>105</v>
      </c>
      <c r="J61" s="20" t="s">
        <v>105</v>
      </c>
      <c r="K61" s="18" t="n">
        <v>1.48868003</v>
      </c>
      <c r="L61" s="20" t="n">
        <v>0.42704498</v>
      </c>
      <c r="M61" s="18" t="n">
        <v>0</v>
      </c>
      <c r="N61" s="20" t="n">
        <v>0</v>
      </c>
      <c r="O61" s="18" t="n">
        <v>0</v>
      </c>
      <c r="P61" s="20" t="n">
        <v>0</v>
      </c>
      <c r="Q61" s="18" t="n">
        <v>2.36808159</v>
      </c>
      <c r="R61" s="20" t="n">
        <v>0.55365988</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(2680.0/B67*100)</f>
        <v/>
      </c>
      <c r="D67" s="19" t="n">
        <v>831</v>
      </c>
      <c r="E67" s="18" t="n">
        <v>66.3847817</v>
      </c>
      <c r="F67" s="20" t="n">
        <v>1.80818284</v>
      </c>
      <c r="G67" s="18" t="n">
        <v>31.98148869</v>
      </c>
      <c r="H67" s="20" t="n">
        <v>1.76141019</v>
      </c>
      <c r="I67" s="18" t="s">
        <v>105</v>
      </c>
      <c r="J67" s="20" t="s">
        <v>105</v>
      </c>
      <c r="K67" s="18" t="n">
        <v>0</v>
      </c>
      <c r="L67" s="20" t="n">
        <v>0</v>
      </c>
      <c r="M67" s="18" t="n">
        <v>0</v>
      </c>
      <c r="N67" s="20" t="n">
        <v>0</v>
      </c>
      <c r="O67" s="18" t="n">
        <v>0</v>
      </c>
      <c r="P67" s="20" t="n">
        <v>0</v>
      </c>
      <c r="Q67" s="18" t="n">
        <v>1.6337296</v>
      </c>
      <c r="R67" s="20" t="n">
        <v>0.47406762</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(2213.0/B70*100)</f>
        <v/>
      </c>
      <c r="D70" s="19" t="n">
        <v>716</v>
      </c>
      <c r="E70" s="18" t="n">
        <v>59.78914362</v>
      </c>
      <c r="F70" s="20" t="n">
        <v>1.97792014</v>
      </c>
      <c r="G70" s="18" t="n">
        <v>38.21109083</v>
      </c>
      <c r="H70" s="20" t="n">
        <v>1.99100311</v>
      </c>
      <c r="I70" s="18" t="s">
        <v>105</v>
      </c>
      <c r="J70" s="20" t="s">
        <v>105</v>
      </c>
      <c r="K70" s="18" t="n">
        <v>0.12992594</v>
      </c>
      <c r="L70" s="20" t="n">
        <v>0.12884592</v>
      </c>
      <c r="M70" s="18" t="n">
        <v>0</v>
      </c>
      <c r="N70" s="20" t="n">
        <v>0</v>
      </c>
      <c r="O70" s="18" t="n">
        <v>0</v>
      </c>
      <c r="P70" s="20" t="n">
        <v>0</v>
      </c>
      <c r="Q70" s="18" t="n">
        <v>1.86983961</v>
      </c>
      <c r="R70" s="20" t="n">
        <v>0.50454401</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5.xml><?xml version="1.0" encoding="utf-8"?>
<worksheet xmlns="http://schemas.openxmlformats.org/spreadsheetml/2006/main">
  <sheetPr>
    <outlinePr summaryBelow="1" summaryRight="1"/>
    <pageSetUpPr/>
  </sheetPr>
  <dimension ref="A1:T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87</v>
      </c>
    </row>
    <row r="2" spans="1:20">
      <c r="A2" s="5" t="s">
        <v>240</v>
      </c>
    </row>
    <row customHeight="1" ht="30" r="4" spans="1:20">
      <c r="A4" s="6" t="n"/>
      <c r="B4" s="7" t="s">
        <v>89</v>
      </c>
      <c r="C4" s="7" t="s">
        <v>90</v>
      </c>
      <c r="D4" s="8" t="s">
        <v>89</v>
      </c>
      <c r="E4" s="9" t="s">
        <v>202</v>
      </c>
      <c r="F4" s="10" t="n"/>
      <c r="G4" s="9" t="s">
        <v>203</v>
      </c>
      <c r="H4" s="10" t="n"/>
      <c r="I4" s="9" t="s">
        <v>204</v>
      </c>
      <c r="J4" s="10" t="n"/>
      <c r="K4" s="9" t="s">
        <v>93</v>
      </c>
      <c r="L4" s="10" t="n"/>
      <c r="M4" s="9" t="s">
        <v>94</v>
      </c>
      <c r="N4" s="10" t="n"/>
      <c r="O4" s="9" t="s">
        <v>95</v>
      </c>
      <c r="P4" s="10" t="n"/>
      <c r="Q4" s="9" t="s">
        <v>96</v>
      </c>
      <c r="R4" s="10" t="n"/>
      <c r="S4" s="9" t="s">
        <v>97</v>
      </c>
      <c r="T4" s="10" t="n"/>
    </row>
    <row r="5" spans="1:20">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row>
    <row r="6" spans="1:20">
      <c r="A6" s="13" t="s">
        <v>103</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104</v>
      </c>
      <c r="B7" s="17" t="n">
        <v>7367</v>
      </c>
      <c r="C7" s="18">
        <f>(425.0/B7*100)</f>
        <v/>
      </c>
      <c r="D7" s="19" t="n">
        <v>6942</v>
      </c>
      <c r="E7" s="18" t="n">
        <v>38.86267108</v>
      </c>
      <c r="F7" s="20" t="n">
        <v>0.71454858</v>
      </c>
      <c r="G7" s="18" t="n">
        <v>28.42111315</v>
      </c>
      <c r="H7" s="20" t="n">
        <v>0.64458226</v>
      </c>
      <c r="I7" s="18" t="n">
        <v>20.85304481</v>
      </c>
      <c r="J7" s="20" t="n">
        <v>0.58376814</v>
      </c>
      <c r="K7" s="18" t="s">
        <v>105</v>
      </c>
      <c r="L7" s="20" t="s">
        <v>105</v>
      </c>
      <c r="M7" s="18" t="n">
        <v>0.94430456</v>
      </c>
      <c r="N7" s="20" t="n">
        <v>0.13518569</v>
      </c>
      <c r="O7" s="18" t="n">
        <v>0.01890356</v>
      </c>
      <c r="P7" s="20" t="n">
        <v>0.00486891</v>
      </c>
      <c r="Q7" s="18" t="n">
        <v>0</v>
      </c>
      <c r="R7" s="20" t="n">
        <v>0</v>
      </c>
      <c r="S7" s="18" t="n">
        <v>10.89996283</v>
      </c>
      <c r="T7" s="20" t="n">
        <v>0.4519758</v>
      </c>
    </row>
    <row r="8" spans="1:20">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row>
    <row r="9" spans="1:20">
      <c r="A9" s="15" t="s">
        <v>108</v>
      </c>
      <c r="B9" s="17" t="n">
        <v>2880</v>
      </c>
      <c r="C9" s="18">
        <f>(2192.0/B9*100)</f>
        <v/>
      </c>
      <c r="D9" s="19" t="n">
        <v>688</v>
      </c>
      <c r="E9" s="18" t="n">
        <v>25.30541599</v>
      </c>
      <c r="F9" s="20" t="n">
        <v>1.67100467</v>
      </c>
      <c r="G9" s="18" t="n">
        <v>34.29756448</v>
      </c>
      <c r="H9" s="20" t="n">
        <v>2.02567429</v>
      </c>
      <c r="I9" s="18" t="n">
        <v>33.19358871</v>
      </c>
      <c r="J9" s="20" t="n">
        <v>1.85738409</v>
      </c>
      <c r="K9" s="18" t="s">
        <v>105</v>
      </c>
      <c r="L9" s="20" t="s">
        <v>105</v>
      </c>
      <c r="M9" s="18" t="n">
        <v>0.38465739</v>
      </c>
      <c r="N9" s="20" t="n">
        <v>0.20600208</v>
      </c>
      <c r="O9" s="18" t="n">
        <v>0.6226774899999999</v>
      </c>
      <c r="P9" s="20" t="n">
        <v>0.26400582</v>
      </c>
      <c r="Q9" s="18" t="n">
        <v>0</v>
      </c>
      <c r="R9" s="20" t="n">
        <v>0</v>
      </c>
      <c r="S9" s="18" t="n">
        <v>6.19609595</v>
      </c>
      <c r="T9" s="20" t="n">
        <v>0.79167241</v>
      </c>
    </row>
    <row r="10" spans="1:20">
      <c r="A10" s="15" t="s">
        <v>109</v>
      </c>
      <c r="B10" s="17" t="n">
        <v>6480</v>
      </c>
      <c r="C10" s="18">
        <f>(4844.0/B10*100)</f>
        <v/>
      </c>
      <c r="D10" s="19" t="n">
        <v>1636</v>
      </c>
      <c r="E10" s="18" t="n">
        <v>21.78084028</v>
      </c>
      <c r="F10" s="20" t="n">
        <v>1.2373064</v>
      </c>
      <c r="G10" s="18" t="n">
        <v>56.2756839</v>
      </c>
      <c r="H10" s="20" t="n">
        <v>1.8000244</v>
      </c>
      <c r="I10" s="18" t="n">
        <v>14.86016898</v>
      </c>
      <c r="J10" s="20" t="n">
        <v>1.24515199</v>
      </c>
      <c r="K10" s="18" t="s">
        <v>105</v>
      </c>
      <c r="L10" s="20" t="s">
        <v>105</v>
      </c>
      <c r="M10" s="18" t="n">
        <v>0.15023618</v>
      </c>
      <c r="N10" s="20" t="n">
        <v>0.14224986</v>
      </c>
      <c r="O10" s="18" t="n">
        <v>0.0591601</v>
      </c>
      <c r="P10" s="20" t="n">
        <v>0.05946399</v>
      </c>
      <c r="Q10" s="18" t="n">
        <v>0</v>
      </c>
      <c r="R10" s="20" t="n">
        <v>0</v>
      </c>
      <c r="S10" s="18" t="n">
        <v>6.87391055</v>
      </c>
      <c r="T10" s="20" t="n">
        <v>1.01325992</v>
      </c>
    </row>
    <row r="11" spans="1:20">
      <c r="A11" s="15" t="s">
        <v>110</v>
      </c>
      <c r="B11" s="17" t="n">
        <v>3553</v>
      </c>
      <c r="C11" s="18">
        <f>(2696.0/B11*100)</f>
        <v/>
      </c>
      <c r="D11" s="19" t="n">
        <v>857</v>
      </c>
      <c r="E11" s="18" t="n">
        <v>58.20146983</v>
      </c>
      <c r="F11" s="20" t="n">
        <v>1.95368036</v>
      </c>
      <c r="G11" s="18" t="n">
        <v>13.76507288</v>
      </c>
      <c r="H11" s="20" t="n">
        <v>1.46204183</v>
      </c>
      <c r="I11" s="18" t="n">
        <v>8.565309429999999</v>
      </c>
      <c r="J11" s="20" t="n">
        <v>1.1780484</v>
      </c>
      <c r="K11" s="18" t="s">
        <v>105</v>
      </c>
      <c r="L11" s="20" t="s">
        <v>105</v>
      </c>
      <c r="M11" s="18" t="n">
        <v>1.00504476</v>
      </c>
      <c r="N11" s="20" t="n">
        <v>0.45845745</v>
      </c>
      <c r="O11" s="18" t="n">
        <v>0</v>
      </c>
      <c r="P11" s="20" t="n">
        <v>0</v>
      </c>
      <c r="Q11" s="18" t="n">
        <v>0</v>
      </c>
      <c r="R11" s="20" t="n">
        <v>0</v>
      </c>
      <c r="S11" s="18" t="n">
        <v>18.46310311</v>
      </c>
      <c r="T11" s="20" t="n">
        <v>1.79445803</v>
      </c>
    </row>
    <row r="12" spans="1:20">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row>
    <row r="13" spans="1:20">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row>
    <row r="14" spans="1:20">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row>
    <row r="15" spans="1:20">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row>
    <row r="16" spans="1:20">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row>
    <row r="17" spans="1:20">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row>
    <row r="18" spans="1:20">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row>
    <row r="19" spans="1:20">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row>
    <row r="20" spans="1:20">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row>
    <row r="21" spans="1:20">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row>
    <row r="22" spans="1:20">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row>
    <row r="23" spans="1:20">
      <c r="A23" s="15" t="s">
        <v>122</v>
      </c>
      <c r="B23" s="17" t="n">
        <v>5791</v>
      </c>
      <c r="C23" s="18">
        <f>(4424.0/B23*100)</f>
        <v/>
      </c>
      <c r="D23" s="19" t="n">
        <v>1367</v>
      </c>
      <c r="E23" s="18" t="n">
        <v>41.72770363</v>
      </c>
      <c r="F23" s="20" t="n">
        <v>1.65518788</v>
      </c>
      <c r="G23" s="18" t="n">
        <v>25.42958208</v>
      </c>
      <c r="H23" s="20" t="n">
        <v>1.47276124</v>
      </c>
      <c r="I23" s="18" t="n">
        <v>16.36214911</v>
      </c>
      <c r="J23" s="20" t="n">
        <v>1.23723269</v>
      </c>
      <c r="K23" s="18" t="s">
        <v>105</v>
      </c>
      <c r="L23" s="20" t="s">
        <v>105</v>
      </c>
      <c r="M23" s="18" t="n">
        <v>0.31225959</v>
      </c>
      <c r="N23" s="20" t="n">
        <v>0.19067837</v>
      </c>
      <c r="O23" s="18" t="n">
        <v>0.14858416</v>
      </c>
      <c r="P23" s="20" t="n">
        <v>0.14546466</v>
      </c>
      <c r="Q23" s="18" t="n">
        <v>0</v>
      </c>
      <c r="R23" s="20" t="n">
        <v>0</v>
      </c>
      <c r="S23" s="18" t="n">
        <v>16.01972142</v>
      </c>
      <c r="T23" s="20" t="n">
        <v>1.46320481</v>
      </c>
    </row>
    <row r="24" spans="1:20">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row>
    <row r="25" spans="1:20">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row>
    <row r="26" spans="1:20">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row>
    <row r="27" spans="1:20">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row>
    <row r="28" spans="1:20">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row>
    <row r="29" spans="1:20">
      <c r="A29" s="15" t="s">
        <v>128</v>
      </c>
      <c r="B29" s="17" t="n">
        <v>2685</v>
      </c>
      <c r="C29" s="18">
        <f>(2043.0/B29*100)</f>
        <v/>
      </c>
      <c r="D29" s="19" t="n">
        <v>642</v>
      </c>
      <c r="E29" s="18" t="n">
        <v>42.84618912</v>
      </c>
      <c r="F29" s="20" t="n">
        <v>1.87181925</v>
      </c>
      <c r="G29" s="18" t="n">
        <v>23.45358125</v>
      </c>
      <c r="H29" s="20" t="n">
        <v>1.43565629</v>
      </c>
      <c r="I29" s="18" t="n">
        <v>28.88015929</v>
      </c>
      <c r="J29" s="20" t="n">
        <v>1.74803591</v>
      </c>
      <c r="K29" s="18" t="s">
        <v>105</v>
      </c>
      <c r="L29" s="20" t="s">
        <v>105</v>
      </c>
      <c r="M29" s="18" t="n">
        <v>1.12557723</v>
      </c>
      <c r="N29" s="20" t="n">
        <v>0.44032052</v>
      </c>
      <c r="O29" s="18" t="n">
        <v>0</v>
      </c>
      <c r="P29" s="20" t="n">
        <v>0</v>
      </c>
      <c r="Q29" s="18" t="n">
        <v>0</v>
      </c>
      <c r="R29" s="20" t="n">
        <v>0</v>
      </c>
      <c r="S29" s="18" t="n">
        <v>3.6944931</v>
      </c>
      <c r="T29" s="20" t="n">
        <v>0.7589044700000001</v>
      </c>
    </row>
    <row r="30" spans="1:20">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row>
    <row r="31" spans="1:20">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row>
    <row r="32" spans="1:20">
      <c r="A32" s="15" t="s">
        <v>131</v>
      </c>
      <c r="B32" s="17" t="n">
        <v>2269</v>
      </c>
      <c r="C32" s="18">
        <f>(1415.0/B32*100)</f>
        <v/>
      </c>
      <c r="D32" s="19" t="n">
        <v>854</v>
      </c>
      <c r="E32" s="18" t="n">
        <v>39.60184156</v>
      </c>
      <c r="F32" s="20" t="n">
        <v>1.70420665</v>
      </c>
      <c r="G32" s="18" t="n">
        <v>25.33055796</v>
      </c>
      <c r="H32" s="20" t="n">
        <v>1.35745749</v>
      </c>
      <c r="I32" s="18" t="n">
        <v>19.29318069</v>
      </c>
      <c r="J32" s="20" t="n">
        <v>1.38842305</v>
      </c>
      <c r="K32" s="18" t="s">
        <v>105</v>
      </c>
      <c r="L32" s="20" t="s">
        <v>105</v>
      </c>
      <c r="M32" s="18" t="n">
        <v>0.11571193</v>
      </c>
      <c r="N32" s="20" t="n">
        <v>0.10868591</v>
      </c>
      <c r="O32" s="18" t="n">
        <v>0</v>
      </c>
      <c r="P32" s="20" t="n">
        <v>0</v>
      </c>
      <c r="Q32" s="18" t="n">
        <v>0</v>
      </c>
      <c r="R32" s="20" t="n">
        <v>0</v>
      </c>
      <c r="S32" s="18" t="n">
        <v>15.65870785</v>
      </c>
      <c r="T32" s="20" t="n">
        <v>1.40183742</v>
      </c>
    </row>
    <row r="33" spans="1:20">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row>
    <row r="34" spans="1:20">
      <c r="A34" s="15" t="s">
        <v>133</v>
      </c>
      <c r="B34" s="17" t="n">
        <v>3315</v>
      </c>
      <c r="C34" s="18">
        <f>(2515.0/B34*100)</f>
        <v/>
      </c>
      <c r="D34" s="19" t="n">
        <v>800</v>
      </c>
      <c r="E34" s="18" t="n">
        <v>43.83283374</v>
      </c>
      <c r="F34" s="20" t="n">
        <v>1.89382728</v>
      </c>
      <c r="G34" s="18" t="n">
        <v>28.70221842</v>
      </c>
      <c r="H34" s="20" t="n">
        <v>1.54302344</v>
      </c>
      <c r="I34" s="18" t="n">
        <v>6.02255756</v>
      </c>
      <c r="J34" s="20" t="n">
        <v>0.86496299</v>
      </c>
      <c r="K34" s="18" t="s">
        <v>105</v>
      </c>
      <c r="L34" s="20" t="s">
        <v>105</v>
      </c>
      <c r="M34" s="18" t="n">
        <v>0.90335538</v>
      </c>
      <c r="N34" s="20" t="n">
        <v>0.33581324</v>
      </c>
      <c r="O34" s="18" t="n">
        <v>0</v>
      </c>
      <c r="P34" s="20" t="n">
        <v>0</v>
      </c>
      <c r="Q34" s="18" t="n">
        <v>0</v>
      </c>
      <c r="R34" s="20" t="n">
        <v>0</v>
      </c>
      <c r="S34" s="18" t="n">
        <v>20.5390349</v>
      </c>
      <c r="T34" s="20" t="n">
        <v>1.76222584</v>
      </c>
    </row>
    <row r="35" spans="1:20">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row>
    <row r="36" spans="1:20">
      <c r="A36" s="15" t="s">
        <v>135</v>
      </c>
      <c r="B36" s="17" t="n">
        <v>3332</v>
      </c>
      <c r="C36" s="18">
        <f>(2480.0/B36*100)</f>
        <v/>
      </c>
      <c r="D36" s="19" t="n">
        <v>852</v>
      </c>
      <c r="E36" s="18" t="n">
        <v>29.60310306</v>
      </c>
      <c r="F36" s="20" t="n">
        <v>1.8177813</v>
      </c>
      <c r="G36" s="18" t="n">
        <v>27.08318066</v>
      </c>
      <c r="H36" s="20" t="n">
        <v>1.6578449</v>
      </c>
      <c r="I36" s="18" t="n">
        <v>29.5958096</v>
      </c>
      <c r="J36" s="20" t="n">
        <v>1.52346616</v>
      </c>
      <c r="K36" s="18" t="s">
        <v>105</v>
      </c>
      <c r="L36" s="20" t="s">
        <v>105</v>
      </c>
      <c r="M36" s="18" t="n">
        <v>1.33820184</v>
      </c>
      <c r="N36" s="20" t="n">
        <v>0.39721405</v>
      </c>
      <c r="O36" s="18" t="n">
        <v>0</v>
      </c>
      <c r="P36" s="20" t="n">
        <v>0</v>
      </c>
      <c r="Q36" s="18" t="n">
        <v>0</v>
      </c>
      <c r="R36" s="20" t="n">
        <v>0</v>
      </c>
      <c r="S36" s="18" t="n">
        <v>12.37970484</v>
      </c>
      <c r="T36" s="20" t="n">
        <v>1.21253152</v>
      </c>
    </row>
    <row r="37" spans="1:20">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row>
    <row r="38" spans="1:20">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row>
    <row r="39" spans="1:20">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row>
    <row r="40" spans="1:20">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row>
    <row r="41" spans="1:20">
      <c r="A41" s="15" t="s">
        <v>140</v>
      </c>
      <c r="B41" s="17" t="n">
        <v>2858</v>
      </c>
      <c r="C41" s="18">
        <f>(2151.0/B41*100)</f>
        <v/>
      </c>
      <c r="D41" s="19" t="n">
        <v>707</v>
      </c>
      <c r="E41" s="18" t="n">
        <v>27.44682187</v>
      </c>
      <c r="F41" s="20" t="n">
        <v>1.6636458</v>
      </c>
      <c r="G41" s="18" t="n">
        <v>41.46344151</v>
      </c>
      <c r="H41" s="20" t="n">
        <v>1.90569943</v>
      </c>
      <c r="I41" s="18" t="n">
        <v>27.3072472</v>
      </c>
      <c r="J41" s="20" t="n">
        <v>1.32470135</v>
      </c>
      <c r="K41" s="18" t="s">
        <v>105</v>
      </c>
      <c r="L41" s="20" t="s">
        <v>105</v>
      </c>
      <c r="M41" s="18" t="n">
        <v>0</v>
      </c>
      <c r="N41" s="20" t="n">
        <v>0</v>
      </c>
      <c r="O41" s="18" t="n">
        <v>0</v>
      </c>
      <c r="P41" s="20" t="n">
        <v>0</v>
      </c>
      <c r="Q41" s="18" t="n">
        <v>0</v>
      </c>
      <c r="R41" s="20" t="n">
        <v>0</v>
      </c>
      <c r="S41" s="18" t="n">
        <v>3.78248943</v>
      </c>
      <c r="T41" s="20" t="n">
        <v>1.08658603</v>
      </c>
    </row>
    <row r="42" spans="1:20">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row>
    <row r="45" spans="1:20">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row>
    <row r="46" spans="1:20">
      <c r="A46" s="15" t="s">
        <v>145</v>
      </c>
      <c r="B46" s="17" t="n">
        <v>11068</v>
      </c>
      <c r="C46" s="18">
        <f>(8810.0/B46*100)</f>
        <v/>
      </c>
      <c r="D46" s="19" t="n">
        <v>2258</v>
      </c>
      <c r="E46" s="18" t="n">
        <v>48.56239542</v>
      </c>
      <c r="F46" s="20" t="n">
        <v>1.53671121</v>
      </c>
      <c r="G46" s="18" t="n">
        <v>17.26385919</v>
      </c>
      <c r="H46" s="20" t="n">
        <v>1.23337281</v>
      </c>
      <c r="I46" s="18" t="n">
        <v>6.1847779</v>
      </c>
      <c r="J46" s="20" t="n">
        <v>0.69791361</v>
      </c>
      <c r="K46" s="18" t="s">
        <v>105</v>
      </c>
      <c r="L46" s="20" t="s">
        <v>105</v>
      </c>
      <c r="M46" s="18" t="n">
        <v>3.80406929</v>
      </c>
      <c r="N46" s="20" t="n">
        <v>0.5811086600000001</v>
      </c>
      <c r="O46" s="18" t="n">
        <v>0</v>
      </c>
      <c r="P46" s="20" t="n">
        <v>0</v>
      </c>
      <c r="Q46" s="18" t="n">
        <v>0</v>
      </c>
      <c r="R46" s="20" t="n">
        <v>0</v>
      </c>
      <c r="S46" s="18" t="n">
        <v>24.18489819</v>
      </c>
      <c r="T46" s="20" t="n">
        <v>1.36152929</v>
      </c>
    </row>
    <row r="47" spans="1:20">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row>
    <row r="48" spans="1:20">
      <c r="A48" s="15" t="s">
        <v>147</v>
      </c>
      <c r="B48" s="17" t="n">
        <v>5159</v>
      </c>
      <c r="C48" s="18">
        <f>(3827.0/B48*100)</f>
        <v/>
      </c>
      <c r="D48" s="19" t="n">
        <v>1332</v>
      </c>
      <c r="E48" s="18" t="n">
        <v>30.13597918</v>
      </c>
      <c r="F48" s="20" t="n">
        <v>2.09343799</v>
      </c>
      <c r="G48" s="18" t="n">
        <v>49.16013032</v>
      </c>
      <c r="H48" s="20" t="n">
        <v>1.91028727</v>
      </c>
      <c r="I48" s="18" t="n">
        <v>14.11299243</v>
      </c>
      <c r="J48" s="20" t="n">
        <v>1.27770827</v>
      </c>
      <c r="K48" s="18" t="s">
        <v>105</v>
      </c>
      <c r="L48" s="20" t="s">
        <v>105</v>
      </c>
      <c r="M48" s="18" t="n">
        <v>0</v>
      </c>
      <c r="N48" s="20" t="n">
        <v>0</v>
      </c>
      <c r="O48" s="18" t="n">
        <v>0</v>
      </c>
      <c r="P48" s="20" t="n">
        <v>0</v>
      </c>
      <c r="Q48" s="18" t="n">
        <v>0</v>
      </c>
      <c r="R48" s="20" t="n">
        <v>0</v>
      </c>
      <c r="S48" s="18" t="n">
        <v>6.59089806</v>
      </c>
      <c r="T48" s="20" t="n">
        <v>0.82529732</v>
      </c>
    </row>
    <row r="49" spans="1:20">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row>
    <row r="50" spans="1:20">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row>
    <row r="51" spans="1:20">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row>
    <row r="52" spans="1:20">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row>
    <row r="53" spans="1:20">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row>
    <row r="54" spans="1:20">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row>
    <row r="55" spans="1:20">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row>
    <row r="56" spans="1:20">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row>
    <row r="57" spans="1:20">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row>
    <row r="58" spans="1:20">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row>
    <row r="59" spans="1:20">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row>
    <row r="60" spans="1:20">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row>
    <row r="61" spans="1:20">
      <c r="A61" s="15" t="s">
        <v>160</v>
      </c>
      <c r="B61" s="17" t="n">
        <v>3324</v>
      </c>
      <c r="C61" s="18">
        <f>(2494.0/B61*100)</f>
        <v/>
      </c>
      <c r="D61" s="19" t="n">
        <v>830</v>
      </c>
      <c r="E61" s="18" t="n">
        <v>41.21866128</v>
      </c>
      <c r="F61" s="20" t="n">
        <v>1.87973255</v>
      </c>
      <c r="G61" s="18" t="n">
        <v>19.50725256</v>
      </c>
      <c r="H61" s="20" t="n">
        <v>1.5245086</v>
      </c>
      <c r="I61" s="18" t="n">
        <v>18.66999342</v>
      </c>
      <c r="J61" s="20" t="n">
        <v>1.81238405</v>
      </c>
      <c r="K61" s="18" t="s">
        <v>105</v>
      </c>
      <c r="L61" s="20" t="s">
        <v>105</v>
      </c>
      <c r="M61" s="18" t="n">
        <v>1.68478424</v>
      </c>
      <c r="N61" s="20" t="n">
        <v>0.4722827</v>
      </c>
      <c r="O61" s="18" t="n">
        <v>0</v>
      </c>
      <c r="P61" s="20" t="n">
        <v>0</v>
      </c>
      <c r="Q61" s="18" t="n">
        <v>0</v>
      </c>
      <c r="R61" s="20" t="n">
        <v>0</v>
      </c>
      <c r="S61" s="18" t="n">
        <v>18.9193085</v>
      </c>
      <c r="T61" s="20" t="n">
        <v>1.50437175</v>
      </c>
    </row>
    <row r="62" spans="1:20">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row>
    <row r="63" spans="1:20">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row>
    <row r="64" spans="1:20">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row>
    <row r="65" spans="1:20">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row>
    <row r="66" spans="1:20">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row>
    <row r="67" spans="1:20">
      <c r="A67" s="15" t="s">
        <v>166</v>
      </c>
      <c r="B67" s="17" t="n">
        <v>3511</v>
      </c>
      <c r="C67" s="18">
        <f>(2697.0/B67*100)</f>
        <v/>
      </c>
      <c r="D67" s="19" t="n">
        <v>814</v>
      </c>
      <c r="E67" s="18" t="n">
        <v>67.67970726</v>
      </c>
      <c r="F67" s="20" t="n">
        <v>1.702524</v>
      </c>
      <c r="G67" s="18" t="n">
        <v>13.36323813</v>
      </c>
      <c r="H67" s="20" t="n">
        <v>1.17925554</v>
      </c>
      <c r="I67" s="18" t="n">
        <v>8.101197730000001</v>
      </c>
      <c r="J67" s="20" t="n">
        <v>0.99495923</v>
      </c>
      <c r="K67" s="18" t="s">
        <v>105</v>
      </c>
      <c r="L67" s="20" t="s">
        <v>105</v>
      </c>
      <c r="M67" s="18" t="n">
        <v>0</v>
      </c>
      <c r="N67" s="20" t="n">
        <v>0</v>
      </c>
      <c r="O67" s="18" t="n">
        <v>0</v>
      </c>
      <c r="P67" s="20" t="n">
        <v>0</v>
      </c>
      <c r="Q67" s="18" t="n">
        <v>0</v>
      </c>
      <c r="R67" s="20" t="n">
        <v>0</v>
      </c>
      <c r="S67" s="18" t="n">
        <v>10.85585689</v>
      </c>
      <c r="T67" s="20" t="n">
        <v>1.26297292</v>
      </c>
    </row>
    <row r="68" spans="1:20">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row>
    <row r="69" spans="1:20">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row>
    <row r="70" spans="1:20">
      <c r="A70" s="15" t="s">
        <v>169</v>
      </c>
      <c r="B70" s="17" t="n">
        <v>2929</v>
      </c>
      <c r="C70" s="18">
        <f>(2218.0/B70*100)</f>
        <v/>
      </c>
      <c r="D70" s="19" t="n">
        <v>711</v>
      </c>
      <c r="E70" s="18" t="n">
        <v>41.78322457</v>
      </c>
      <c r="F70" s="20" t="n">
        <v>2.03061597</v>
      </c>
      <c r="G70" s="18" t="n">
        <v>43.29392481</v>
      </c>
      <c r="H70" s="20" t="n">
        <v>2.19903646</v>
      </c>
      <c r="I70" s="18" t="n">
        <v>4.48265885</v>
      </c>
      <c r="J70" s="20" t="n">
        <v>0.9215465900000001</v>
      </c>
      <c r="K70" s="18" t="s">
        <v>105</v>
      </c>
      <c r="L70" s="20" t="s">
        <v>105</v>
      </c>
      <c r="M70" s="18" t="n">
        <v>0.29191956</v>
      </c>
      <c r="N70" s="20" t="n">
        <v>0.20450995</v>
      </c>
      <c r="O70" s="18" t="n">
        <v>0</v>
      </c>
      <c r="P70" s="20" t="n">
        <v>0</v>
      </c>
      <c r="Q70" s="18" t="n">
        <v>0</v>
      </c>
      <c r="R70" s="20" t="n">
        <v>0</v>
      </c>
      <c r="S70" s="18" t="n">
        <v>10.14827221</v>
      </c>
      <c r="T70" s="20" t="n">
        <v>1.47501626</v>
      </c>
    </row>
    <row r="71" spans="1:20">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row>
    <row r="72" spans="1:20">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row>
    <row r="73" spans="1:20">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row>
    <row r="74" spans="1:20">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row>
    <row r="75" spans="1:20">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row>
    <row r="76" spans="1:20">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row>
    <row r="77" spans="1:20">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row>
    <row r="78" spans="1:20">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row>
    <row customHeight="1" ht="25" r="79" spans="1:20">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row>
    <row r="80" spans="1:20">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row>
    <row r="81" spans="1:20">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row>
    <row r="82" spans="1:20">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row>
    <row r="83" spans="1:20">
      <c r="A83" s="3" t="s">
        <v>182</v>
      </c>
    </row>
    <row r="84" spans="1:20">
      <c r="A84" s="25" t="s">
        <v>183</v>
      </c>
    </row>
    <row r="85" spans="1:20">
      <c r="A85" s="25" t="s">
        <v>184</v>
      </c>
    </row>
    <row customHeight="1" ht="30" r="86" spans="1:20">
      <c r="A86" s="25" t="s">
        <v>185</v>
      </c>
    </row>
    <row customHeight="1" ht="30" r="87" spans="1:20">
      <c r="A87" s="25" t="s">
        <v>181</v>
      </c>
    </row>
    <row customHeight="1" ht="30" r="88" spans="1:20">
      <c r="A88" s="25" t="s">
        <v>186</v>
      </c>
    </row>
    <row customHeight="1" ht="30" r="89" spans="1:20">
      <c r="A89" s="25" t="s">
        <v>187</v>
      </c>
    </row>
    <row customHeight="1" ht="30" r="90" spans="1:20">
      <c r="A90" s="25" t="s">
        <v>188</v>
      </c>
    </row>
    <row customHeight="1" ht="30" r="91" spans="1:20">
      <c r="A91" s="25" t="s">
        <v>189</v>
      </c>
    </row>
    <row customHeight="1" ht="30" r="92" spans="1:20">
      <c r="A92" s="25" t="s">
        <v>190</v>
      </c>
    </row>
    <row customHeight="1" ht="30" r="93" spans="1:20">
      <c r="A93" s="25" t="s">
        <v>191</v>
      </c>
    </row>
    <row customHeight="1" ht="30" r="94" spans="1:20">
      <c r="A94" s="25" t="s">
        <v>192</v>
      </c>
    </row>
    <row customHeight="1" ht="30" r="95" spans="1:20">
      <c r="A95" s="25" t="s">
        <v>193</v>
      </c>
    </row>
    <row customHeight="1" ht="30" r="96" spans="1:20">
      <c r="A96" s="25" t="s">
        <v>194</v>
      </c>
    </row>
    <row customHeight="1" ht="30" r="97" spans="1:20">
      <c r="A97" s="25" t="s">
        <v>195</v>
      </c>
    </row>
  </sheetData>
  <mergeCells count="24">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 ref="A97:T97"/>
  </mergeCells>
  <pageMargins bottom="1" footer="0.5" header="0.5" left="0.75" right="0.75" top="1"/>
</worksheet>
</file>

<file path=xl/worksheets/sheet36.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241</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(509.0/B7*100)</f>
        <v/>
      </c>
      <c r="D7" s="19" t="n">
        <v>6858</v>
      </c>
      <c r="E7" s="18" t="n">
        <v>62.17518301</v>
      </c>
      <c r="F7" s="20" t="n">
        <v>0.86504852</v>
      </c>
      <c r="G7" s="18" t="n">
        <v>31.92018177</v>
      </c>
      <c r="H7" s="20" t="n">
        <v>0.94221381</v>
      </c>
      <c r="I7" s="18" t="s">
        <v>105</v>
      </c>
      <c r="J7" s="20" t="s">
        <v>105</v>
      </c>
      <c r="K7" s="18" t="n">
        <v>1.0362842</v>
      </c>
      <c r="L7" s="20" t="n">
        <v>0.13201612</v>
      </c>
      <c r="M7" s="18" t="n">
        <v>0</v>
      </c>
      <c r="N7" s="20" t="n">
        <v>0</v>
      </c>
      <c r="O7" s="18" t="n">
        <v>0</v>
      </c>
      <c r="P7" s="20" t="n">
        <v>0</v>
      </c>
      <c r="Q7" s="18" t="n">
        <v>4.86835102</v>
      </c>
      <c r="R7" s="20" t="n">
        <v>0.32582137</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(2196.0/B9*100)</f>
        <v/>
      </c>
      <c r="D9" s="19" t="n">
        <v>684</v>
      </c>
      <c r="E9" s="18" t="n">
        <v>61.78686758</v>
      </c>
      <c r="F9" s="20" t="n">
        <v>1.69466205</v>
      </c>
      <c r="G9" s="18" t="n">
        <v>33.77554741</v>
      </c>
      <c r="H9" s="20" t="n">
        <v>1.55334366</v>
      </c>
      <c r="I9" s="18" t="s">
        <v>105</v>
      </c>
      <c r="J9" s="20" t="s">
        <v>105</v>
      </c>
      <c r="K9" s="18" t="n">
        <v>0.68760854</v>
      </c>
      <c r="L9" s="20" t="n">
        <v>0.29288131</v>
      </c>
      <c r="M9" s="18" t="n">
        <v>0</v>
      </c>
      <c r="N9" s="20" t="n">
        <v>0</v>
      </c>
      <c r="O9" s="18" t="n">
        <v>0</v>
      </c>
      <c r="P9" s="20" t="n">
        <v>0</v>
      </c>
      <c r="Q9" s="18" t="n">
        <v>3.74997647</v>
      </c>
      <c r="R9" s="20" t="n">
        <v>0.68102862</v>
      </c>
    </row>
    <row r="10" spans="1:18">
      <c r="A10" s="15" t="s">
        <v>109</v>
      </c>
      <c r="B10" s="17" t="n">
        <v>6480</v>
      </c>
      <c r="C10" s="18">
        <f>(4848.0/B10*100)</f>
        <v/>
      </c>
      <c r="D10" s="19" t="n">
        <v>1632</v>
      </c>
      <c r="E10" s="18" t="n">
        <v>61.45892816</v>
      </c>
      <c r="F10" s="20" t="n">
        <v>1.65683892</v>
      </c>
      <c r="G10" s="18" t="n">
        <v>35.61161501</v>
      </c>
      <c r="H10" s="20" t="n">
        <v>1.69925238</v>
      </c>
      <c r="I10" s="18" t="s">
        <v>105</v>
      </c>
      <c r="J10" s="20" t="s">
        <v>105</v>
      </c>
      <c r="K10" s="18" t="n">
        <v>0.15031007</v>
      </c>
      <c r="L10" s="20" t="n">
        <v>0.14232083</v>
      </c>
      <c r="M10" s="18" t="n">
        <v>0</v>
      </c>
      <c r="N10" s="20" t="n">
        <v>0</v>
      </c>
      <c r="O10" s="18" t="n">
        <v>0</v>
      </c>
      <c r="P10" s="20" t="n">
        <v>0</v>
      </c>
      <c r="Q10" s="18" t="n">
        <v>2.77914677</v>
      </c>
      <c r="R10" s="20" t="n">
        <v>0.58164002</v>
      </c>
    </row>
    <row r="11" spans="1:18">
      <c r="A11" s="15" t="s">
        <v>110</v>
      </c>
      <c r="B11" s="17" t="n">
        <v>3553</v>
      </c>
      <c r="C11" s="18">
        <f>(2697.0/B11*100)</f>
        <v/>
      </c>
      <c r="D11" s="19" t="n">
        <v>856</v>
      </c>
      <c r="E11" s="18" t="n">
        <v>73.77348038</v>
      </c>
      <c r="F11" s="20" t="n">
        <v>2.08815435</v>
      </c>
      <c r="G11" s="18" t="n">
        <v>18.98998857</v>
      </c>
      <c r="H11" s="20" t="n">
        <v>1.83134874</v>
      </c>
      <c r="I11" s="18" t="s">
        <v>105</v>
      </c>
      <c r="J11" s="20" t="s">
        <v>105</v>
      </c>
      <c r="K11" s="18" t="n">
        <v>1.00521143</v>
      </c>
      <c r="L11" s="20" t="n">
        <v>0.4585645</v>
      </c>
      <c r="M11" s="18" t="n">
        <v>0</v>
      </c>
      <c r="N11" s="20" t="n">
        <v>0</v>
      </c>
      <c r="O11" s="18" t="n">
        <v>0</v>
      </c>
      <c r="P11" s="20" t="n">
        <v>0</v>
      </c>
      <c r="Q11" s="18" t="n">
        <v>6.23131963</v>
      </c>
      <c r="R11" s="20" t="n">
        <v>1.07192192</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(4429.0/B23*100)</f>
        <v/>
      </c>
      <c r="D23" s="19" t="n">
        <v>1362</v>
      </c>
      <c r="E23" s="18" t="n">
        <v>57.02608563</v>
      </c>
      <c r="F23" s="20" t="n">
        <v>1.61871655</v>
      </c>
      <c r="G23" s="18" t="n">
        <v>37.28054313</v>
      </c>
      <c r="H23" s="20" t="n">
        <v>1.60753275</v>
      </c>
      <c r="I23" s="18" t="s">
        <v>105</v>
      </c>
      <c r="J23" s="20" t="s">
        <v>105</v>
      </c>
      <c r="K23" s="18" t="n">
        <v>0.31306163</v>
      </c>
      <c r="L23" s="20" t="n">
        <v>0.19115454</v>
      </c>
      <c r="M23" s="18" t="n">
        <v>0</v>
      </c>
      <c r="N23" s="20" t="n">
        <v>0</v>
      </c>
      <c r="O23" s="18" t="n">
        <v>0</v>
      </c>
      <c r="P23" s="20" t="n">
        <v>0</v>
      </c>
      <c r="Q23" s="18" t="n">
        <v>5.38030961</v>
      </c>
      <c r="R23" s="20" t="n">
        <v>0.81777204</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66.91388499</v>
      </c>
      <c r="F29" s="20" t="n">
        <v>2.20398151</v>
      </c>
      <c r="G29" s="18" t="n">
        <v>30.51753761</v>
      </c>
      <c r="H29" s="20" t="n">
        <v>2.20031323</v>
      </c>
      <c r="I29" s="18" t="s">
        <v>105</v>
      </c>
      <c r="J29" s="20" t="s">
        <v>105</v>
      </c>
      <c r="K29" s="18" t="n">
        <v>1.12355892</v>
      </c>
      <c r="L29" s="20" t="n">
        <v>0.4396077</v>
      </c>
      <c r="M29" s="18" t="n">
        <v>0</v>
      </c>
      <c r="N29" s="20" t="n">
        <v>0</v>
      </c>
      <c r="O29" s="18" t="n">
        <v>0</v>
      </c>
      <c r="P29" s="20" t="n">
        <v>0</v>
      </c>
      <c r="Q29" s="18" t="n">
        <v>1.44501848</v>
      </c>
      <c r="R29" s="20" t="n">
        <v>0.48426877</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(1415.0/B32*100)</f>
        <v/>
      </c>
      <c r="D32" s="19" t="n">
        <v>854</v>
      </c>
      <c r="E32" s="18" t="n">
        <v>70.80018255</v>
      </c>
      <c r="F32" s="20" t="n">
        <v>1.57687077</v>
      </c>
      <c r="G32" s="18" t="n">
        <v>26.52105769</v>
      </c>
      <c r="H32" s="20" t="n">
        <v>1.63251282</v>
      </c>
      <c r="I32" s="18" t="s">
        <v>105</v>
      </c>
      <c r="J32" s="20" t="s">
        <v>105</v>
      </c>
      <c r="K32" s="18" t="n">
        <v>0.21719891</v>
      </c>
      <c r="L32" s="20" t="n">
        <v>0.14880351</v>
      </c>
      <c r="M32" s="18" t="n">
        <v>0</v>
      </c>
      <c r="N32" s="20" t="n">
        <v>0</v>
      </c>
      <c r="O32" s="18" t="n">
        <v>0</v>
      </c>
      <c r="P32" s="20" t="n">
        <v>0</v>
      </c>
      <c r="Q32" s="18" t="n">
        <v>2.46156084</v>
      </c>
      <c r="R32" s="20" t="n">
        <v>0.54378201</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(2517.0/B34*100)</f>
        <v/>
      </c>
      <c r="D34" s="19" t="n">
        <v>798</v>
      </c>
      <c r="E34" s="18" t="n">
        <v>77.06257936</v>
      </c>
      <c r="F34" s="20" t="n">
        <v>1.64400372</v>
      </c>
      <c r="G34" s="18" t="n">
        <v>17.99867538</v>
      </c>
      <c r="H34" s="20" t="n">
        <v>1.52543915</v>
      </c>
      <c r="I34" s="18" t="s">
        <v>105</v>
      </c>
      <c r="J34" s="20" t="s">
        <v>105</v>
      </c>
      <c r="K34" s="18" t="n">
        <v>0.90567164</v>
      </c>
      <c r="L34" s="20" t="n">
        <v>0.33710845</v>
      </c>
      <c r="M34" s="18" t="n">
        <v>0</v>
      </c>
      <c r="N34" s="20" t="n">
        <v>0</v>
      </c>
      <c r="O34" s="18" t="n">
        <v>0</v>
      </c>
      <c r="P34" s="20" t="n">
        <v>0</v>
      </c>
      <c r="Q34" s="18" t="n">
        <v>4.03307362</v>
      </c>
      <c r="R34" s="20" t="n">
        <v>0.72818324</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(2481.0/B36*100)</f>
        <v/>
      </c>
      <c r="D36" s="19" t="n">
        <v>851</v>
      </c>
      <c r="E36" s="18" t="n">
        <v>74.70188132</v>
      </c>
      <c r="F36" s="20" t="n">
        <v>1.56078748</v>
      </c>
      <c r="G36" s="18" t="n">
        <v>19.3879708</v>
      </c>
      <c r="H36" s="20" t="n">
        <v>1.40055508</v>
      </c>
      <c r="I36" s="18" t="s">
        <v>105</v>
      </c>
      <c r="J36" s="20" t="s">
        <v>105</v>
      </c>
      <c r="K36" s="18" t="n">
        <v>1.33930709</v>
      </c>
      <c r="L36" s="20" t="n">
        <v>0.39797393</v>
      </c>
      <c r="M36" s="18" t="n">
        <v>0</v>
      </c>
      <c r="N36" s="20" t="n">
        <v>0</v>
      </c>
      <c r="O36" s="18" t="n">
        <v>0</v>
      </c>
      <c r="P36" s="20" t="n">
        <v>0</v>
      </c>
      <c r="Q36" s="18" t="n">
        <v>4.57084079</v>
      </c>
      <c r="R36" s="20" t="n">
        <v>0.71598062</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(2154.0/B41*100)</f>
        <v/>
      </c>
      <c r="D41" s="19" t="n">
        <v>704</v>
      </c>
      <c r="E41" s="18" t="n">
        <v>70.18799171000001</v>
      </c>
      <c r="F41" s="20" t="n">
        <v>1.98256934</v>
      </c>
      <c r="G41" s="18" t="n">
        <v>27.97510698</v>
      </c>
      <c r="H41" s="20" t="n">
        <v>1.75311134</v>
      </c>
      <c r="I41" s="18" t="s">
        <v>105</v>
      </c>
      <c r="J41" s="20" t="s">
        <v>105</v>
      </c>
      <c r="K41" s="18" t="n">
        <v>0</v>
      </c>
      <c r="L41" s="20" t="n">
        <v>0</v>
      </c>
      <c r="M41" s="18" t="n">
        <v>0</v>
      </c>
      <c r="N41" s="20" t="n">
        <v>0</v>
      </c>
      <c r="O41" s="18" t="n">
        <v>0</v>
      </c>
      <c r="P41" s="20" t="n">
        <v>0</v>
      </c>
      <c r="Q41" s="18" t="n">
        <v>1.83690131</v>
      </c>
      <c r="R41" s="20" t="n">
        <v>0.61775344</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(8869.0/B46*100)</f>
        <v/>
      </c>
      <c r="D46" s="19" t="n">
        <v>2199</v>
      </c>
      <c r="E46" s="18" t="n">
        <v>70.77359106</v>
      </c>
      <c r="F46" s="20" t="n">
        <v>1.43957001</v>
      </c>
      <c r="G46" s="18" t="n">
        <v>16.06907674</v>
      </c>
      <c r="H46" s="20" t="n">
        <v>1.11125761</v>
      </c>
      <c r="I46" s="18" t="s">
        <v>105</v>
      </c>
      <c r="J46" s="20" t="s">
        <v>105</v>
      </c>
      <c r="K46" s="18" t="n">
        <v>4.15115443</v>
      </c>
      <c r="L46" s="20" t="n">
        <v>0.61988128</v>
      </c>
      <c r="M46" s="18" t="n">
        <v>0</v>
      </c>
      <c r="N46" s="20" t="n">
        <v>0</v>
      </c>
      <c r="O46" s="18" t="n">
        <v>0</v>
      </c>
      <c r="P46" s="20" t="n">
        <v>0</v>
      </c>
      <c r="Q46" s="18" t="n">
        <v>9.00617776</v>
      </c>
      <c r="R46" s="20" t="n">
        <v>0.74596525</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(3830.0/B48*100)</f>
        <v/>
      </c>
      <c r="D48" s="19" t="n">
        <v>1329</v>
      </c>
      <c r="E48" s="18" t="n">
        <v>61.41870765</v>
      </c>
      <c r="F48" s="20" t="n">
        <v>1.6878677</v>
      </c>
      <c r="G48" s="18" t="n">
        <v>37.69582203</v>
      </c>
      <c r="H48" s="20" t="n">
        <v>1.68450785</v>
      </c>
      <c r="I48" s="18" t="s">
        <v>105</v>
      </c>
      <c r="J48" s="20" t="s">
        <v>105</v>
      </c>
      <c r="K48" s="18" t="n">
        <v>0</v>
      </c>
      <c r="L48" s="20" t="n">
        <v>0</v>
      </c>
      <c r="M48" s="18" t="n">
        <v>0</v>
      </c>
      <c r="N48" s="20" t="n">
        <v>0</v>
      </c>
      <c r="O48" s="18" t="n">
        <v>0</v>
      </c>
      <c r="P48" s="20" t="n">
        <v>0</v>
      </c>
      <c r="Q48" s="18" t="n">
        <v>0.88547032</v>
      </c>
      <c r="R48" s="20" t="n">
        <v>0.43711989</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(2502.0/B61*100)</f>
        <v/>
      </c>
      <c r="D61" s="19" t="n">
        <v>822</v>
      </c>
      <c r="E61" s="18" t="n">
        <v>76.86282136</v>
      </c>
      <c r="F61" s="20" t="n">
        <v>1.73185872</v>
      </c>
      <c r="G61" s="18" t="n">
        <v>15.68022161</v>
      </c>
      <c r="H61" s="20" t="n">
        <v>1.57234372</v>
      </c>
      <c r="I61" s="18" t="s">
        <v>105</v>
      </c>
      <c r="J61" s="20" t="s">
        <v>105</v>
      </c>
      <c r="K61" s="18" t="n">
        <v>1.99814228</v>
      </c>
      <c r="L61" s="20" t="n">
        <v>0.52168549</v>
      </c>
      <c r="M61" s="18" t="n">
        <v>0</v>
      </c>
      <c r="N61" s="20" t="n">
        <v>0</v>
      </c>
      <c r="O61" s="18" t="n">
        <v>0</v>
      </c>
      <c r="P61" s="20" t="n">
        <v>0</v>
      </c>
      <c r="Q61" s="18" t="n">
        <v>5.45881475</v>
      </c>
      <c r="R61" s="20" t="n">
        <v>0.86505625</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(2707.0/B67*100)</f>
        <v/>
      </c>
      <c r="D67" s="19" t="n">
        <v>804</v>
      </c>
      <c r="E67" s="18" t="n">
        <v>80.13418134</v>
      </c>
      <c r="F67" s="20" t="n">
        <v>1.39050104</v>
      </c>
      <c r="G67" s="18" t="n">
        <v>16.34102</v>
      </c>
      <c r="H67" s="20" t="n">
        <v>1.3379911</v>
      </c>
      <c r="I67" s="18" t="s">
        <v>105</v>
      </c>
      <c r="J67" s="20" t="s">
        <v>105</v>
      </c>
      <c r="K67" s="18" t="n">
        <v>0</v>
      </c>
      <c r="L67" s="20" t="n">
        <v>0</v>
      </c>
      <c r="M67" s="18" t="n">
        <v>0</v>
      </c>
      <c r="N67" s="20" t="n">
        <v>0</v>
      </c>
      <c r="O67" s="18" t="n">
        <v>0</v>
      </c>
      <c r="P67" s="20" t="n">
        <v>0</v>
      </c>
      <c r="Q67" s="18" t="n">
        <v>3.52479866</v>
      </c>
      <c r="R67" s="20" t="n">
        <v>0.70773924</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(2228.0/B70*100)</f>
        <v/>
      </c>
      <c r="D70" s="19" t="n">
        <v>701</v>
      </c>
      <c r="E70" s="18" t="n">
        <v>68.37475988</v>
      </c>
      <c r="F70" s="20" t="n">
        <v>2.02013989</v>
      </c>
      <c r="G70" s="18" t="n">
        <v>27.96890856</v>
      </c>
      <c r="H70" s="20" t="n">
        <v>1.80766011</v>
      </c>
      <c r="I70" s="18" t="s">
        <v>105</v>
      </c>
      <c r="J70" s="20" t="s">
        <v>105</v>
      </c>
      <c r="K70" s="18" t="n">
        <v>0.46218888</v>
      </c>
      <c r="L70" s="20" t="n">
        <v>0.35133368</v>
      </c>
      <c r="M70" s="18" t="n">
        <v>0</v>
      </c>
      <c r="N70" s="20" t="n">
        <v>0</v>
      </c>
      <c r="O70" s="18" t="n">
        <v>0</v>
      </c>
      <c r="P70" s="20" t="n">
        <v>0</v>
      </c>
      <c r="Q70" s="18" t="n">
        <v>3.19414268</v>
      </c>
      <c r="R70" s="20" t="n">
        <v>0.82203316</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7.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242</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(488.0/B7*100)</f>
        <v/>
      </c>
      <c r="D7" s="19" t="n">
        <v>6879</v>
      </c>
      <c r="E7" s="18" t="n">
        <v>33.22829322</v>
      </c>
      <c r="F7" s="20" t="n">
        <v>0.64846707</v>
      </c>
      <c r="G7" s="18" t="n">
        <v>61.12822104</v>
      </c>
      <c r="H7" s="20" t="n">
        <v>0.75574345</v>
      </c>
      <c r="I7" s="18" t="s">
        <v>105</v>
      </c>
      <c r="J7" s="20" t="s">
        <v>105</v>
      </c>
      <c r="K7" s="18" t="n">
        <v>1.25890665</v>
      </c>
      <c r="L7" s="20" t="n">
        <v>0.14139079</v>
      </c>
      <c r="M7" s="18" t="n">
        <v>0</v>
      </c>
      <c r="N7" s="20" t="n">
        <v>0</v>
      </c>
      <c r="O7" s="18" t="n">
        <v>0</v>
      </c>
      <c r="P7" s="20" t="n">
        <v>0</v>
      </c>
      <c r="Q7" s="18" t="n">
        <v>4.38457909</v>
      </c>
      <c r="R7" s="20" t="n">
        <v>0.33664388</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(2195.0/B9*100)</f>
        <v/>
      </c>
      <c r="D9" s="19" t="n">
        <v>685</v>
      </c>
      <c r="E9" s="18" t="n">
        <v>29.06489698</v>
      </c>
      <c r="F9" s="20" t="n">
        <v>1.93512929</v>
      </c>
      <c r="G9" s="18" t="n">
        <v>67.66495578999999</v>
      </c>
      <c r="H9" s="20" t="n">
        <v>2.06453296</v>
      </c>
      <c r="I9" s="18" t="s">
        <v>105</v>
      </c>
      <c r="J9" s="20" t="s">
        <v>105</v>
      </c>
      <c r="K9" s="18" t="n">
        <v>0.68682444</v>
      </c>
      <c r="L9" s="20" t="n">
        <v>0.29254678</v>
      </c>
      <c r="M9" s="18" t="n">
        <v>0</v>
      </c>
      <c r="N9" s="20" t="n">
        <v>0</v>
      </c>
      <c r="O9" s="18" t="n">
        <v>0</v>
      </c>
      <c r="P9" s="20" t="n">
        <v>0</v>
      </c>
      <c r="Q9" s="18" t="n">
        <v>2.58332279</v>
      </c>
      <c r="R9" s="20" t="n">
        <v>0.56423192</v>
      </c>
    </row>
    <row r="10" spans="1:18">
      <c r="A10" s="15" t="s">
        <v>109</v>
      </c>
      <c r="B10" s="17" t="n">
        <v>6480</v>
      </c>
      <c r="C10" s="18">
        <f>(4847.0/B10*100)</f>
        <v/>
      </c>
      <c r="D10" s="19" t="n">
        <v>1633</v>
      </c>
      <c r="E10" s="18" t="n">
        <v>36.05997741</v>
      </c>
      <c r="F10" s="20" t="n">
        <v>1.81980223</v>
      </c>
      <c r="G10" s="18" t="n">
        <v>62.03494465</v>
      </c>
      <c r="H10" s="20" t="n">
        <v>1.86287646</v>
      </c>
      <c r="I10" s="18" t="s">
        <v>105</v>
      </c>
      <c r="J10" s="20" t="s">
        <v>105</v>
      </c>
      <c r="K10" s="18" t="n">
        <v>0.20631007</v>
      </c>
      <c r="L10" s="20" t="n">
        <v>0.15192895</v>
      </c>
      <c r="M10" s="18" t="n">
        <v>0</v>
      </c>
      <c r="N10" s="20" t="n">
        <v>0</v>
      </c>
      <c r="O10" s="18" t="n">
        <v>0</v>
      </c>
      <c r="P10" s="20" t="n">
        <v>0</v>
      </c>
      <c r="Q10" s="18" t="n">
        <v>1.69876787</v>
      </c>
      <c r="R10" s="20" t="n">
        <v>0.40127812</v>
      </c>
    </row>
    <row r="11" spans="1:18">
      <c r="A11" s="15" t="s">
        <v>110</v>
      </c>
      <c r="B11" s="17" t="n">
        <v>3553</v>
      </c>
      <c r="C11" s="18">
        <f>(2698.0/B11*100)</f>
        <v/>
      </c>
      <c r="D11" s="19" t="n">
        <v>855</v>
      </c>
      <c r="E11" s="18" t="n">
        <v>52.98099538</v>
      </c>
      <c r="F11" s="20" t="n">
        <v>2.24774419</v>
      </c>
      <c r="G11" s="18" t="n">
        <v>40.23718695</v>
      </c>
      <c r="H11" s="20" t="n">
        <v>1.96297801</v>
      </c>
      <c r="I11" s="18" t="s">
        <v>105</v>
      </c>
      <c r="J11" s="20" t="s">
        <v>105</v>
      </c>
      <c r="K11" s="18" t="n">
        <v>1.0519418</v>
      </c>
      <c r="L11" s="20" t="n">
        <v>0.4495301</v>
      </c>
      <c r="M11" s="18" t="n">
        <v>0</v>
      </c>
      <c r="N11" s="20" t="n">
        <v>0</v>
      </c>
      <c r="O11" s="18" t="n">
        <v>0</v>
      </c>
      <c r="P11" s="20" t="n">
        <v>0</v>
      </c>
      <c r="Q11" s="18" t="n">
        <v>5.72987587</v>
      </c>
      <c r="R11" s="20" t="n">
        <v>1.12581621</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(4430.0/B23*100)</f>
        <v/>
      </c>
      <c r="D23" s="19" t="n">
        <v>1361</v>
      </c>
      <c r="E23" s="18" t="n">
        <v>42.63079214</v>
      </c>
      <c r="F23" s="20" t="n">
        <v>1.83232991</v>
      </c>
      <c r="G23" s="18" t="n">
        <v>52.10775599</v>
      </c>
      <c r="H23" s="20" t="n">
        <v>1.97206169</v>
      </c>
      <c r="I23" s="18" t="s">
        <v>105</v>
      </c>
      <c r="J23" s="20" t="s">
        <v>105</v>
      </c>
      <c r="K23" s="18" t="n">
        <v>0.53672286</v>
      </c>
      <c r="L23" s="20" t="n">
        <v>0.32228621</v>
      </c>
      <c r="M23" s="18" t="n">
        <v>0</v>
      </c>
      <c r="N23" s="20" t="n">
        <v>0</v>
      </c>
      <c r="O23" s="18" t="n">
        <v>0</v>
      </c>
      <c r="P23" s="20" t="n">
        <v>0</v>
      </c>
      <c r="Q23" s="18" t="n">
        <v>4.72472901</v>
      </c>
      <c r="R23" s="20" t="n">
        <v>0.8025265</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39.18078535</v>
      </c>
      <c r="F29" s="20" t="n">
        <v>2.02855959</v>
      </c>
      <c r="G29" s="18" t="n">
        <v>58.60980063</v>
      </c>
      <c r="H29" s="20" t="n">
        <v>2.09203066</v>
      </c>
      <c r="I29" s="18" t="s">
        <v>105</v>
      </c>
      <c r="J29" s="20" t="s">
        <v>105</v>
      </c>
      <c r="K29" s="18" t="n">
        <v>1.12355892</v>
      </c>
      <c r="L29" s="20" t="n">
        <v>0.4396077</v>
      </c>
      <c r="M29" s="18" t="n">
        <v>0</v>
      </c>
      <c r="N29" s="20" t="n">
        <v>0</v>
      </c>
      <c r="O29" s="18" t="n">
        <v>0</v>
      </c>
      <c r="P29" s="20" t="n">
        <v>0</v>
      </c>
      <c r="Q29" s="18" t="n">
        <v>1.08585509</v>
      </c>
      <c r="R29" s="20" t="n">
        <v>0.42616237</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(1415.0/B32*100)</f>
        <v/>
      </c>
      <c r="D32" s="19" t="n">
        <v>854</v>
      </c>
      <c r="E32" s="18" t="n">
        <v>42.79463039</v>
      </c>
      <c r="F32" s="20" t="n">
        <v>1.7468236</v>
      </c>
      <c r="G32" s="18" t="n">
        <v>55.75397766</v>
      </c>
      <c r="H32" s="20" t="n">
        <v>1.78333515</v>
      </c>
      <c r="I32" s="18" t="s">
        <v>105</v>
      </c>
      <c r="J32" s="20" t="s">
        <v>105</v>
      </c>
      <c r="K32" s="18" t="n">
        <v>0.21719891</v>
      </c>
      <c r="L32" s="20" t="n">
        <v>0.14880351</v>
      </c>
      <c r="M32" s="18" t="n">
        <v>0</v>
      </c>
      <c r="N32" s="20" t="n">
        <v>0</v>
      </c>
      <c r="O32" s="18" t="n">
        <v>0</v>
      </c>
      <c r="P32" s="20" t="n">
        <v>0</v>
      </c>
      <c r="Q32" s="18" t="n">
        <v>1.23419303</v>
      </c>
      <c r="R32" s="20" t="n">
        <v>0.36331104</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(2514.0/B34*100)</f>
        <v/>
      </c>
      <c r="D34" s="19" t="n">
        <v>801</v>
      </c>
      <c r="E34" s="18" t="n">
        <v>45.1180092</v>
      </c>
      <c r="F34" s="20" t="n">
        <v>2.2527071</v>
      </c>
      <c r="G34" s="18" t="n">
        <v>49.80961268</v>
      </c>
      <c r="H34" s="20" t="n">
        <v>2.39915088</v>
      </c>
      <c r="I34" s="18" t="s">
        <v>105</v>
      </c>
      <c r="J34" s="20" t="s">
        <v>105</v>
      </c>
      <c r="K34" s="18" t="n">
        <v>1.08782324</v>
      </c>
      <c r="L34" s="20" t="n">
        <v>0.42500247</v>
      </c>
      <c r="M34" s="18" t="n">
        <v>0</v>
      </c>
      <c r="N34" s="20" t="n">
        <v>0</v>
      </c>
      <c r="O34" s="18" t="n">
        <v>0</v>
      </c>
      <c r="P34" s="20" t="n">
        <v>0</v>
      </c>
      <c r="Q34" s="18" t="n">
        <v>3.98455489</v>
      </c>
      <c r="R34" s="20" t="n">
        <v>0.68865041</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(2480.0/B36*100)</f>
        <v/>
      </c>
      <c r="D36" s="19" t="n">
        <v>852</v>
      </c>
      <c r="E36" s="18" t="n">
        <v>47.49609134</v>
      </c>
      <c r="F36" s="20" t="n">
        <v>1.64924868</v>
      </c>
      <c r="G36" s="18" t="n">
        <v>47.01171124</v>
      </c>
      <c r="H36" s="20" t="n">
        <v>1.76891002</v>
      </c>
      <c r="I36" s="18" t="s">
        <v>105</v>
      </c>
      <c r="J36" s="20" t="s">
        <v>105</v>
      </c>
      <c r="K36" s="18" t="n">
        <v>1.47136477</v>
      </c>
      <c r="L36" s="20" t="n">
        <v>0.44949995</v>
      </c>
      <c r="M36" s="18" t="n">
        <v>0</v>
      </c>
      <c r="N36" s="20" t="n">
        <v>0</v>
      </c>
      <c r="O36" s="18" t="n">
        <v>0</v>
      </c>
      <c r="P36" s="20" t="n">
        <v>0</v>
      </c>
      <c r="Q36" s="18" t="n">
        <v>4.02083265</v>
      </c>
      <c r="R36" s="20" t="n">
        <v>0.66184314</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(2154.0/B41*100)</f>
        <v/>
      </c>
      <c r="D41" s="19" t="n">
        <v>704</v>
      </c>
      <c r="E41" s="18" t="n">
        <v>38.15484924</v>
      </c>
      <c r="F41" s="20" t="n">
        <v>1.98890006</v>
      </c>
      <c r="G41" s="18" t="n">
        <v>60.15419725</v>
      </c>
      <c r="H41" s="20" t="n">
        <v>1.76714115</v>
      </c>
      <c r="I41" s="18" t="s">
        <v>105</v>
      </c>
      <c r="J41" s="20" t="s">
        <v>105</v>
      </c>
      <c r="K41" s="18" t="n">
        <v>0</v>
      </c>
      <c r="L41" s="20" t="n">
        <v>0</v>
      </c>
      <c r="M41" s="18" t="n">
        <v>0</v>
      </c>
      <c r="N41" s="20" t="n">
        <v>0</v>
      </c>
      <c r="O41" s="18" t="n">
        <v>0</v>
      </c>
      <c r="P41" s="20" t="n">
        <v>0</v>
      </c>
      <c r="Q41" s="18" t="n">
        <v>1.69095351</v>
      </c>
      <c r="R41" s="20" t="n">
        <v>0.62810174</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(8862.0/B46*100)</f>
        <v/>
      </c>
      <c r="D46" s="19" t="n">
        <v>2206</v>
      </c>
      <c r="E46" s="18" t="n">
        <v>51.90191411</v>
      </c>
      <c r="F46" s="20" t="n">
        <v>1.60929605</v>
      </c>
      <c r="G46" s="18" t="n">
        <v>35.72877015</v>
      </c>
      <c r="H46" s="20" t="n">
        <v>1.33658551</v>
      </c>
      <c r="I46" s="18" t="s">
        <v>105</v>
      </c>
      <c r="J46" s="20" t="s">
        <v>105</v>
      </c>
      <c r="K46" s="18" t="n">
        <v>4.82845963</v>
      </c>
      <c r="L46" s="20" t="n">
        <v>0.71567627</v>
      </c>
      <c r="M46" s="18" t="n">
        <v>0</v>
      </c>
      <c r="N46" s="20" t="n">
        <v>0</v>
      </c>
      <c r="O46" s="18" t="n">
        <v>0</v>
      </c>
      <c r="P46" s="20" t="n">
        <v>0</v>
      </c>
      <c r="Q46" s="18" t="n">
        <v>7.54085611</v>
      </c>
      <c r="R46" s="20" t="n">
        <v>0.7383854399999999</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(3829.0/B48*100)</f>
        <v/>
      </c>
      <c r="D48" s="19" t="n">
        <v>1330</v>
      </c>
      <c r="E48" s="18" t="n">
        <v>36.85742983</v>
      </c>
      <c r="F48" s="20" t="n">
        <v>1.82291722</v>
      </c>
      <c r="G48" s="18" t="n">
        <v>62.61703923</v>
      </c>
      <c r="H48" s="20" t="n">
        <v>1.85509003</v>
      </c>
      <c r="I48" s="18" t="s">
        <v>105</v>
      </c>
      <c r="J48" s="20" t="s">
        <v>105</v>
      </c>
      <c r="K48" s="18" t="n">
        <v>0</v>
      </c>
      <c r="L48" s="20" t="n">
        <v>0</v>
      </c>
      <c r="M48" s="18" t="n">
        <v>0</v>
      </c>
      <c r="N48" s="20" t="n">
        <v>0</v>
      </c>
      <c r="O48" s="18" t="n">
        <v>0</v>
      </c>
      <c r="P48" s="20" t="n">
        <v>0</v>
      </c>
      <c r="Q48" s="18" t="n">
        <v>0.52553094</v>
      </c>
      <c r="R48" s="20" t="n">
        <v>0.39692338</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(2496.0/B61*100)</f>
        <v/>
      </c>
      <c r="D61" s="19" t="n">
        <v>828</v>
      </c>
      <c r="E61" s="18" t="n">
        <v>45.16603017</v>
      </c>
      <c r="F61" s="20" t="n">
        <v>1.91550892</v>
      </c>
      <c r="G61" s="18" t="n">
        <v>48.42881092</v>
      </c>
      <c r="H61" s="20" t="n">
        <v>1.84687192</v>
      </c>
      <c r="I61" s="18" t="s">
        <v>105</v>
      </c>
      <c r="J61" s="20" t="s">
        <v>105</v>
      </c>
      <c r="K61" s="18" t="n">
        <v>2.28293952</v>
      </c>
      <c r="L61" s="20" t="n">
        <v>0.66679493</v>
      </c>
      <c r="M61" s="18" t="n">
        <v>0</v>
      </c>
      <c r="N61" s="20" t="n">
        <v>0</v>
      </c>
      <c r="O61" s="18" t="n">
        <v>0</v>
      </c>
      <c r="P61" s="20" t="n">
        <v>0</v>
      </c>
      <c r="Q61" s="18" t="n">
        <v>4.12221939</v>
      </c>
      <c r="R61" s="20" t="n">
        <v>0.71380999</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(2708.0/B67*100)</f>
        <v/>
      </c>
      <c r="D67" s="19" t="n">
        <v>803</v>
      </c>
      <c r="E67" s="18" t="n">
        <v>56.14914338</v>
      </c>
      <c r="F67" s="20" t="n">
        <v>1.72712688</v>
      </c>
      <c r="G67" s="18" t="n">
        <v>40.94866686</v>
      </c>
      <c r="H67" s="20" t="n">
        <v>1.7582476</v>
      </c>
      <c r="I67" s="18" t="s">
        <v>105</v>
      </c>
      <c r="J67" s="20" t="s">
        <v>105</v>
      </c>
      <c r="K67" s="18" t="n">
        <v>0</v>
      </c>
      <c r="L67" s="20" t="n">
        <v>0</v>
      </c>
      <c r="M67" s="18" t="n">
        <v>0</v>
      </c>
      <c r="N67" s="20" t="n">
        <v>0</v>
      </c>
      <c r="O67" s="18" t="n">
        <v>0</v>
      </c>
      <c r="P67" s="20" t="n">
        <v>0</v>
      </c>
      <c r="Q67" s="18" t="n">
        <v>2.90218977</v>
      </c>
      <c r="R67" s="20" t="n">
        <v>0.67214533</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(2227.0/B70*100)</f>
        <v/>
      </c>
      <c r="D70" s="19" t="n">
        <v>702</v>
      </c>
      <c r="E70" s="18" t="n">
        <v>34.80656709</v>
      </c>
      <c r="F70" s="20" t="n">
        <v>1.97295416</v>
      </c>
      <c r="G70" s="18" t="n">
        <v>62.34525813</v>
      </c>
      <c r="H70" s="20" t="n">
        <v>1.89651618</v>
      </c>
      <c r="I70" s="18" t="s">
        <v>105</v>
      </c>
      <c r="J70" s="20" t="s">
        <v>105</v>
      </c>
      <c r="K70" s="18" t="n">
        <v>0.62619829</v>
      </c>
      <c r="L70" s="20" t="n">
        <v>0.5067150499999999</v>
      </c>
      <c r="M70" s="18" t="n">
        <v>0</v>
      </c>
      <c r="N70" s="20" t="n">
        <v>0</v>
      </c>
      <c r="O70" s="18" t="n">
        <v>0</v>
      </c>
      <c r="P70" s="20" t="n">
        <v>0</v>
      </c>
      <c r="Q70" s="18" t="n">
        <v>2.22197649</v>
      </c>
      <c r="R70" s="20" t="n">
        <v>0.74154522</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8.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243</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(515.0/B7*100)</f>
        <v/>
      </c>
      <c r="D7" s="19" t="n">
        <v>6852</v>
      </c>
      <c r="E7" s="18" t="n">
        <v>58.72269547</v>
      </c>
      <c r="F7" s="20" t="n">
        <v>0.72409221</v>
      </c>
      <c r="G7" s="18" t="n">
        <v>36.73493149</v>
      </c>
      <c r="H7" s="20" t="n">
        <v>0.8002503</v>
      </c>
      <c r="I7" s="18" t="s">
        <v>105</v>
      </c>
      <c r="J7" s="20" t="s">
        <v>105</v>
      </c>
      <c r="K7" s="18" t="n">
        <v>1.36233682</v>
      </c>
      <c r="L7" s="20" t="n">
        <v>0.1515095</v>
      </c>
      <c r="M7" s="18" t="n">
        <v>0</v>
      </c>
      <c r="N7" s="20" t="n">
        <v>0</v>
      </c>
      <c r="O7" s="18" t="n">
        <v>0</v>
      </c>
      <c r="P7" s="20" t="n">
        <v>0</v>
      </c>
      <c r="Q7" s="18" t="n">
        <v>3.18003623</v>
      </c>
      <c r="R7" s="20" t="n">
        <v>0.30455766</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(2200.0/B9*100)</f>
        <v/>
      </c>
      <c r="D9" s="19" t="n">
        <v>680</v>
      </c>
      <c r="E9" s="18" t="n">
        <v>48.89610918</v>
      </c>
      <c r="F9" s="20" t="n">
        <v>1.96126342</v>
      </c>
      <c r="G9" s="18" t="n">
        <v>49.86515822</v>
      </c>
      <c r="H9" s="20" t="n">
        <v>1.9849745</v>
      </c>
      <c r="I9" s="18" t="s">
        <v>105</v>
      </c>
      <c r="J9" s="20" t="s">
        <v>105</v>
      </c>
      <c r="K9" s="18" t="n">
        <v>0.69248024</v>
      </c>
      <c r="L9" s="20" t="n">
        <v>0.29549794</v>
      </c>
      <c r="M9" s="18" t="n">
        <v>0</v>
      </c>
      <c r="N9" s="20" t="n">
        <v>0</v>
      </c>
      <c r="O9" s="18" t="n">
        <v>0</v>
      </c>
      <c r="P9" s="20" t="n">
        <v>0</v>
      </c>
      <c r="Q9" s="18" t="n">
        <v>0.54625236</v>
      </c>
      <c r="R9" s="20" t="n">
        <v>0.27473345</v>
      </c>
    </row>
    <row r="10" spans="1:18">
      <c r="A10" s="15" t="s">
        <v>109</v>
      </c>
      <c r="B10" s="17" t="n">
        <v>6480</v>
      </c>
      <c r="C10" s="18">
        <f>(4851.0/B10*100)</f>
        <v/>
      </c>
      <c r="D10" s="19" t="n">
        <v>1629</v>
      </c>
      <c r="E10" s="18" t="n">
        <v>55.2546914</v>
      </c>
      <c r="F10" s="20" t="n">
        <v>1.93028137</v>
      </c>
      <c r="G10" s="18" t="n">
        <v>44.00133403</v>
      </c>
      <c r="H10" s="20" t="n">
        <v>1.95918328</v>
      </c>
      <c r="I10" s="18" t="s">
        <v>105</v>
      </c>
      <c r="J10" s="20" t="s">
        <v>105</v>
      </c>
      <c r="K10" s="18" t="n">
        <v>0.20678502</v>
      </c>
      <c r="L10" s="20" t="n">
        <v>0.15228185</v>
      </c>
      <c r="M10" s="18" t="n">
        <v>0</v>
      </c>
      <c r="N10" s="20" t="n">
        <v>0</v>
      </c>
      <c r="O10" s="18" t="n">
        <v>0</v>
      </c>
      <c r="P10" s="20" t="n">
        <v>0</v>
      </c>
      <c r="Q10" s="18" t="n">
        <v>0.53718955</v>
      </c>
      <c r="R10" s="20" t="n">
        <v>0.20382153</v>
      </c>
    </row>
    <row r="11" spans="1:18">
      <c r="A11" s="15" t="s">
        <v>110</v>
      </c>
      <c r="B11" s="17" t="n">
        <v>3553</v>
      </c>
      <c r="C11" s="18">
        <f>(2702.0/B11*100)</f>
        <v/>
      </c>
      <c r="D11" s="19" t="n">
        <v>851</v>
      </c>
      <c r="E11" s="18" t="n">
        <v>67.09752233</v>
      </c>
      <c r="F11" s="20" t="n">
        <v>2.17655188</v>
      </c>
      <c r="G11" s="18" t="n">
        <v>28.99582105</v>
      </c>
      <c r="H11" s="20" t="n">
        <v>2.0889541</v>
      </c>
      <c r="I11" s="18" t="s">
        <v>105</v>
      </c>
      <c r="J11" s="20" t="s">
        <v>105</v>
      </c>
      <c r="K11" s="18" t="n">
        <v>1.41459498</v>
      </c>
      <c r="L11" s="20" t="n">
        <v>0.52030308</v>
      </c>
      <c r="M11" s="18" t="n">
        <v>0</v>
      </c>
      <c r="N11" s="20" t="n">
        <v>0</v>
      </c>
      <c r="O11" s="18" t="n">
        <v>0</v>
      </c>
      <c r="P11" s="20" t="n">
        <v>0</v>
      </c>
      <c r="Q11" s="18" t="n">
        <v>2.49206163</v>
      </c>
      <c r="R11" s="20" t="n">
        <v>0.6730534</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(4434.0/B23*100)</f>
        <v/>
      </c>
      <c r="D23" s="19" t="n">
        <v>1357</v>
      </c>
      <c r="E23" s="18" t="n">
        <v>57.09508491</v>
      </c>
      <c r="F23" s="20" t="n">
        <v>1.8573037</v>
      </c>
      <c r="G23" s="18" t="n">
        <v>40.13352095</v>
      </c>
      <c r="H23" s="20" t="n">
        <v>2.01297252</v>
      </c>
      <c r="I23" s="18" t="s">
        <v>105</v>
      </c>
      <c r="J23" s="20" t="s">
        <v>105</v>
      </c>
      <c r="K23" s="18" t="n">
        <v>0.80855101</v>
      </c>
      <c r="L23" s="20" t="n">
        <v>0.55755337</v>
      </c>
      <c r="M23" s="18" t="n">
        <v>0</v>
      </c>
      <c r="N23" s="20" t="n">
        <v>0</v>
      </c>
      <c r="O23" s="18" t="n">
        <v>0</v>
      </c>
      <c r="P23" s="20" t="n">
        <v>0</v>
      </c>
      <c r="Q23" s="18" t="n">
        <v>1.96284313</v>
      </c>
      <c r="R23" s="20" t="n">
        <v>0.52703913</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58.12199905</v>
      </c>
      <c r="F29" s="20" t="n">
        <v>2.08406851</v>
      </c>
      <c r="G29" s="18" t="n">
        <v>40.20500366</v>
      </c>
      <c r="H29" s="20" t="n">
        <v>2.11364001</v>
      </c>
      <c r="I29" s="18" t="s">
        <v>105</v>
      </c>
      <c r="J29" s="20" t="s">
        <v>105</v>
      </c>
      <c r="K29" s="18" t="n">
        <v>1.12355892</v>
      </c>
      <c r="L29" s="20" t="n">
        <v>0.4396077</v>
      </c>
      <c r="M29" s="18" t="n">
        <v>0</v>
      </c>
      <c r="N29" s="20" t="n">
        <v>0</v>
      </c>
      <c r="O29" s="18" t="n">
        <v>0</v>
      </c>
      <c r="P29" s="20" t="n">
        <v>0</v>
      </c>
      <c r="Q29" s="18" t="n">
        <v>0.54943837</v>
      </c>
      <c r="R29" s="20" t="n">
        <v>0.30417778</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(1415.0/B32*100)</f>
        <v/>
      </c>
      <c r="D32" s="19" t="n">
        <v>854</v>
      </c>
      <c r="E32" s="18" t="n">
        <v>64.775215</v>
      </c>
      <c r="F32" s="20" t="n">
        <v>1.57435167</v>
      </c>
      <c r="G32" s="18" t="n">
        <v>33.97779643</v>
      </c>
      <c r="H32" s="20" t="n">
        <v>1.64005181</v>
      </c>
      <c r="I32" s="18" t="s">
        <v>105</v>
      </c>
      <c r="J32" s="20" t="s">
        <v>105</v>
      </c>
      <c r="K32" s="18" t="n">
        <v>0.21719891</v>
      </c>
      <c r="L32" s="20" t="n">
        <v>0.14880351</v>
      </c>
      <c r="M32" s="18" t="n">
        <v>0</v>
      </c>
      <c r="N32" s="20" t="n">
        <v>0</v>
      </c>
      <c r="O32" s="18" t="n">
        <v>0</v>
      </c>
      <c r="P32" s="20" t="n">
        <v>0</v>
      </c>
      <c r="Q32" s="18" t="n">
        <v>1.02978965</v>
      </c>
      <c r="R32" s="20" t="n">
        <v>0.33701337</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(2521.0/B34*100)</f>
        <v/>
      </c>
      <c r="D34" s="19" t="n">
        <v>794</v>
      </c>
      <c r="E34" s="18" t="n">
        <v>66.45818594000001</v>
      </c>
      <c r="F34" s="20" t="n">
        <v>2.13887809</v>
      </c>
      <c r="G34" s="18" t="n">
        <v>29.50663798</v>
      </c>
      <c r="H34" s="20" t="n">
        <v>2.1158043</v>
      </c>
      <c r="I34" s="18" t="s">
        <v>105</v>
      </c>
      <c r="J34" s="20" t="s">
        <v>105</v>
      </c>
      <c r="K34" s="18" t="n">
        <v>1.19102336</v>
      </c>
      <c r="L34" s="20" t="n">
        <v>0.46213211</v>
      </c>
      <c r="M34" s="18" t="n">
        <v>0</v>
      </c>
      <c r="N34" s="20" t="n">
        <v>0</v>
      </c>
      <c r="O34" s="18" t="n">
        <v>0</v>
      </c>
      <c r="P34" s="20" t="n">
        <v>0</v>
      </c>
      <c r="Q34" s="18" t="n">
        <v>2.84415272</v>
      </c>
      <c r="R34" s="20" t="n">
        <v>0.5811436</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(2483.0/B36*100)</f>
        <v/>
      </c>
      <c r="D36" s="19" t="n">
        <v>849</v>
      </c>
      <c r="E36" s="18" t="n">
        <v>60.41223868</v>
      </c>
      <c r="F36" s="20" t="n">
        <v>1.87962665</v>
      </c>
      <c r="G36" s="18" t="n">
        <v>34.96113325</v>
      </c>
      <c r="H36" s="20" t="n">
        <v>1.85460147</v>
      </c>
      <c r="I36" s="18" t="s">
        <v>105</v>
      </c>
      <c r="J36" s="20" t="s">
        <v>105</v>
      </c>
      <c r="K36" s="18" t="n">
        <v>1.47677227</v>
      </c>
      <c r="L36" s="20" t="n">
        <v>0.4507895</v>
      </c>
      <c r="M36" s="18" t="n">
        <v>0</v>
      </c>
      <c r="N36" s="20" t="n">
        <v>0</v>
      </c>
      <c r="O36" s="18" t="n">
        <v>0</v>
      </c>
      <c r="P36" s="20" t="n">
        <v>0</v>
      </c>
      <c r="Q36" s="18" t="n">
        <v>3.1498558</v>
      </c>
      <c r="R36" s="20" t="n">
        <v>0.55589217</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(2154.0/B41*100)</f>
        <v/>
      </c>
      <c r="D41" s="19" t="n">
        <v>704</v>
      </c>
      <c r="E41" s="18" t="n">
        <v>54.32531347</v>
      </c>
      <c r="F41" s="20" t="n">
        <v>2.35735073</v>
      </c>
      <c r="G41" s="18" t="n">
        <v>44.41665647</v>
      </c>
      <c r="H41" s="20" t="n">
        <v>2.18784339</v>
      </c>
      <c r="I41" s="18" t="s">
        <v>105</v>
      </c>
      <c r="J41" s="20" t="s">
        <v>105</v>
      </c>
      <c r="K41" s="18" t="n">
        <v>0</v>
      </c>
      <c r="L41" s="20" t="n">
        <v>0</v>
      </c>
      <c r="M41" s="18" t="n">
        <v>0</v>
      </c>
      <c r="N41" s="20" t="n">
        <v>0</v>
      </c>
      <c r="O41" s="18" t="n">
        <v>0</v>
      </c>
      <c r="P41" s="20" t="n">
        <v>0</v>
      </c>
      <c r="Q41" s="18" t="n">
        <v>1.25803006</v>
      </c>
      <c r="R41" s="20" t="n">
        <v>0.5936911499999999</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(8903.0/B46*100)</f>
        <v/>
      </c>
      <c r="D46" s="19" t="n">
        <v>2165</v>
      </c>
      <c r="E46" s="18" t="n">
        <v>65.33839252999999</v>
      </c>
      <c r="F46" s="20" t="n">
        <v>1.4543376</v>
      </c>
      <c r="G46" s="18" t="n">
        <v>22.2965699</v>
      </c>
      <c r="H46" s="20" t="n">
        <v>1.26617316</v>
      </c>
      <c r="I46" s="18" t="s">
        <v>105</v>
      </c>
      <c r="J46" s="20" t="s">
        <v>105</v>
      </c>
      <c r="K46" s="18" t="n">
        <v>5.36549223</v>
      </c>
      <c r="L46" s="20" t="n">
        <v>0.74127477</v>
      </c>
      <c r="M46" s="18" t="n">
        <v>0</v>
      </c>
      <c r="N46" s="20" t="n">
        <v>0</v>
      </c>
      <c r="O46" s="18" t="n">
        <v>0</v>
      </c>
      <c r="P46" s="20" t="n">
        <v>0</v>
      </c>
      <c r="Q46" s="18" t="n">
        <v>6.99954534</v>
      </c>
      <c r="R46" s="20" t="n">
        <v>0.85276593</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(3829.0/B48*100)</f>
        <v/>
      </c>
      <c r="D48" s="19" t="n">
        <v>1330</v>
      </c>
      <c r="E48" s="18" t="n">
        <v>50.38225472</v>
      </c>
      <c r="F48" s="20" t="n">
        <v>2.06069605</v>
      </c>
      <c r="G48" s="18" t="n">
        <v>48.87357522</v>
      </c>
      <c r="H48" s="20" t="n">
        <v>2.01839227</v>
      </c>
      <c r="I48" s="18" t="s">
        <v>105</v>
      </c>
      <c r="J48" s="20" t="s">
        <v>105</v>
      </c>
      <c r="K48" s="18" t="n">
        <v>0</v>
      </c>
      <c r="L48" s="20" t="n">
        <v>0</v>
      </c>
      <c r="M48" s="18" t="n">
        <v>0</v>
      </c>
      <c r="N48" s="20" t="n">
        <v>0</v>
      </c>
      <c r="O48" s="18" t="n">
        <v>0</v>
      </c>
      <c r="P48" s="20" t="n">
        <v>0</v>
      </c>
      <c r="Q48" s="18" t="n">
        <v>0.74417006</v>
      </c>
      <c r="R48" s="20" t="n">
        <v>0.41563942</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(2496.0/B61*100)</f>
        <v/>
      </c>
      <c r="D61" s="19" t="n">
        <v>828</v>
      </c>
      <c r="E61" s="18" t="n">
        <v>69.20828466</v>
      </c>
      <c r="F61" s="20" t="n">
        <v>2.03404541</v>
      </c>
      <c r="G61" s="18" t="n">
        <v>26.06236986</v>
      </c>
      <c r="H61" s="20" t="n">
        <v>1.83419977</v>
      </c>
      <c r="I61" s="18" t="s">
        <v>105</v>
      </c>
      <c r="J61" s="20" t="s">
        <v>105</v>
      </c>
      <c r="K61" s="18" t="n">
        <v>2.28293952</v>
      </c>
      <c r="L61" s="20" t="n">
        <v>0.66679493</v>
      </c>
      <c r="M61" s="18" t="n">
        <v>0</v>
      </c>
      <c r="N61" s="20" t="n">
        <v>0</v>
      </c>
      <c r="O61" s="18" t="n">
        <v>0</v>
      </c>
      <c r="P61" s="20" t="n">
        <v>0</v>
      </c>
      <c r="Q61" s="18" t="n">
        <v>2.44640596</v>
      </c>
      <c r="R61" s="20" t="n">
        <v>0.5864853799999999</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(2718.0/B67*100)</f>
        <v/>
      </c>
      <c r="D67" s="19" t="n">
        <v>793</v>
      </c>
      <c r="E67" s="18" t="n">
        <v>75.61683017</v>
      </c>
      <c r="F67" s="20" t="n">
        <v>1.49376955</v>
      </c>
      <c r="G67" s="18" t="n">
        <v>22.8418115</v>
      </c>
      <c r="H67" s="20" t="n">
        <v>1.38811088</v>
      </c>
      <c r="I67" s="18" t="s">
        <v>105</v>
      </c>
      <c r="J67" s="20" t="s">
        <v>105</v>
      </c>
      <c r="K67" s="18" t="n">
        <v>0</v>
      </c>
      <c r="L67" s="20" t="n">
        <v>0</v>
      </c>
      <c r="M67" s="18" t="n">
        <v>0</v>
      </c>
      <c r="N67" s="20" t="n">
        <v>0</v>
      </c>
      <c r="O67" s="18" t="n">
        <v>0</v>
      </c>
      <c r="P67" s="20" t="n">
        <v>0</v>
      </c>
      <c r="Q67" s="18" t="n">
        <v>1.54135833</v>
      </c>
      <c r="R67" s="20" t="n">
        <v>0.47400035</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(2233.0/B70*100)</f>
        <v/>
      </c>
      <c r="D70" s="19" t="n">
        <v>696</v>
      </c>
      <c r="E70" s="18" t="n">
        <v>51.84706586</v>
      </c>
      <c r="F70" s="20" t="n">
        <v>2.18105557</v>
      </c>
      <c r="G70" s="18" t="n">
        <v>45.93035451</v>
      </c>
      <c r="H70" s="20" t="n">
        <v>2.03506901</v>
      </c>
      <c r="I70" s="18" t="s">
        <v>105</v>
      </c>
      <c r="J70" s="20" t="s">
        <v>105</v>
      </c>
      <c r="K70" s="18" t="n">
        <v>0.87343749</v>
      </c>
      <c r="L70" s="20" t="n">
        <v>0.38675238</v>
      </c>
      <c r="M70" s="18" t="n">
        <v>0</v>
      </c>
      <c r="N70" s="20" t="n">
        <v>0</v>
      </c>
      <c r="O70" s="18" t="n">
        <v>0</v>
      </c>
      <c r="P70" s="20" t="n">
        <v>0</v>
      </c>
      <c r="Q70" s="18" t="n">
        <v>1.34914215</v>
      </c>
      <c r="R70" s="20" t="n">
        <v>0.47408384</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39.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244</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(545.0/B7*100)</f>
        <v/>
      </c>
      <c r="D7" s="19" t="n">
        <v>6822</v>
      </c>
      <c r="E7" s="18" t="n">
        <v>55.89880021</v>
      </c>
      <c r="F7" s="20" t="n">
        <v>0.79135249</v>
      </c>
      <c r="G7" s="18" t="n">
        <v>34.80720551</v>
      </c>
      <c r="H7" s="20" t="n">
        <v>0.77680075</v>
      </c>
      <c r="I7" s="18" t="s">
        <v>105</v>
      </c>
      <c r="J7" s="20" t="s">
        <v>105</v>
      </c>
      <c r="K7" s="18" t="n">
        <v>1.57392588</v>
      </c>
      <c r="L7" s="20" t="n">
        <v>0.14753733</v>
      </c>
      <c r="M7" s="18" t="n">
        <v>0</v>
      </c>
      <c r="N7" s="20" t="n">
        <v>0</v>
      </c>
      <c r="O7" s="18" t="n">
        <v>0</v>
      </c>
      <c r="P7" s="20" t="n">
        <v>0</v>
      </c>
      <c r="Q7" s="18" t="n">
        <v>7.72006841</v>
      </c>
      <c r="R7" s="20" t="n">
        <v>0.45662664</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(2206.0/B9*100)</f>
        <v/>
      </c>
      <c r="D9" s="19" t="n">
        <v>674</v>
      </c>
      <c r="E9" s="18" t="n">
        <v>54.80335142</v>
      </c>
      <c r="F9" s="20" t="n">
        <v>2.10154459</v>
      </c>
      <c r="G9" s="18" t="n">
        <v>40.7197835</v>
      </c>
      <c r="H9" s="20" t="n">
        <v>2.15859957</v>
      </c>
      <c r="I9" s="18" t="s">
        <v>105</v>
      </c>
      <c r="J9" s="20" t="s">
        <v>105</v>
      </c>
      <c r="K9" s="18" t="n">
        <v>0.69844887</v>
      </c>
      <c r="L9" s="20" t="n">
        <v>0.29785186</v>
      </c>
      <c r="M9" s="18" t="n">
        <v>0</v>
      </c>
      <c r="N9" s="20" t="n">
        <v>0</v>
      </c>
      <c r="O9" s="18" t="n">
        <v>0</v>
      </c>
      <c r="P9" s="20" t="n">
        <v>0</v>
      </c>
      <c r="Q9" s="18" t="n">
        <v>3.77841621</v>
      </c>
      <c r="R9" s="20" t="n">
        <v>0.75271091</v>
      </c>
    </row>
    <row r="10" spans="1:18">
      <c r="A10" s="15" t="s">
        <v>109</v>
      </c>
      <c r="B10" s="17" t="n">
        <v>6480</v>
      </c>
      <c r="C10" s="18">
        <f>(4853.0/B10*100)</f>
        <v/>
      </c>
      <c r="D10" s="19" t="n">
        <v>1627</v>
      </c>
      <c r="E10" s="18" t="n">
        <v>62.65150115</v>
      </c>
      <c r="F10" s="20" t="n">
        <v>1.79065432</v>
      </c>
      <c r="G10" s="18" t="n">
        <v>32.57884405</v>
      </c>
      <c r="H10" s="20" t="n">
        <v>1.74976816</v>
      </c>
      <c r="I10" s="18" t="s">
        <v>105</v>
      </c>
      <c r="J10" s="20" t="s">
        <v>105</v>
      </c>
      <c r="K10" s="18" t="n">
        <v>0.22162951</v>
      </c>
      <c r="L10" s="20" t="n">
        <v>0.15282606</v>
      </c>
      <c r="M10" s="18" t="n">
        <v>0</v>
      </c>
      <c r="N10" s="20" t="n">
        <v>0</v>
      </c>
      <c r="O10" s="18" t="n">
        <v>0</v>
      </c>
      <c r="P10" s="20" t="n">
        <v>0</v>
      </c>
      <c r="Q10" s="18" t="n">
        <v>4.54802529</v>
      </c>
      <c r="R10" s="20" t="n">
        <v>0.9227619500000001</v>
      </c>
    </row>
    <row r="11" spans="1:18">
      <c r="A11" s="15" t="s">
        <v>110</v>
      </c>
      <c r="B11" s="17" t="n">
        <v>3553</v>
      </c>
      <c r="C11" s="18">
        <f>(2706.0/B11*100)</f>
        <v/>
      </c>
      <c r="D11" s="19" t="n">
        <v>847</v>
      </c>
      <c r="E11" s="18" t="n">
        <v>55.93718237</v>
      </c>
      <c r="F11" s="20" t="n">
        <v>2.1064849</v>
      </c>
      <c r="G11" s="18" t="n">
        <v>28.53636832</v>
      </c>
      <c r="H11" s="20" t="n">
        <v>1.80481379</v>
      </c>
      <c r="I11" s="18" t="s">
        <v>105</v>
      </c>
      <c r="J11" s="20" t="s">
        <v>105</v>
      </c>
      <c r="K11" s="18" t="n">
        <v>1.66825457</v>
      </c>
      <c r="L11" s="20" t="n">
        <v>0.4940537</v>
      </c>
      <c r="M11" s="18" t="n">
        <v>0</v>
      </c>
      <c r="N11" s="20" t="n">
        <v>0</v>
      </c>
      <c r="O11" s="18" t="n">
        <v>0</v>
      </c>
      <c r="P11" s="20" t="n">
        <v>0</v>
      </c>
      <c r="Q11" s="18" t="n">
        <v>13.85819475</v>
      </c>
      <c r="R11" s="20" t="n">
        <v>1.5958793</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(4439.0/B23*100)</f>
        <v/>
      </c>
      <c r="D23" s="19" t="n">
        <v>1352</v>
      </c>
      <c r="E23" s="18" t="n">
        <v>47.52506102</v>
      </c>
      <c r="F23" s="20" t="n">
        <v>1.96125615</v>
      </c>
      <c r="G23" s="18" t="n">
        <v>44.44308372</v>
      </c>
      <c r="H23" s="20" t="n">
        <v>2.04545893</v>
      </c>
      <c r="I23" s="18" t="s">
        <v>105</v>
      </c>
      <c r="J23" s="20" t="s">
        <v>105</v>
      </c>
      <c r="K23" s="18" t="n">
        <v>1.16587858</v>
      </c>
      <c r="L23" s="20" t="n">
        <v>0.6763313399999999</v>
      </c>
      <c r="M23" s="18" t="n">
        <v>0</v>
      </c>
      <c r="N23" s="20" t="n">
        <v>0</v>
      </c>
      <c r="O23" s="18" t="n">
        <v>0</v>
      </c>
      <c r="P23" s="20" t="n">
        <v>0</v>
      </c>
      <c r="Q23" s="18" t="n">
        <v>6.86597668</v>
      </c>
      <c r="R23" s="20" t="n">
        <v>1.09897345</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59.67186584</v>
      </c>
      <c r="F29" s="20" t="n">
        <v>1.78647511</v>
      </c>
      <c r="G29" s="18" t="n">
        <v>35.59967588</v>
      </c>
      <c r="H29" s="20" t="n">
        <v>1.78144179</v>
      </c>
      <c r="I29" s="18" t="s">
        <v>105</v>
      </c>
      <c r="J29" s="20" t="s">
        <v>105</v>
      </c>
      <c r="K29" s="18" t="n">
        <v>1.12355892</v>
      </c>
      <c r="L29" s="20" t="n">
        <v>0.4396077</v>
      </c>
      <c r="M29" s="18" t="n">
        <v>0</v>
      </c>
      <c r="N29" s="20" t="n">
        <v>0</v>
      </c>
      <c r="O29" s="18" t="n">
        <v>0</v>
      </c>
      <c r="P29" s="20" t="n">
        <v>0</v>
      </c>
      <c r="Q29" s="18" t="n">
        <v>3.60489935</v>
      </c>
      <c r="R29" s="20" t="n">
        <v>0.92227796</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(1416.0/B32*100)</f>
        <v/>
      </c>
      <c r="D32" s="19" t="n">
        <v>853</v>
      </c>
      <c r="E32" s="18" t="n">
        <v>54.63654427</v>
      </c>
      <c r="F32" s="20" t="n">
        <v>1.7999698</v>
      </c>
      <c r="G32" s="18" t="n">
        <v>36.35744782</v>
      </c>
      <c r="H32" s="20" t="n">
        <v>1.96987052</v>
      </c>
      <c r="I32" s="18" t="s">
        <v>105</v>
      </c>
      <c r="J32" s="20" t="s">
        <v>105</v>
      </c>
      <c r="K32" s="18" t="n">
        <v>0.32667508</v>
      </c>
      <c r="L32" s="20" t="n">
        <v>0.18367287</v>
      </c>
      <c r="M32" s="18" t="n">
        <v>0</v>
      </c>
      <c r="N32" s="20" t="n">
        <v>0</v>
      </c>
      <c r="O32" s="18" t="n">
        <v>0</v>
      </c>
      <c r="P32" s="20" t="n">
        <v>0</v>
      </c>
      <c r="Q32" s="18" t="n">
        <v>8.67933283</v>
      </c>
      <c r="R32" s="20" t="n">
        <v>1.18640373</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(2522.0/B34*100)</f>
        <v/>
      </c>
      <c r="D34" s="19" t="n">
        <v>793</v>
      </c>
      <c r="E34" s="18" t="n">
        <v>61.60575665</v>
      </c>
      <c r="F34" s="20" t="n">
        <v>2.29062557</v>
      </c>
      <c r="G34" s="18" t="n">
        <v>24.64117251</v>
      </c>
      <c r="H34" s="20" t="n">
        <v>2.32052188</v>
      </c>
      <c r="I34" s="18" t="s">
        <v>105</v>
      </c>
      <c r="J34" s="20" t="s">
        <v>105</v>
      </c>
      <c r="K34" s="18" t="n">
        <v>1.41008768</v>
      </c>
      <c r="L34" s="20" t="n">
        <v>0.48705901</v>
      </c>
      <c r="M34" s="18" t="n">
        <v>0</v>
      </c>
      <c r="N34" s="20" t="n">
        <v>0</v>
      </c>
      <c r="O34" s="18" t="n">
        <v>0</v>
      </c>
      <c r="P34" s="20" t="n">
        <v>0</v>
      </c>
      <c r="Q34" s="18" t="n">
        <v>12.34298317</v>
      </c>
      <c r="R34" s="20" t="n">
        <v>1.22019201</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(2487.0/B36*100)</f>
        <v/>
      </c>
      <c r="D36" s="19" t="n">
        <v>845</v>
      </c>
      <c r="E36" s="18" t="n">
        <v>67.5146463</v>
      </c>
      <c r="F36" s="20" t="n">
        <v>1.73818252</v>
      </c>
      <c r="G36" s="18" t="n">
        <v>20.86739882</v>
      </c>
      <c r="H36" s="20" t="n">
        <v>1.42792662</v>
      </c>
      <c r="I36" s="18" t="s">
        <v>105</v>
      </c>
      <c r="J36" s="20" t="s">
        <v>105</v>
      </c>
      <c r="K36" s="18" t="n">
        <v>1.83996828</v>
      </c>
      <c r="L36" s="20" t="n">
        <v>0.52809228</v>
      </c>
      <c r="M36" s="18" t="n">
        <v>0</v>
      </c>
      <c r="N36" s="20" t="n">
        <v>0</v>
      </c>
      <c r="O36" s="18" t="n">
        <v>0</v>
      </c>
      <c r="P36" s="20" t="n">
        <v>0</v>
      </c>
      <c r="Q36" s="18" t="n">
        <v>9.777986589999999</v>
      </c>
      <c r="R36" s="20" t="n">
        <v>1.30240245</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(2156.0/B41*100)</f>
        <v/>
      </c>
      <c r="D41" s="19" t="n">
        <v>702</v>
      </c>
      <c r="E41" s="18" t="n">
        <v>68.03841714000001</v>
      </c>
      <c r="F41" s="20" t="n">
        <v>2.46769313</v>
      </c>
      <c r="G41" s="18" t="n">
        <v>28.69719669</v>
      </c>
      <c r="H41" s="20" t="n">
        <v>1.94517202</v>
      </c>
      <c r="I41" s="18" t="s">
        <v>105</v>
      </c>
      <c r="J41" s="20" t="s">
        <v>105</v>
      </c>
      <c r="K41" s="18" t="n">
        <v>0</v>
      </c>
      <c r="L41" s="20" t="n">
        <v>0</v>
      </c>
      <c r="M41" s="18" t="n">
        <v>0</v>
      </c>
      <c r="N41" s="20" t="n">
        <v>0</v>
      </c>
      <c r="O41" s="18" t="n">
        <v>0</v>
      </c>
      <c r="P41" s="20" t="n">
        <v>0</v>
      </c>
      <c r="Q41" s="18" t="n">
        <v>3.26438616</v>
      </c>
      <c r="R41" s="20" t="n">
        <v>1.09947153</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(8944.0/B46*100)</f>
        <v/>
      </c>
      <c r="D46" s="19" t="n">
        <v>2124</v>
      </c>
      <c r="E46" s="18" t="n">
        <v>59.25896577</v>
      </c>
      <c r="F46" s="20" t="n">
        <v>1.57603931</v>
      </c>
      <c r="G46" s="18" t="n">
        <v>15.96325836</v>
      </c>
      <c r="H46" s="20" t="n">
        <v>1.12652998</v>
      </c>
      <c r="I46" s="18" t="s">
        <v>105</v>
      </c>
      <c r="J46" s="20" t="s">
        <v>105</v>
      </c>
      <c r="K46" s="18" t="n">
        <v>6.23324779</v>
      </c>
      <c r="L46" s="20" t="n">
        <v>0.83645233</v>
      </c>
      <c r="M46" s="18" t="n">
        <v>0</v>
      </c>
      <c r="N46" s="20" t="n">
        <v>0</v>
      </c>
      <c r="O46" s="18" t="n">
        <v>0</v>
      </c>
      <c r="P46" s="20" t="n">
        <v>0</v>
      </c>
      <c r="Q46" s="18" t="n">
        <v>18.54452807</v>
      </c>
      <c r="R46" s="20" t="n">
        <v>1.42083981</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(3830.0/B48*100)</f>
        <v/>
      </c>
      <c r="D48" s="19" t="n">
        <v>1329</v>
      </c>
      <c r="E48" s="18" t="n">
        <v>66.32284349</v>
      </c>
      <c r="F48" s="20" t="n">
        <v>1.67094518</v>
      </c>
      <c r="G48" s="18" t="n">
        <v>32.62493697</v>
      </c>
      <c r="H48" s="20" t="n">
        <v>1.65933237</v>
      </c>
      <c r="I48" s="18" t="s">
        <v>105</v>
      </c>
      <c r="J48" s="20" t="s">
        <v>105</v>
      </c>
      <c r="K48" s="18" t="n">
        <v>0</v>
      </c>
      <c r="L48" s="20" t="n">
        <v>0</v>
      </c>
      <c r="M48" s="18" t="n">
        <v>0</v>
      </c>
      <c r="N48" s="20" t="n">
        <v>0</v>
      </c>
      <c r="O48" s="18" t="n">
        <v>0</v>
      </c>
      <c r="P48" s="20" t="n">
        <v>0</v>
      </c>
      <c r="Q48" s="18" t="n">
        <v>1.05221954</v>
      </c>
      <c r="R48" s="20" t="n">
        <v>0.48449034</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(2497.0/B61*100)</f>
        <v/>
      </c>
      <c r="D61" s="19" t="n">
        <v>827</v>
      </c>
      <c r="E61" s="18" t="n">
        <v>64.29905419000001</v>
      </c>
      <c r="F61" s="20" t="n">
        <v>1.75977237</v>
      </c>
      <c r="G61" s="18" t="n">
        <v>24.32720128</v>
      </c>
      <c r="H61" s="20" t="n">
        <v>1.48747307</v>
      </c>
      <c r="I61" s="18" t="s">
        <v>105</v>
      </c>
      <c r="J61" s="20" t="s">
        <v>105</v>
      </c>
      <c r="K61" s="18" t="n">
        <v>2.31435819</v>
      </c>
      <c r="L61" s="20" t="n">
        <v>0.66713065</v>
      </c>
      <c r="M61" s="18" t="n">
        <v>0</v>
      </c>
      <c r="N61" s="20" t="n">
        <v>0</v>
      </c>
      <c r="O61" s="18" t="n">
        <v>0</v>
      </c>
      <c r="P61" s="20" t="n">
        <v>0</v>
      </c>
      <c r="Q61" s="18" t="n">
        <v>9.059386330000001</v>
      </c>
      <c r="R61" s="20" t="n">
        <v>1.11146519</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(2733.0/B67*100)</f>
        <v/>
      </c>
      <c r="D67" s="19" t="n">
        <v>778</v>
      </c>
      <c r="E67" s="18" t="n">
        <v>71.85209741</v>
      </c>
      <c r="F67" s="20" t="n">
        <v>1.54282959</v>
      </c>
      <c r="G67" s="18" t="n">
        <v>20.7000041</v>
      </c>
      <c r="H67" s="20" t="n">
        <v>1.42040716</v>
      </c>
      <c r="I67" s="18" t="s">
        <v>105</v>
      </c>
      <c r="J67" s="20" t="s">
        <v>105</v>
      </c>
      <c r="K67" s="18" t="n">
        <v>0</v>
      </c>
      <c r="L67" s="20" t="n">
        <v>0</v>
      </c>
      <c r="M67" s="18" t="n">
        <v>0</v>
      </c>
      <c r="N67" s="20" t="n">
        <v>0</v>
      </c>
      <c r="O67" s="18" t="n">
        <v>0</v>
      </c>
      <c r="P67" s="20" t="n">
        <v>0</v>
      </c>
      <c r="Q67" s="18" t="n">
        <v>7.44789848</v>
      </c>
      <c r="R67" s="20" t="n">
        <v>0.92505669</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(2237.0/B70*100)</f>
        <v/>
      </c>
      <c r="D70" s="19" t="n">
        <v>692</v>
      </c>
      <c r="E70" s="18" t="n">
        <v>45.1200591</v>
      </c>
      <c r="F70" s="20" t="n">
        <v>1.86298016</v>
      </c>
      <c r="G70" s="18" t="n">
        <v>49.50960344</v>
      </c>
      <c r="H70" s="20" t="n">
        <v>1.73640981</v>
      </c>
      <c r="I70" s="18" t="s">
        <v>105</v>
      </c>
      <c r="J70" s="20" t="s">
        <v>105</v>
      </c>
      <c r="K70" s="18" t="n">
        <v>1.20637208</v>
      </c>
      <c r="L70" s="20" t="n">
        <v>0.44827831</v>
      </c>
      <c r="M70" s="18" t="n">
        <v>0</v>
      </c>
      <c r="N70" s="20" t="n">
        <v>0</v>
      </c>
      <c r="O70" s="18" t="n">
        <v>0</v>
      </c>
      <c r="P70" s="20" t="n">
        <v>0</v>
      </c>
      <c r="Q70" s="18" t="n">
        <v>4.16396538</v>
      </c>
      <c r="R70" s="20" t="n">
        <v>0.8175053799999999</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4.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197</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(297.0/B7*100)</f>
        <v/>
      </c>
      <c r="D7" s="19" t="n">
        <v>7070</v>
      </c>
      <c r="E7" s="18" t="n">
        <v>39.78512491</v>
      </c>
      <c r="F7" s="20" t="n">
        <v>0.71441885</v>
      </c>
      <c r="G7" s="18" t="n">
        <v>57.9476592</v>
      </c>
      <c r="H7" s="20" t="n">
        <v>0.75290063</v>
      </c>
      <c r="I7" s="18" t="s">
        <v>105</v>
      </c>
      <c r="J7" s="20" t="s">
        <v>105</v>
      </c>
      <c r="K7" s="18" t="n">
        <v>0.4883362</v>
      </c>
      <c r="L7" s="20" t="n">
        <v>0.09559468</v>
      </c>
      <c r="M7" s="18" t="n">
        <v>0</v>
      </c>
      <c r="N7" s="20" t="n">
        <v>0</v>
      </c>
      <c r="O7" s="18" t="n">
        <v>0</v>
      </c>
      <c r="P7" s="20" t="n">
        <v>0</v>
      </c>
      <c r="Q7" s="18" t="n">
        <v>1.77887969</v>
      </c>
      <c r="R7" s="20" t="n">
        <v>0.19331875</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(2185.0/B9*100)</f>
        <v/>
      </c>
      <c r="D9" s="19" t="n">
        <v>695</v>
      </c>
      <c r="E9" s="18" t="n">
        <v>36.40357309</v>
      </c>
      <c r="F9" s="20" t="n">
        <v>1.9722636</v>
      </c>
      <c r="G9" s="18" t="n">
        <v>62.79929692</v>
      </c>
      <c r="H9" s="20" t="n">
        <v>1.95845909</v>
      </c>
      <c r="I9" s="18" t="s">
        <v>105</v>
      </c>
      <c r="J9" s="20" t="s">
        <v>105</v>
      </c>
      <c r="K9" s="18" t="n">
        <v>0.09698411</v>
      </c>
      <c r="L9" s="20" t="n">
        <v>0.09728785</v>
      </c>
      <c r="M9" s="18" t="n">
        <v>0</v>
      </c>
      <c r="N9" s="20" t="n">
        <v>0</v>
      </c>
      <c r="O9" s="18" t="n">
        <v>0</v>
      </c>
      <c r="P9" s="20" t="n">
        <v>0</v>
      </c>
      <c r="Q9" s="18" t="n">
        <v>0.70014588</v>
      </c>
      <c r="R9" s="20" t="n">
        <v>0.338111</v>
      </c>
    </row>
    <row r="10" spans="1:18">
      <c r="A10" s="15" t="s">
        <v>109</v>
      </c>
      <c r="B10" s="17" t="n">
        <v>6480</v>
      </c>
      <c r="C10" s="18">
        <f>(4843.0/B10*100)</f>
        <v/>
      </c>
      <c r="D10" s="19" t="n">
        <v>1637</v>
      </c>
      <c r="E10" s="18" t="n">
        <v>35.62508604</v>
      </c>
      <c r="F10" s="20" t="n">
        <v>1.57771096</v>
      </c>
      <c r="G10" s="18" t="n">
        <v>63.829419</v>
      </c>
      <c r="H10" s="20" t="n">
        <v>1.57585691</v>
      </c>
      <c r="I10" s="18" t="s">
        <v>105</v>
      </c>
      <c r="J10" s="20" t="s">
        <v>105</v>
      </c>
      <c r="K10" s="18" t="n">
        <v>0.01042225</v>
      </c>
      <c r="L10" s="20" t="n">
        <v>0.01056431</v>
      </c>
      <c r="M10" s="18" t="n">
        <v>0</v>
      </c>
      <c r="N10" s="20" t="n">
        <v>0</v>
      </c>
      <c r="O10" s="18" t="n">
        <v>0</v>
      </c>
      <c r="P10" s="20" t="n">
        <v>0</v>
      </c>
      <c r="Q10" s="18" t="n">
        <v>0.53507271</v>
      </c>
      <c r="R10" s="20" t="n">
        <v>0.25973724</v>
      </c>
    </row>
    <row r="11" spans="1:18">
      <c r="A11" s="15" t="s">
        <v>110</v>
      </c>
      <c r="B11" s="17" t="n">
        <v>3553</v>
      </c>
      <c r="C11" s="18">
        <f>(2687.0/B11*100)</f>
        <v/>
      </c>
      <c r="D11" s="19" t="n">
        <v>866</v>
      </c>
      <c r="E11" s="18" t="n">
        <v>43.97827621</v>
      </c>
      <c r="F11" s="20" t="n">
        <v>2.38654655</v>
      </c>
      <c r="G11" s="18" t="n">
        <v>53.1377626</v>
      </c>
      <c r="H11" s="20" t="n">
        <v>2.38744728</v>
      </c>
      <c r="I11" s="18" t="s">
        <v>105</v>
      </c>
      <c r="J11" s="20" t="s">
        <v>105</v>
      </c>
      <c r="K11" s="18" t="n">
        <v>0.11667364</v>
      </c>
      <c r="L11" s="20" t="n">
        <v>0.13175748</v>
      </c>
      <c r="M11" s="18" t="n">
        <v>0</v>
      </c>
      <c r="N11" s="20" t="n">
        <v>0</v>
      </c>
      <c r="O11" s="18" t="n">
        <v>0</v>
      </c>
      <c r="P11" s="20" t="n">
        <v>0</v>
      </c>
      <c r="Q11" s="18" t="n">
        <v>2.76728755</v>
      </c>
      <c r="R11" s="20" t="n">
        <v>0.92368152</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(4417.0/B23*100)</f>
        <v/>
      </c>
      <c r="D23" s="19" t="n">
        <v>1374</v>
      </c>
      <c r="E23" s="18" t="n">
        <v>29.84769604</v>
      </c>
      <c r="F23" s="20" t="n">
        <v>1.42712792</v>
      </c>
      <c r="G23" s="18" t="n">
        <v>68.90115984000001</v>
      </c>
      <c r="H23" s="20" t="n">
        <v>1.54568309</v>
      </c>
      <c r="I23" s="18" t="s">
        <v>105</v>
      </c>
      <c r="J23" s="20" t="s">
        <v>105</v>
      </c>
      <c r="K23" s="18" t="n">
        <v>0.43713687</v>
      </c>
      <c r="L23" s="20" t="n">
        <v>0.30919731</v>
      </c>
      <c r="M23" s="18" t="n">
        <v>0</v>
      </c>
      <c r="N23" s="20" t="n">
        <v>0</v>
      </c>
      <c r="O23" s="18" t="n">
        <v>0</v>
      </c>
      <c r="P23" s="20" t="n">
        <v>0</v>
      </c>
      <c r="Q23" s="18" t="n">
        <v>0.81400724</v>
      </c>
      <c r="R23" s="20" t="n">
        <v>0.3326829</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41.67342045</v>
      </c>
      <c r="F29" s="20" t="n">
        <v>2.26777143</v>
      </c>
      <c r="G29" s="18" t="n">
        <v>57.24601056</v>
      </c>
      <c r="H29" s="20" t="n">
        <v>2.2645623</v>
      </c>
      <c r="I29" s="18" t="s">
        <v>105</v>
      </c>
      <c r="J29" s="20" t="s">
        <v>105</v>
      </c>
      <c r="K29" s="18" t="n">
        <v>0.46403467</v>
      </c>
      <c r="L29" s="20" t="n">
        <v>0.28214179</v>
      </c>
      <c r="M29" s="18" t="n">
        <v>0</v>
      </c>
      <c r="N29" s="20" t="n">
        <v>0</v>
      </c>
      <c r="O29" s="18" t="n">
        <v>0</v>
      </c>
      <c r="P29" s="20" t="n">
        <v>0</v>
      </c>
      <c r="Q29" s="18" t="n">
        <v>0.61653431</v>
      </c>
      <c r="R29" s="20" t="n">
        <v>0.3411628</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(1413.0/B32*100)</f>
        <v/>
      </c>
      <c r="D32" s="19" t="n">
        <v>856</v>
      </c>
      <c r="E32" s="18" t="n">
        <v>40.56214035</v>
      </c>
      <c r="F32" s="20" t="n">
        <v>1.76085156</v>
      </c>
      <c r="G32" s="18" t="n">
        <v>58.52189804</v>
      </c>
      <c r="H32" s="20" t="n">
        <v>1.80717546</v>
      </c>
      <c r="I32" s="18" t="s">
        <v>105</v>
      </c>
      <c r="J32" s="20" t="s">
        <v>105</v>
      </c>
      <c r="K32" s="18" t="n">
        <v>0</v>
      </c>
      <c r="L32" s="20" t="n">
        <v>0</v>
      </c>
      <c r="M32" s="18" t="n">
        <v>0</v>
      </c>
      <c r="N32" s="20" t="n">
        <v>0</v>
      </c>
      <c r="O32" s="18" t="n">
        <v>0</v>
      </c>
      <c r="P32" s="20" t="n">
        <v>0</v>
      </c>
      <c r="Q32" s="18" t="n">
        <v>0.91596161</v>
      </c>
      <c r="R32" s="20" t="n">
        <v>0.31763707</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(2512.0/B34*100)</f>
        <v/>
      </c>
      <c r="D34" s="19" t="n">
        <v>803</v>
      </c>
      <c r="E34" s="18" t="n">
        <v>45.30988212</v>
      </c>
      <c r="F34" s="20" t="n">
        <v>2.2751246</v>
      </c>
      <c r="G34" s="18" t="n">
        <v>52.39293177</v>
      </c>
      <c r="H34" s="20" t="n">
        <v>2.35670718</v>
      </c>
      <c r="I34" s="18" t="s">
        <v>105</v>
      </c>
      <c r="J34" s="20" t="s">
        <v>105</v>
      </c>
      <c r="K34" s="18" t="n">
        <v>0.51503355</v>
      </c>
      <c r="L34" s="20" t="n">
        <v>0.27999883</v>
      </c>
      <c r="M34" s="18" t="n">
        <v>0</v>
      </c>
      <c r="N34" s="20" t="n">
        <v>0</v>
      </c>
      <c r="O34" s="18" t="n">
        <v>0</v>
      </c>
      <c r="P34" s="20" t="n">
        <v>0</v>
      </c>
      <c r="Q34" s="18" t="n">
        <v>1.78215257</v>
      </c>
      <c r="R34" s="20" t="n">
        <v>0.46335726</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(2476.0/B36*100)</f>
        <v/>
      </c>
      <c r="D36" s="19" t="n">
        <v>856</v>
      </c>
      <c r="E36" s="18" t="n">
        <v>47.59541645</v>
      </c>
      <c r="F36" s="20" t="n">
        <v>2.12242481</v>
      </c>
      <c r="G36" s="18" t="n">
        <v>50.19605793</v>
      </c>
      <c r="H36" s="20" t="n">
        <v>2.10848802</v>
      </c>
      <c r="I36" s="18" t="s">
        <v>105</v>
      </c>
      <c r="J36" s="20" t="s">
        <v>105</v>
      </c>
      <c r="K36" s="18" t="n">
        <v>0.71930525</v>
      </c>
      <c r="L36" s="20" t="n">
        <v>0.21964302</v>
      </c>
      <c r="M36" s="18" t="n">
        <v>0</v>
      </c>
      <c r="N36" s="20" t="n">
        <v>0</v>
      </c>
      <c r="O36" s="18" t="n">
        <v>0</v>
      </c>
      <c r="P36" s="20" t="n">
        <v>0</v>
      </c>
      <c r="Q36" s="18" t="n">
        <v>1.48922037</v>
      </c>
      <c r="R36" s="20" t="n">
        <v>0.43298461</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(2145.0/B41*100)</f>
        <v/>
      </c>
      <c r="D41" s="19" t="n">
        <v>713</v>
      </c>
      <c r="E41" s="18" t="n">
        <v>38.7501137</v>
      </c>
      <c r="F41" s="20" t="n">
        <v>1.81723143</v>
      </c>
      <c r="G41" s="18" t="n">
        <v>61.13743662</v>
      </c>
      <c r="H41" s="20" t="n">
        <v>1.816441</v>
      </c>
      <c r="I41" s="18" t="s">
        <v>105</v>
      </c>
      <c r="J41" s="20" t="s">
        <v>105</v>
      </c>
      <c r="K41" s="18" t="n">
        <v>0</v>
      </c>
      <c r="L41" s="20" t="n">
        <v>0</v>
      </c>
      <c r="M41" s="18" t="n">
        <v>0</v>
      </c>
      <c r="N41" s="20" t="n">
        <v>0</v>
      </c>
      <c r="O41" s="18" t="n">
        <v>0</v>
      </c>
      <c r="P41" s="20" t="n">
        <v>0</v>
      </c>
      <c r="Q41" s="18" t="n">
        <v>0.11244968</v>
      </c>
      <c r="R41" s="20" t="n">
        <v>0.1148378</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(8530.0/B46*100)</f>
        <v/>
      </c>
      <c r="D46" s="19" t="n">
        <v>2538</v>
      </c>
      <c r="E46" s="18" t="n">
        <v>46.13932628</v>
      </c>
      <c r="F46" s="20" t="n">
        <v>1.39253887</v>
      </c>
      <c r="G46" s="18" t="n">
        <v>48.11862972</v>
      </c>
      <c r="H46" s="20" t="n">
        <v>1.53590267</v>
      </c>
      <c r="I46" s="18" t="s">
        <v>105</v>
      </c>
      <c r="J46" s="20" t="s">
        <v>105</v>
      </c>
      <c r="K46" s="18" t="n">
        <v>1.31765047</v>
      </c>
      <c r="L46" s="20" t="n">
        <v>0.3442039</v>
      </c>
      <c r="M46" s="18" t="n">
        <v>0</v>
      </c>
      <c r="N46" s="20" t="n">
        <v>0</v>
      </c>
      <c r="O46" s="18" t="n">
        <v>0</v>
      </c>
      <c r="P46" s="20" t="n">
        <v>0</v>
      </c>
      <c r="Q46" s="18" t="n">
        <v>4.42439354</v>
      </c>
      <c r="R46" s="20" t="n">
        <v>0.59092258</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(3827.0/B48*100)</f>
        <v/>
      </c>
      <c r="D48" s="19" t="n">
        <v>1332</v>
      </c>
      <c r="E48" s="18" t="n">
        <v>21.8215809</v>
      </c>
      <c r="F48" s="20" t="n">
        <v>1.47068998</v>
      </c>
      <c r="G48" s="18" t="n">
        <v>78.17786968</v>
      </c>
      <c r="H48" s="20" t="n">
        <v>1.47062317</v>
      </c>
      <c r="I48" s="18" t="s">
        <v>105</v>
      </c>
      <c r="J48" s="20" t="s">
        <v>105</v>
      </c>
      <c r="K48" s="18" t="n">
        <v>0</v>
      </c>
      <c r="L48" s="20" t="n">
        <v>0</v>
      </c>
      <c r="M48" s="18" t="n">
        <v>0</v>
      </c>
      <c r="N48" s="20" t="n">
        <v>0</v>
      </c>
      <c r="O48" s="18" t="n">
        <v>0</v>
      </c>
      <c r="P48" s="20" t="n">
        <v>0</v>
      </c>
      <c r="Q48" s="18" t="n">
        <v>0.00054942</v>
      </c>
      <c r="R48" s="20" t="n">
        <v>0.00054886</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(2493.0/B61*100)</f>
        <v/>
      </c>
      <c r="D61" s="19" t="n">
        <v>831</v>
      </c>
      <c r="E61" s="18" t="n">
        <v>47.28049574</v>
      </c>
      <c r="F61" s="20" t="n">
        <v>1.9898696</v>
      </c>
      <c r="G61" s="18" t="n">
        <v>50.90972009</v>
      </c>
      <c r="H61" s="20" t="n">
        <v>2.09453073</v>
      </c>
      <c r="I61" s="18" t="s">
        <v>105</v>
      </c>
      <c r="J61" s="20" t="s">
        <v>105</v>
      </c>
      <c r="K61" s="18" t="n">
        <v>0.7920835000000001</v>
      </c>
      <c r="L61" s="20" t="n">
        <v>0.34750571</v>
      </c>
      <c r="M61" s="18" t="n">
        <v>0</v>
      </c>
      <c r="N61" s="20" t="n">
        <v>0</v>
      </c>
      <c r="O61" s="18" t="n">
        <v>0</v>
      </c>
      <c r="P61" s="20" t="n">
        <v>0</v>
      </c>
      <c r="Q61" s="18" t="n">
        <v>1.01770066</v>
      </c>
      <c r="R61" s="20" t="n">
        <v>0.41703542</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(2632.0/B67*100)</f>
        <v/>
      </c>
      <c r="D67" s="19" t="n">
        <v>879</v>
      </c>
      <c r="E67" s="18" t="n">
        <v>53.22311393</v>
      </c>
      <c r="F67" s="20" t="n">
        <v>1.93102001</v>
      </c>
      <c r="G67" s="18" t="n">
        <v>46.77688607</v>
      </c>
      <c r="H67" s="20" t="n">
        <v>1.93102001</v>
      </c>
      <c r="I67" s="18" t="s">
        <v>105</v>
      </c>
      <c r="J67" s="20" t="s">
        <v>105</v>
      </c>
      <c r="K67" s="18" t="n">
        <v>0</v>
      </c>
      <c r="L67" s="20" t="n">
        <v>0</v>
      </c>
      <c r="M67" s="18" t="n">
        <v>0</v>
      </c>
      <c r="N67" s="20" t="n">
        <v>0</v>
      </c>
      <c r="O67" s="18" t="n">
        <v>0</v>
      </c>
      <c r="P67" s="20" t="n">
        <v>0</v>
      </c>
      <c r="Q67" s="18" t="n">
        <v>0</v>
      </c>
      <c r="R67" s="20" t="n">
        <v>0</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(2203.0/B70*100)</f>
        <v/>
      </c>
      <c r="D70" s="19" t="n">
        <v>726</v>
      </c>
      <c r="E70" s="18" t="n">
        <v>23.34300891</v>
      </c>
      <c r="F70" s="20" t="n">
        <v>1.48500483</v>
      </c>
      <c r="G70" s="18" t="n">
        <v>76.29905909</v>
      </c>
      <c r="H70" s="20" t="n">
        <v>1.4813718</v>
      </c>
      <c r="I70" s="18" t="s">
        <v>105</v>
      </c>
      <c r="J70" s="20" t="s">
        <v>105</v>
      </c>
      <c r="K70" s="18" t="n">
        <v>0.11140968</v>
      </c>
      <c r="L70" s="20" t="n">
        <v>0.1575444</v>
      </c>
      <c r="M70" s="18" t="n">
        <v>0</v>
      </c>
      <c r="N70" s="20" t="n">
        <v>0</v>
      </c>
      <c r="O70" s="18" t="n">
        <v>0</v>
      </c>
      <c r="P70" s="20" t="n">
        <v>0</v>
      </c>
      <c r="Q70" s="18" t="n">
        <v>0.24652233</v>
      </c>
      <c r="R70" s="20" t="n">
        <v>0.13015887</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40.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245</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(583.0/B7*100)</f>
        <v/>
      </c>
      <c r="D7" s="19" t="n">
        <v>6784</v>
      </c>
      <c r="E7" s="18" t="n">
        <v>67.94510423</v>
      </c>
      <c r="F7" s="20" t="n">
        <v>0.54960783</v>
      </c>
      <c r="G7" s="18" t="n">
        <v>27.89352652</v>
      </c>
      <c r="H7" s="20" t="n">
        <v>0.56320974</v>
      </c>
      <c r="I7" s="18" t="s">
        <v>105</v>
      </c>
      <c r="J7" s="20" t="s">
        <v>105</v>
      </c>
      <c r="K7" s="18" t="n">
        <v>1.66208268</v>
      </c>
      <c r="L7" s="20" t="n">
        <v>0.15641373</v>
      </c>
      <c r="M7" s="18" t="n">
        <v>0</v>
      </c>
      <c r="N7" s="20" t="n">
        <v>0</v>
      </c>
      <c r="O7" s="18" t="n">
        <v>0</v>
      </c>
      <c r="P7" s="20" t="n">
        <v>0</v>
      </c>
      <c r="Q7" s="18" t="n">
        <v>2.49928656</v>
      </c>
      <c r="R7" s="20" t="n">
        <v>0.22981766</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(2211.0/B9*100)</f>
        <v/>
      </c>
      <c r="D9" s="19" t="n">
        <v>669</v>
      </c>
      <c r="E9" s="18" t="n">
        <v>69.40307716</v>
      </c>
      <c r="F9" s="20" t="n">
        <v>1.66293025</v>
      </c>
      <c r="G9" s="18" t="n">
        <v>29.45961357</v>
      </c>
      <c r="H9" s="20" t="n">
        <v>1.65172627</v>
      </c>
      <c r="I9" s="18" t="s">
        <v>105</v>
      </c>
      <c r="J9" s="20" t="s">
        <v>105</v>
      </c>
      <c r="K9" s="18" t="n">
        <v>0.91232876</v>
      </c>
      <c r="L9" s="20" t="n">
        <v>0.35637866</v>
      </c>
      <c r="M9" s="18" t="n">
        <v>0</v>
      </c>
      <c r="N9" s="20" t="n">
        <v>0</v>
      </c>
      <c r="O9" s="18" t="n">
        <v>0</v>
      </c>
      <c r="P9" s="20" t="n">
        <v>0</v>
      </c>
      <c r="Q9" s="18" t="n">
        <v>0.22498051</v>
      </c>
      <c r="R9" s="20" t="n">
        <v>0.19898415</v>
      </c>
    </row>
    <row r="10" spans="1:18">
      <c r="A10" s="15" t="s">
        <v>109</v>
      </c>
      <c r="B10" s="17" t="n">
        <v>6480</v>
      </c>
      <c r="C10" s="18">
        <f>(4853.0/B10*100)</f>
        <v/>
      </c>
      <c r="D10" s="19" t="n">
        <v>1627</v>
      </c>
      <c r="E10" s="18" t="n">
        <v>65.78099880000001</v>
      </c>
      <c r="F10" s="20" t="n">
        <v>1.60263909</v>
      </c>
      <c r="G10" s="18" t="n">
        <v>32.96991139</v>
      </c>
      <c r="H10" s="20" t="n">
        <v>1.57644741</v>
      </c>
      <c r="I10" s="18" t="s">
        <v>105</v>
      </c>
      <c r="J10" s="20" t="s">
        <v>105</v>
      </c>
      <c r="K10" s="18" t="n">
        <v>0.22162951</v>
      </c>
      <c r="L10" s="20" t="n">
        <v>0.15282603</v>
      </c>
      <c r="M10" s="18" t="n">
        <v>0</v>
      </c>
      <c r="N10" s="20" t="n">
        <v>0</v>
      </c>
      <c r="O10" s="18" t="n">
        <v>0</v>
      </c>
      <c r="P10" s="20" t="n">
        <v>0</v>
      </c>
      <c r="Q10" s="18" t="n">
        <v>1.02746031</v>
      </c>
      <c r="R10" s="20" t="n">
        <v>0.32169263</v>
      </c>
    </row>
    <row r="11" spans="1:18">
      <c r="A11" s="15" t="s">
        <v>110</v>
      </c>
      <c r="B11" s="17" t="n">
        <v>3553</v>
      </c>
      <c r="C11" s="18">
        <f>(2708.0/B11*100)</f>
        <v/>
      </c>
      <c r="D11" s="19" t="n">
        <v>845</v>
      </c>
      <c r="E11" s="18" t="n">
        <v>63.89147559</v>
      </c>
      <c r="F11" s="20" t="n">
        <v>1.83686961</v>
      </c>
      <c r="G11" s="18" t="n">
        <v>33.07960844</v>
      </c>
      <c r="H11" s="20" t="n">
        <v>1.84191386</v>
      </c>
      <c r="I11" s="18" t="s">
        <v>105</v>
      </c>
      <c r="J11" s="20" t="s">
        <v>105</v>
      </c>
      <c r="K11" s="18" t="n">
        <v>1.67372061</v>
      </c>
      <c r="L11" s="20" t="n">
        <v>0.49580271</v>
      </c>
      <c r="M11" s="18" t="n">
        <v>0</v>
      </c>
      <c r="N11" s="20" t="n">
        <v>0</v>
      </c>
      <c r="O11" s="18" t="n">
        <v>0</v>
      </c>
      <c r="P11" s="20" t="n">
        <v>0</v>
      </c>
      <c r="Q11" s="18" t="n">
        <v>1.35519536</v>
      </c>
      <c r="R11" s="20" t="n">
        <v>0.43952233</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(4443.0/B23*100)</f>
        <v/>
      </c>
      <c r="D23" s="19" t="n">
        <v>1348</v>
      </c>
      <c r="E23" s="18" t="n">
        <v>76.99073294</v>
      </c>
      <c r="F23" s="20" t="n">
        <v>1.79536675</v>
      </c>
      <c r="G23" s="18" t="n">
        <v>21.38656247</v>
      </c>
      <c r="H23" s="20" t="n">
        <v>1.67044799</v>
      </c>
      <c r="I23" s="18" t="s">
        <v>105</v>
      </c>
      <c r="J23" s="20" t="s">
        <v>105</v>
      </c>
      <c r="K23" s="18" t="n">
        <v>1.17138684</v>
      </c>
      <c r="L23" s="20" t="n">
        <v>0.67913288</v>
      </c>
      <c r="M23" s="18" t="n">
        <v>0</v>
      </c>
      <c r="N23" s="20" t="n">
        <v>0</v>
      </c>
      <c r="O23" s="18" t="n">
        <v>0</v>
      </c>
      <c r="P23" s="20" t="n">
        <v>0</v>
      </c>
      <c r="Q23" s="18" t="n">
        <v>0.45131776</v>
      </c>
      <c r="R23" s="20" t="n">
        <v>0.20911284</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63.48940753</v>
      </c>
      <c r="F29" s="20" t="n">
        <v>1.95882054</v>
      </c>
      <c r="G29" s="18" t="n">
        <v>35.05907907</v>
      </c>
      <c r="H29" s="20" t="n">
        <v>1.9339681</v>
      </c>
      <c r="I29" s="18" t="s">
        <v>105</v>
      </c>
      <c r="J29" s="20" t="s">
        <v>105</v>
      </c>
      <c r="K29" s="18" t="n">
        <v>1.12355892</v>
      </c>
      <c r="L29" s="20" t="n">
        <v>0.4396077</v>
      </c>
      <c r="M29" s="18" t="n">
        <v>0</v>
      </c>
      <c r="N29" s="20" t="n">
        <v>0</v>
      </c>
      <c r="O29" s="18" t="n">
        <v>0</v>
      </c>
      <c r="P29" s="20" t="n">
        <v>0</v>
      </c>
      <c r="Q29" s="18" t="n">
        <v>0.32795448</v>
      </c>
      <c r="R29" s="20" t="n">
        <v>0.19752667</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(1416.0/B32*100)</f>
        <v/>
      </c>
      <c r="D32" s="19" t="n">
        <v>853</v>
      </c>
      <c r="E32" s="18" t="n">
        <v>66.11821313</v>
      </c>
      <c r="F32" s="20" t="n">
        <v>1.76546326</v>
      </c>
      <c r="G32" s="18" t="n">
        <v>32.96746118</v>
      </c>
      <c r="H32" s="20" t="n">
        <v>1.78481855</v>
      </c>
      <c r="I32" s="18" t="s">
        <v>105</v>
      </c>
      <c r="J32" s="20" t="s">
        <v>105</v>
      </c>
      <c r="K32" s="18" t="n">
        <v>0.32667508</v>
      </c>
      <c r="L32" s="20" t="n">
        <v>0.18367287</v>
      </c>
      <c r="M32" s="18" t="n">
        <v>0</v>
      </c>
      <c r="N32" s="20" t="n">
        <v>0</v>
      </c>
      <c r="O32" s="18" t="n">
        <v>0</v>
      </c>
      <c r="P32" s="20" t="n">
        <v>0</v>
      </c>
      <c r="Q32" s="18" t="n">
        <v>0.58765061</v>
      </c>
      <c r="R32" s="20" t="n">
        <v>0.27129454</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(2522.0/B34*100)</f>
        <v/>
      </c>
      <c r="D34" s="19" t="n">
        <v>793</v>
      </c>
      <c r="E34" s="18" t="n">
        <v>72.50260682</v>
      </c>
      <c r="F34" s="20" t="n">
        <v>1.7782581</v>
      </c>
      <c r="G34" s="18" t="n">
        <v>23.42022177</v>
      </c>
      <c r="H34" s="20" t="n">
        <v>1.80399463</v>
      </c>
      <c r="I34" s="18" t="s">
        <v>105</v>
      </c>
      <c r="J34" s="20" t="s">
        <v>105</v>
      </c>
      <c r="K34" s="18" t="n">
        <v>1.41080403</v>
      </c>
      <c r="L34" s="20" t="n">
        <v>0.48731861</v>
      </c>
      <c r="M34" s="18" t="n">
        <v>0</v>
      </c>
      <c r="N34" s="20" t="n">
        <v>0</v>
      </c>
      <c r="O34" s="18" t="n">
        <v>0</v>
      </c>
      <c r="P34" s="20" t="n">
        <v>0</v>
      </c>
      <c r="Q34" s="18" t="n">
        <v>2.66636737</v>
      </c>
      <c r="R34" s="20" t="n">
        <v>0.51824819</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(2488.0/B36*100)</f>
        <v/>
      </c>
      <c r="D36" s="19" t="n">
        <v>844</v>
      </c>
      <c r="E36" s="18" t="n">
        <v>80.25798262000001</v>
      </c>
      <c r="F36" s="20" t="n">
        <v>1.40684572</v>
      </c>
      <c r="G36" s="18" t="n">
        <v>17.05581068</v>
      </c>
      <c r="H36" s="20" t="n">
        <v>1.39692547</v>
      </c>
      <c r="I36" s="18" t="s">
        <v>105</v>
      </c>
      <c r="J36" s="20" t="s">
        <v>105</v>
      </c>
      <c r="K36" s="18" t="n">
        <v>1.84214766</v>
      </c>
      <c r="L36" s="20" t="n">
        <v>0.52873945</v>
      </c>
      <c r="M36" s="18" t="n">
        <v>0</v>
      </c>
      <c r="N36" s="20" t="n">
        <v>0</v>
      </c>
      <c r="O36" s="18" t="n">
        <v>0</v>
      </c>
      <c r="P36" s="20" t="n">
        <v>0</v>
      </c>
      <c r="Q36" s="18" t="n">
        <v>0.84405904</v>
      </c>
      <c r="R36" s="20" t="n">
        <v>0.29984964</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(2159.0/B41*100)</f>
        <v/>
      </c>
      <c r="D41" s="19" t="n">
        <v>699</v>
      </c>
      <c r="E41" s="18" t="n">
        <v>67.96896513</v>
      </c>
      <c r="F41" s="20" t="n">
        <v>1.81540556</v>
      </c>
      <c r="G41" s="18" t="n">
        <v>31.1253104</v>
      </c>
      <c r="H41" s="20" t="n">
        <v>1.73556097</v>
      </c>
      <c r="I41" s="18" t="s">
        <v>105</v>
      </c>
      <c r="J41" s="20" t="s">
        <v>105</v>
      </c>
      <c r="K41" s="18" t="n">
        <v>0</v>
      </c>
      <c r="L41" s="20" t="n">
        <v>0</v>
      </c>
      <c r="M41" s="18" t="n">
        <v>0</v>
      </c>
      <c r="N41" s="20" t="n">
        <v>0</v>
      </c>
      <c r="O41" s="18" t="n">
        <v>0</v>
      </c>
      <c r="P41" s="20" t="n">
        <v>0</v>
      </c>
      <c r="Q41" s="18" t="n">
        <v>0.90572447</v>
      </c>
      <c r="R41" s="20" t="n">
        <v>0.5702889799999999</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(8971.0/B46*100)</f>
        <v/>
      </c>
      <c r="D46" s="19" t="n">
        <v>2097</v>
      </c>
      <c r="E46" s="18" t="n">
        <v>63.94906484</v>
      </c>
      <c r="F46" s="20" t="n">
        <v>1.31271634</v>
      </c>
      <c r="G46" s="18" t="n">
        <v>25.01758547</v>
      </c>
      <c r="H46" s="20" t="n">
        <v>1.20046488</v>
      </c>
      <c r="I46" s="18" t="s">
        <v>105</v>
      </c>
      <c r="J46" s="20" t="s">
        <v>105</v>
      </c>
      <c r="K46" s="18" t="n">
        <v>6.40911168</v>
      </c>
      <c r="L46" s="20" t="n">
        <v>0.86123984</v>
      </c>
      <c r="M46" s="18" t="n">
        <v>0</v>
      </c>
      <c r="N46" s="20" t="n">
        <v>0</v>
      </c>
      <c r="O46" s="18" t="n">
        <v>0</v>
      </c>
      <c r="P46" s="20" t="n">
        <v>0</v>
      </c>
      <c r="Q46" s="18" t="n">
        <v>4.62423801</v>
      </c>
      <c r="R46" s="20" t="n">
        <v>0.6802059</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(3829.0/B48*100)</f>
        <v/>
      </c>
      <c r="D48" s="19" t="n">
        <v>1330</v>
      </c>
      <c r="E48" s="18" t="n">
        <v>60.35924268</v>
      </c>
      <c r="F48" s="20" t="n">
        <v>1.76686216</v>
      </c>
      <c r="G48" s="18" t="n">
        <v>39.16618873</v>
      </c>
      <c r="H48" s="20" t="n">
        <v>1.68759587</v>
      </c>
      <c r="I48" s="18" t="s">
        <v>105</v>
      </c>
      <c r="J48" s="20" t="s">
        <v>105</v>
      </c>
      <c r="K48" s="18" t="n">
        <v>0</v>
      </c>
      <c r="L48" s="20" t="n">
        <v>0</v>
      </c>
      <c r="M48" s="18" t="n">
        <v>0</v>
      </c>
      <c r="N48" s="20" t="n">
        <v>0</v>
      </c>
      <c r="O48" s="18" t="n">
        <v>0</v>
      </c>
      <c r="P48" s="20" t="n">
        <v>0</v>
      </c>
      <c r="Q48" s="18" t="n">
        <v>0.47456858</v>
      </c>
      <c r="R48" s="20" t="n">
        <v>0.38603009</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(2497.0/B61*100)</f>
        <v/>
      </c>
      <c r="D61" s="19" t="n">
        <v>827</v>
      </c>
      <c r="E61" s="18" t="n">
        <v>71.88011023</v>
      </c>
      <c r="F61" s="20" t="n">
        <v>1.91002994</v>
      </c>
      <c r="G61" s="18" t="n">
        <v>24.73098151</v>
      </c>
      <c r="H61" s="20" t="n">
        <v>1.60718492</v>
      </c>
      <c r="I61" s="18" t="s">
        <v>105</v>
      </c>
      <c r="J61" s="20" t="s">
        <v>105</v>
      </c>
      <c r="K61" s="18" t="n">
        <v>2.31433815</v>
      </c>
      <c r="L61" s="20" t="n">
        <v>0.66734541</v>
      </c>
      <c r="M61" s="18" t="n">
        <v>0</v>
      </c>
      <c r="N61" s="20" t="n">
        <v>0</v>
      </c>
      <c r="O61" s="18" t="n">
        <v>0</v>
      </c>
      <c r="P61" s="20" t="n">
        <v>0</v>
      </c>
      <c r="Q61" s="18" t="n">
        <v>1.07457011</v>
      </c>
      <c r="R61" s="20" t="n">
        <v>0.35398749</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(2739.0/B67*100)</f>
        <v/>
      </c>
      <c r="D67" s="19" t="n">
        <v>772</v>
      </c>
      <c r="E67" s="18" t="n">
        <v>73.99254766999999</v>
      </c>
      <c r="F67" s="20" t="n">
        <v>1.6044456</v>
      </c>
      <c r="G67" s="18" t="n">
        <v>25.16002415</v>
      </c>
      <c r="H67" s="20" t="n">
        <v>1.59986556</v>
      </c>
      <c r="I67" s="18" t="s">
        <v>105</v>
      </c>
      <c r="J67" s="20" t="s">
        <v>105</v>
      </c>
      <c r="K67" s="18" t="n">
        <v>0</v>
      </c>
      <c r="L67" s="20" t="n">
        <v>0</v>
      </c>
      <c r="M67" s="18" t="n">
        <v>0</v>
      </c>
      <c r="N67" s="20" t="n">
        <v>0</v>
      </c>
      <c r="O67" s="18" t="n">
        <v>0</v>
      </c>
      <c r="P67" s="20" t="n">
        <v>0</v>
      </c>
      <c r="Q67" s="18" t="n">
        <v>0.84742818</v>
      </c>
      <c r="R67" s="20" t="n">
        <v>0.39214848</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(2238.0/B70*100)</f>
        <v/>
      </c>
      <c r="D70" s="19" t="n">
        <v>691</v>
      </c>
      <c r="E70" s="18" t="n">
        <v>67.77168004000001</v>
      </c>
      <c r="F70" s="20" t="n">
        <v>2.18295367</v>
      </c>
      <c r="G70" s="18" t="n">
        <v>29.8696977</v>
      </c>
      <c r="H70" s="20" t="n">
        <v>2.08367427</v>
      </c>
      <c r="I70" s="18" t="s">
        <v>105</v>
      </c>
      <c r="J70" s="20" t="s">
        <v>105</v>
      </c>
      <c r="K70" s="18" t="n">
        <v>1.20791803</v>
      </c>
      <c r="L70" s="20" t="n">
        <v>0.44885115</v>
      </c>
      <c r="M70" s="18" t="n">
        <v>0</v>
      </c>
      <c r="N70" s="20" t="n">
        <v>0</v>
      </c>
      <c r="O70" s="18" t="n">
        <v>0</v>
      </c>
      <c r="P70" s="20" t="n">
        <v>0</v>
      </c>
      <c r="Q70" s="18" t="n">
        <v>1.15070424</v>
      </c>
      <c r="R70" s="20" t="n">
        <v>0.46220353</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41.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246</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(649.0/B7*100)</f>
        <v/>
      </c>
      <c r="D7" s="19" t="n">
        <v>6718</v>
      </c>
      <c r="E7" s="18" t="n">
        <v>46.50825627</v>
      </c>
      <c r="F7" s="20" t="n">
        <v>0.94094895</v>
      </c>
      <c r="G7" s="18" t="n">
        <v>50.12644952</v>
      </c>
      <c r="H7" s="20" t="n">
        <v>0.96575129</v>
      </c>
      <c r="I7" s="18" t="s">
        <v>105</v>
      </c>
      <c r="J7" s="20" t="s">
        <v>105</v>
      </c>
      <c r="K7" s="18" t="n">
        <v>1.89068713</v>
      </c>
      <c r="L7" s="20" t="n">
        <v>0.1702344</v>
      </c>
      <c r="M7" s="18" t="n">
        <v>0</v>
      </c>
      <c r="N7" s="20" t="n">
        <v>0</v>
      </c>
      <c r="O7" s="18" t="n">
        <v>0</v>
      </c>
      <c r="P7" s="20" t="n">
        <v>0</v>
      </c>
      <c r="Q7" s="18" t="n">
        <v>1.47460708</v>
      </c>
      <c r="R7" s="20" t="n">
        <v>0.20300829</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(2217.0/B9*100)</f>
        <v/>
      </c>
      <c r="D9" s="19" t="n">
        <v>663</v>
      </c>
      <c r="E9" s="18" t="n">
        <v>51.14574806</v>
      </c>
      <c r="F9" s="20" t="n">
        <v>1.94633069</v>
      </c>
      <c r="G9" s="18" t="n">
        <v>46.90870535</v>
      </c>
      <c r="H9" s="20" t="n">
        <v>2.07291049</v>
      </c>
      <c r="I9" s="18" t="s">
        <v>105</v>
      </c>
      <c r="J9" s="20" t="s">
        <v>105</v>
      </c>
      <c r="K9" s="18" t="n">
        <v>1.05801837</v>
      </c>
      <c r="L9" s="20" t="n">
        <v>0.37954257</v>
      </c>
      <c r="M9" s="18" t="n">
        <v>0</v>
      </c>
      <c r="N9" s="20" t="n">
        <v>0</v>
      </c>
      <c r="O9" s="18" t="n">
        <v>0</v>
      </c>
      <c r="P9" s="20" t="n">
        <v>0</v>
      </c>
      <c r="Q9" s="18" t="n">
        <v>0.88752822</v>
      </c>
      <c r="R9" s="20" t="n">
        <v>0.399816</v>
      </c>
    </row>
    <row r="10" spans="1:18">
      <c r="A10" s="15" t="s">
        <v>109</v>
      </c>
      <c r="B10" s="17" t="n">
        <v>6480</v>
      </c>
      <c r="C10" s="18">
        <f>(4853.0/B10*100)</f>
        <v/>
      </c>
      <c r="D10" s="19" t="n">
        <v>1627</v>
      </c>
      <c r="E10" s="18" t="n">
        <v>41.71208338</v>
      </c>
      <c r="F10" s="20" t="n">
        <v>1.87858227</v>
      </c>
      <c r="G10" s="18" t="n">
        <v>57.71448424</v>
      </c>
      <c r="H10" s="20" t="n">
        <v>1.91146931</v>
      </c>
      <c r="I10" s="18" t="s">
        <v>105</v>
      </c>
      <c r="J10" s="20" t="s">
        <v>105</v>
      </c>
      <c r="K10" s="18" t="n">
        <v>0.22162951</v>
      </c>
      <c r="L10" s="20" t="n">
        <v>0.15282603</v>
      </c>
      <c r="M10" s="18" t="n">
        <v>0</v>
      </c>
      <c r="N10" s="20" t="n">
        <v>0</v>
      </c>
      <c r="O10" s="18" t="n">
        <v>0</v>
      </c>
      <c r="P10" s="20" t="n">
        <v>0</v>
      </c>
      <c r="Q10" s="18" t="n">
        <v>0.35180288</v>
      </c>
      <c r="R10" s="20" t="n">
        <v>0.20912353</v>
      </c>
    </row>
    <row r="11" spans="1:18">
      <c r="A11" s="15" t="s">
        <v>110</v>
      </c>
      <c r="B11" s="17" t="n">
        <v>3553</v>
      </c>
      <c r="C11" s="18">
        <f>(2709.0/B11*100)</f>
        <v/>
      </c>
      <c r="D11" s="19" t="n">
        <v>844</v>
      </c>
      <c r="E11" s="18" t="n">
        <v>66.17758292000001</v>
      </c>
      <c r="F11" s="20" t="n">
        <v>1.93359407</v>
      </c>
      <c r="G11" s="18" t="n">
        <v>30.64935983</v>
      </c>
      <c r="H11" s="20" t="n">
        <v>1.88183291</v>
      </c>
      <c r="I11" s="18" t="s">
        <v>105</v>
      </c>
      <c r="J11" s="20" t="s">
        <v>105</v>
      </c>
      <c r="K11" s="18" t="n">
        <v>1.86448438</v>
      </c>
      <c r="L11" s="20" t="n">
        <v>0.49035349</v>
      </c>
      <c r="M11" s="18" t="n">
        <v>0</v>
      </c>
      <c r="N11" s="20" t="n">
        <v>0</v>
      </c>
      <c r="O11" s="18" t="n">
        <v>0</v>
      </c>
      <c r="P11" s="20" t="n">
        <v>0</v>
      </c>
      <c r="Q11" s="18" t="n">
        <v>1.30857287</v>
      </c>
      <c r="R11" s="20" t="n">
        <v>0.40468867</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(4448.0/B23*100)</f>
        <v/>
      </c>
      <c r="D23" s="19" t="n">
        <v>1343</v>
      </c>
      <c r="E23" s="18" t="n">
        <v>66.87512656</v>
      </c>
      <c r="F23" s="20" t="n">
        <v>1.95574122</v>
      </c>
      <c r="G23" s="18" t="n">
        <v>31.04344357</v>
      </c>
      <c r="H23" s="20" t="n">
        <v>1.88935633</v>
      </c>
      <c r="I23" s="18" t="s">
        <v>105</v>
      </c>
      <c r="J23" s="20" t="s">
        <v>105</v>
      </c>
      <c r="K23" s="18" t="n">
        <v>1.21574659</v>
      </c>
      <c r="L23" s="20" t="n">
        <v>0.68101152</v>
      </c>
      <c r="M23" s="18" t="n">
        <v>0</v>
      </c>
      <c r="N23" s="20" t="n">
        <v>0</v>
      </c>
      <c r="O23" s="18" t="n">
        <v>0</v>
      </c>
      <c r="P23" s="20" t="n">
        <v>0</v>
      </c>
      <c r="Q23" s="18" t="n">
        <v>0.8656832800000001</v>
      </c>
      <c r="R23" s="20" t="n">
        <v>0.34536286</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34.10266462</v>
      </c>
      <c r="F29" s="20" t="n">
        <v>1.85856811</v>
      </c>
      <c r="G29" s="18" t="n">
        <v>64.22339658999999</v>
      </c>
      <c r="H29" s="20" t="n">
        <v>1.92422012</v>
      </c>
      <c r="I29" s="18" t="s">
        <v>105</v>
      </c>
      <c r="J29" s="20" t="s">
        <v>105</v>
      </c>
      <c r="K29" s="18" t="n">
        <v>1.37795949</v>
      </c>
      <c r="L29" s="20" t="n">
        <v>0.51201639</v>
      </c>
      <c r="M29" s="18" t="n">
        <v>0</v>
      </c>
      <c r="N29" s="20" t="n">
        <v>0</v>
      </c>
      <c r="O29" s="18" t="n">
        <v>0</v>
      </c>
      <c r="P29" s="20" t="n">
        <v>0</v>
      </c>
      <c r="Q29" s="18" t="n">
        <v>0.2959793</v>
      </c>
      <c r="R29" s="20" t="n">
        <v>0.24320023</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(1415.0/B32*100)</f>
        <v/>
      </c>
      <c r="D32" s="19" t="n">
        <v>854</v>
      </c>
      <c r="E32" s="18" t="n">
        <v>62.76734805</v>
      </c>
      <c r="F32" s="20" t="n">
        <v>1.8625382</v>
      </c>
      <c r="G32" s="18" t="n">
        <v>36.26586955</v>
      </c>
      <c r="H32" s="20" t="n">
        <v>1.84765493</v>
      </c>
      <c r="I32" s="18" t="s">
        <v>105</v>
      </c>
      <c r="J32" s="20" t="s">
        <v>105</v>
      </c>
      <c r="K32" s="18" t="n">
        <v>0.32621508</v>
      </c>
      <c r="L32" s="20" t="n">
        <v>0.18339757</v>
      </c>
      <c r="M32" s="18" t="n">
        <v>0</v>
      </c>
      <c r="N32" s="20" t="n">
        <v>0</v>
      </c>
      <c r="O32" s="18" t="n">
        <v>0</v>
      </c>
      <c r="P32" s="20" t="n">
        <v>0</v>
      </c>
      <c r="Q32" s="18" t="n">
        <v>0.6405673200000001</v>
      </c>
      <c r="R32" s="20" t="n">
        <v>0.26357624</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(2529.0/B34*100)</f>
        <v/>
      </c>
      <c r="D34" s="19" t="n">
        <v>786</v>
      </c>
      <c r="E34" s="18" t="n">
        <v>62.13933764</v>
      </c>
      <c r="F34" s="20" t="n">
        <v>2.34394658</v>
      </c>
      <c r="G34" s="18" t="n">
        <v>34.0682977</v>
      </c>
      <c r="H34" s="20" t="n">
        <v>2.17407111</v>
      </c>
      <c r="I34" s="18" t="s">
        <v>105</v>
      </c>
      <c r="J34" s="20" t="s">
        <v>105</v>
      </c>
      <c r="K34" s="18" t="n">
        <v>1.53679258</v>
      </c>
      <c r="L34" s="20" t="n">
        <v>0.53252119</v>
      </c>
      <c r="M34" s="18" t="n">
        <v>0</v>
      </c>
      <c r="N34" s="20" t="n">
        <v>0</v>
      </c>
      <c r="O34" s="18" t="n">
        <v>0</v>
      </c>
      <c r="P34" s="20" t="n">
        <v>0</v>
      </c>
      <c r="Q34" s="18" t="n">
        <v>2.25557209</v>
      </c>
      <c r="R34" s="20" t="n">
        <v>0.48948535</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(2490.0/B36*100)</f>
        <v/>
      </c>
      <c r="D36" s="19" t="n">
        <v>842</v>
      </c>
      <c r="E36" s="18" t="n">
        <v>73.24899061000001</v>
      </c>
      <c r="F36" s="20" t="n">
        <v>1.54781217</v>
      </c>
      <c r="G36" s="18" t="n">
        <v>23.92178684</v>
      </c>
      <c r="H36" s="20" t="n">
        <v>1.34799518</v>
      </c>
      <c r="I36" s="18" t="s">
        <v>105</v>
      </c>
      <c r="J36" s="20" t="s">
        <v>105</v>
      </c>
      <c r="K36" s="18" t="n">
        <v>1.95913089</v>
      </c>
      <c r="L36" s="20" t="n">
        <v>0.54255716</v>
      </c>
      <c r="M36" s="18" t="n">
        <v>0</v>
      </c>
      <c r="N36" s="20" t="n">
        <v>0</v>
      </c>
      <c r="O36" s="18" t="n">
        <v>0</v>
      </c>
      <c r="P36" s="20" t="n">
        <v>0</v>
      </c>
      <c r="Q36" s="18" t="n">
        <v>0.87009166</v>
      </c>
      <c r="R36" s="20" t="n">
        <v>0.31056273</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(2158.0/B41*100)</f>
        <v/>
      </c>
      <c r="D41" s="19" t="n">
        <v>700</v>
      </c>
      <c r="E41" s="18" t="n">
        <v>46.02774836</v>
      </c>
      <c r="F41" s="20" t="n">
        <v>1.96881401</v>
      </c>
      <c r="G41" s="18" t="n">
        <v>53.42310978</v>
      </c>
      <c r="H41" s="20" t="n">
        <v>1.96310718</v>
      </c>
      <c r="I41" s="18" t="s">
        <v>105</v>
      </c>
      <c r="J41" s="20" t="s">
        <v>105</v>
      </c>
      <c r="K41" s="18" t="n">
        <v>0</v>
      </c>
      <c r="L41" s="20" t="n">
        <v>0</v>
      </c>
      <c r="M41" s="18" t="n">
        <v>0</v>
      </c>
      <c r="N41" s="20" t="n">
        <v>0</v>
      </c>
      <c r="O41" s="18" t="n">
        <v>0</v>
      </c>
      <c r="P41" s="20" t="n">
        <v>0</v>
      </c>
      <c r="Q41" s="18" t="n">
        <v>0.54914186</v>
      </c>
      <c r="R41" s="20" t="n">
        <v>0.2585339</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(9023.0/B46*100)</f>
        <v/>
      </c>
      <c r="D46" s="19" t="n">
        <v>2045</v>
      </c>
      <c r="E46" s="18" t="n">
        <v>48.42941193</v>
      </c>
      <c r="F46" s="20" t="n">
        <v>1.82283278</v>
      </c>
      <c r="G46" s="18" t="n">
        <v>41.83318525</v>
      </c>
      <c r="H46" s="20" t="n">
        <v>1.65521442</v>
      </c>
      <c r="I46" s="18" t="s">
        <v>105</v>
      </c>
      <c r="J46" s="20" t="s">
        <v>105</v>
      </c>
      <c r="K46" s="18" t="n">
        <v>7.53968516</v>
      </c>
      <c r="L46" s="20" t="n">
        <v>0.94993301</v>
      </c>
      <c r="M46" s="18" t="n">
        <v>0</v>
      </c>
      <c r="N46" s="20" t="n">
        <v>0</v>
      </c>
      <c r="O46" s="18" t="n">
        <v>0</v>
      </c>
      <c r="P46" s="20" t="n">
        <v>0</v>
      </c>
      <c r="Q46" s="18" t="n">
        <v>2.19771766</v>
      </c>
      <c r="R46" s="20" t="n">
        <v>0.431925</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(3830.0/B48*100)</f>
        <v/>
      </c>
      <c r="D48" s="19" t="n">
        <v>1329</v>
      </c>
      <c r="E48" s="18" t="n">
        <v>53.33298389</v>
      </c>
      <c r="F48" s="20" t="n">
        <v>1.95461132</v>
      </c>
      <c r="G48" s="18" t="n">
        <v>45.81736329</v>
      </c>
      <c r="H48" s="20" t="n">
        <v>1.94984951</v>
      </c>
      <c r="I48" s="18" t="s">
        <v>105</v>
      </c>
      <c r="J48" s="20" t="s">
        <v>105</v>
      </c>
      <c r="K48" s="18" t="n">
        <v>0</v>
      </c>
      <c r="L48" s="20" t="n">
        <v>0</v>
      </c>
      <c r="M48" s="18" t="n">
        <v>0</v>
      </c>
      <c r="N48" s="20" t="n">
        <v>0</v>
      </c>
      <c r="O48" s="18" t="n">
        <v>0</v>
      </c>
      <c r="P48" s="20" t="n">
        <v>0</v>
      </c>
      <c r="Q48" s="18" t="n">
        <v>0.84965282</v>
      </c>
      <c r="R48" s="20" t="n">
        <v>0.44856701</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(2501.0/B61*100)</f>
        <v/>
      </c>
      <c r="D61" s="19" t="n">
        <v>823</v>
      </c>
      <c r="E61" s="18" t="n">
        <v>66.26442455999999</v>
      </c>
      <c r="F61" s="20" t="n">
        <v>1.78381442</v>
      </c>
      <c r="G61" s="18" t="n">
        <v>29.66148407</v>
      </c>
      <c r="H61" s="20" t="n">
        <v>1.5314755</v>
      </c>
      <c r="I61" s="18" t="s">
        <v>105</v>
      </c>
      <c r="J61" s="20" t="s">
        <v>105</v>
      </c>
      <c r="K61" s="18" t="n">
        <v>2.51940283</v>
      </c>
      <c r="L61" s="20" t="n">
        <v>0.68576382</v>
      </c>
      <c r="M61" s="18" t="n">
        <v>0</v>
      </c>
      <c r="N61" s="20" t="n">
        <v>0</v>
      </c>
      <c r="O61" s="18" t="n">
        <v>0</v>
      </c>
      <c r="P61" s="20" t="n">
        <v>0</v>
      </c>
      <c r="Q61" s="18" t="n">
        <v>1.55468854</v>
      </c>
      <c r="R61" s="20" t="n">
        <v>0.47905931</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(2747.0/B67*100)</f>
        <v/>
      </c>
      <c r="D67" s="19" t="n">
        <v>764</v>
      </c>
      <c r="E67" s="18" t="n">
        <v>85.67080967</v>
      </c>
      <c r="F67" s="20" t="n">
        <v>1.66664119</v>
      </c>
      <c r="G67" s="18" t="n">
        <v>13.81069158</v>
      </c>
      <c r="H67" s="20" t="n">
        <v>1.63196379</v>
      </c>
      <c r="I67" s="18" t="s">
        <v>105</v>
      </c>
      <c r="J67" s="20" t="s">
        <v>105</v>
      </c>
      <c r="K67" s="18" t="n">
        <v>0</v>
      </c>
      <c r="L67" s="20" t="n">
        <v>0</v>
      </c>
      <c r="M67" s="18" t="n">
        <v>0</v>
      </c>
      <c r="N67" s="20" t="n">
        <v>0</v>
      </c>
      <c r="O67" s="18" t="n">
        <v>0</v>
      </c>
      <c r="P67" s="20" t="n">
        <v>0</v>
      </c>
      <c r="Q67" s="18" t="n">
        <v>0.51849875</v>
      </c>
      <c r="R67" s="20" t="n">
        <v>0.25580343</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(2244.0/B70*100)</f>
        <v/>
      </c>
      <c r="D70" s="19" t="n">
        <v>685</v>
      </c>
      <c r="E70" s="18" t="n">
        <v>42.99562338</v>
      </c>
      <c r="F70" s="20" t="n">
        <v>1.95037089</v>
      </c>
      <c r="G70" s="18" t="n">
        <v>54.87465056</v>
      </c>
      <c r="H70" s="20" t="n">
        <v>1.91706966</v>
      </c>
      <c r="I70" s="18" t="s">
        <v>105</v>
      </c>
      <c r="J70" s="20" t="s">
        <v>105</v>
      </c>
      <c r="K70" s="18" t="n">
        <v>1.36454611</v>
      </c>
      <c r="L70" s="20" t="n">
        <v>0.47293267</v>
      </c>
      <c r="M70" s="18" t="n">
        <v>0</v>
      </c>
      <c r="N70" s="20" t="n">
        <v>0</v>
      </c>
      <c r="O70" s="18" t="n">
        <v>0</v>
      </c>
      <c r="P70" s="20" t="n">
        <v>0</v>
      </c>
      <c r="Q70" s="18" t="n">
        <v>0.76517996</v>
      </c>
      <c r="R70" s="20" t="n">
        <v>0.30429182</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42.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247</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(636.0/B7*100)</f>
        <v/>
      </c>
      <c r="D7" s="19" t="n">
        <v>6731</v>
      </c>
      <c r="E7" s="18" t="n">
        <v>68.34254851</v>
      </c>
      <c r="F7" s="20" t="n">
        <v>0.7968321900000001</v>
      </c>
      <c r="G7" s="18" t="n">
        <v>26.97934308</v>
      </c>
      <c r="H7" s="20" t="n">
        <v>0.87691671</v>
      </c>
      <c r="I7" s="18" t="s">
        <v>105</v>
      </c>
      <c r="J7" s="20" t="s">
        <v>105</v>
      </c>
      <c r="K7" s="18" t="n">
        <v>2.85701846</v>
      </c>
      <c r="L7" s="20" t="n">
        <v>0.2287154</v>
      </c>
      <c r="M7" s="18" t="n">
        <v>0</v>
      </c>
      <c r="N7" s="20" t="n">
        <v>0</v>
      </c>
      <c r="O7" s="18" t="n">
        <v>0</v>
      </c>
      <c r="P7" s="20" t="n">
        <v>0</v>
      </c>
      <c r="Q7" s="18" t="n">
        <v>1.82108994</v>
      </c>
      <c r="R7" s="20" t="n">
        <v>0.20834088</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(2217.0/B9*100)</f>
        <v/>
      </c>
      <c r="D9" s="19" t="n">
        <v>663</v>
      </c>
      <c r="E9" s="18" t="n">
        <v>64.2311134</v>
      </c>
      <c r="F9" s="20" t="n">
        <v>1.91770869</v>
      </c>
      <c r="G9" s="18" t="n">
        <v>33.52044012</v>
      </c>
      <c r="H9" s="20" t="n">
        <v>1.94519096</v>
      </c>
      <c r="I9" s="18" t="s">
        <v>105</v>
      </c>
      <c r="J9" s="20" t="s">
        <v>105</v>
      </c>
      <c r="K9" s="18" t="n">
        <v>1.27826968</v>
      </c>
      <c r="L9" s="20" t="n">
        <v>0.43973566</v>
      </c>
      <c r="M9" s="18" t="n">
        <v>0</v>
      </c>
      <c r="N9" s="20" t="n">
        <v>0</v>
      </c>
      <c r="O9" s="18" t="n">
        <v>0</v>
      </c>
      <c r="P9" s="20" t="n">
        <v>0</v>
      </c>
      <c r="Q9" s="18" t="n">
        <v>0.97017681</v>
      </c>
      <c r="R9" s="20" t="n">
        <v>0.21870145</v>
      </c>
    </row>
    <row r="10" spans="1:18">
      <c r="A10" s="15" t="s">
        <v>109</v>
      </c>
      <c r="B10" s="17" t="n">
        <v>6480</v>
      </c>
      <c r="C10" s="18">
        <f>(4853.0/B10*100)</f>
        <v/>
      </c>
      <c r="D10" s="19" t="n">
        <v>1627</v>
      </c>
      <c r="E10" s="18" t="n">
        <v>69.8442249</v>
      </c>
      <c r="F10" s="20" t="n">
        <v>1.67080265</v>
      </c>
      <c r="G10" s="18" t="n">
        <v>29.07564299</v>
      </c>
      <c r="H10" s="20" t="n">
        <v>1.71391635</v>
      </c>
      <c r="I10" s="18" t="s">
        <v>105</v>
      </c>
      <c r="J10" s="20" t="s">
        <v>105</v>
      </c>
      <c r="K10" s="18" t="n">
        <v>0.5322748</v>
      </c>
      <c r="L10" s="20" t="n">
        <v>0.26441435</v>
      </c>
      <c r="M10" s="18" t="n">
        <v>0</v>
      </c>
      <c r="N10" s="20" t="n">
        <v>0</v>
      </c>
      <c r="O10" s="18" t="n">
        <v>0</v>
      </c>
      <c r="P10" s="20" t="n">
        <v>0</v>
      </c>
      <c r="Q10" s="18" t="n">
        <v>0.54785731</v>
      </c>
      <c r="R10" s="20" t="n">
        <v>0.19918125</v>
      </c>
    </row>
    <row r="11" spans="1:18">
      <c r="A11" s="15" t="s">
        <v>110</v>
      </c>
      <c r="B11" s="17" t="n">
        <v>3553</v>
      </c>
      <c r="C11" s="18">
        <f>(2709.0/B11*100)</f>
        <v/>
      </c>
      <c r="D11" s="19" t="n">
        <v>844</v>
      </c>
      <c r="E11" s="18" t="n">
        <v>81.04108766</v>
      </c>
      <c r="F11" s="20" t="n">
        <v>1.81498476</v>
      </c>
      <c r="G11" s="18" t="n">
        <v>13.13109406</v>
      </c>
      <c r="H11" s="20" t="n">
        <v>1.48868568</v>
      </c>
      <c r="I11" s="18" t="s">
        <v>105</v>
      </c>
      <c r="J11" s="20" t="s">
        <v>105</v>
      </c>
      <c r="K11" s="18" t="n">
        <v>2.69314229</v>
      </c>
      <c r="L11" s="20" t="n">
        <v>0.57574219</v>
      </c>
      <c r="M11" s="18" t="n">
        <v>0</v>
      </c>
      <c r="N11" s="20" t="n">
        <v>0</v>
      </c>
      <c r="O11" s="18" t="n">
        <v>0</v>
      </c>
      <c r="P11" s="20" t="n">
        <v>0</v>
      </c>
      <c r="Q11" s="18" t="n">
        <v>3.13467599</v>
      </c>
      <c r="R11" s="20" t="n">
        <v>0.83728556</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(4450.0/B23*100)</f>
        <v/>
      </c>
      <c r="D23" s="19" t="n">
        <v>1341</v>
      </c>
      <c r="E23" s="18" t="n">
        <v>67.15587646</v>
      </c>
      <c r="F23" s="20" t="n">
        <v>1.69309315</v>
      </c>
      <c r="G23" s="18" t="n">
        <v>28.98011101</v>
      </c>
      <c r="H23" s="20" t="n">
        <v>1.65475275</v>
      </c>
      <c r="I23" s="18" t="s">
        <v>105</v>
      </c>
      <c r="J23" s="20" t="s">
        <v>105</v>
      </c>
      <c r="K23" s="18" t="n">
        <v>1.91596301</v>
      </c>
      <c r="L23" s="20" t="n">
        <v>0.86747652</v>
      </c>
      <c r="M23" s="18" t="n">
        <v>0</v>
      </c>
      <c r="N23" s="20" t="n">
        <v>0</v>
      </c>
      <c r="O23" s="18" t="n">
        <v>0</v>
      </c>
      <c r="P23" s="20" t="n">
        <v>0</v>
      </c>
      <c r="Q23" s="18" t="n">
        <v>1.94804953</v>
      </c>
      <c r="R23" s="20" t="n">
        <v>0.57540608</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62.19458445</v>
      </c>
      <c r="F29" s="20" t="n">
        <v>1.891955</v>
      </c>
      <c r="G29" s="18" t="n">
        <v>36.33517538</v>
      </c>
      <c r="H29" s="20" t="n">
        <v>1.8862051</v>
      </c>
      <c r="I29" s="18" t="s">
        <v>105</v>
      </c>
      <c r="J29" s="20" t="s">
        <v>105</v>
      </c>
      <c r="K29" s="18" t="n">
        <v>1.37795949</v>
      </c>
      <c r="L29" s="20" t="n">
        <v>0.51201639</v>
      </c>
      <c r="M29" s="18" t="n">
        <v>0</v>
      </c>
      <c r="N29" s="20" t="n">
        <v>0</v>
      </c>
      <c r="O29" s="18" t="n">
        <v>0</v>
      </c>
      <c r="P29" s="20" t="n">
        <v>0</v>
      </c>
      <c r="Q29" s="18" t="n">
        <v>0.09228068</v>
      </c>
      <c r="R29" s="20" t="n">
        <v>0.09264316</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(1416.0/B32*100)</f>
        <v/>
      </c>
      <c r="D32" s="19" t="n">
        <v>853</v>
      </c>
      <c r="E32" s="18" t="n">
        <v>78.92783952000001</v>
      </c>
      <c r="F32" s="20" t="n">
        <v>1.52347846</v>
      </c>
      <c r="G32" s="18" t="n">
        <v>19.92019186</v>
      </c>
      <c r="H32" s="20" t="n">
        <v>1.4747622</v>
      </c>
      <c r="I32" s="18" t="s">
        <v>105</v>
      </c>
      <c r="J32" s="20" t="s">
        <v>105</v>
      </c>
      <c r="K32" s="18" t="n">
        <v>0.81323574</v>
      </c>
      <c r="L32" s="20" t="n">
        <v>0.39020231</v>
      </c>
      <c r="M32" s="18" t="n">
        <v>0</v>
      </c>
      <c r="N32" s="20" t="n">
        <v>0</v>
      </c>
      <c r="O32" s="18" t="n">
        <v>0</v>
      </c>
      <c r="P32" s="20" t="n">
        <v>0</v>
      </c>
      <c r="Q32" s="18" t="n">
        <v>0.33873287</v>
      </c>
      <c r="R32" s="20" t="n">
        <v>0.20908561</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(2525.0/B34*100)</f>
        <v/>
      </c>
      <c r="D34" s="19" t="n">
        <v>790</v>
      </c>
      <c r="E34" s="18" t="n">
        <v>79.82675523</v>
      </c>
      <c r="F34" s="20" t="n">
        <v>1.78894272</v>
      </c>
      <c r="G34" s="18" t="n">
        <v>16.339682</v>
      </c>
      <c r="H34" s="20" t="n">
        <v>1.6111198</v>
      </c>
      <c r="I34" s="18" t="s">
        <v>105</v>
      </c>
      <c r="J34" s="20" t="s">
        <v>105</v>
      </c>
      <c r="K34" s="18" t="n">
        <v>2.13239892</v>
      </c>
      <c r="L34" s="20" t="n">
        <v>0.63828223</v>
      </c>
      <c r="M34" s="18" t="n">
        <v>0</v>
      </c>
      <c r="N34" s="20" t="n">
        <v>0</v>
      </c>
      <c r="O34" s="18" t="n">
        <v>0</v>
      </c>
      <c r="P34" s="20" t="n">
        <v>0</v>
      </c>
      <c r="Q34" s="18" t="n">
        <v>1.70116385</v>
      </c>
      <c r="R34" s="20" t="n">
        <v>0.46874303</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(2492.0/B36*100)</f>
        <v/>
      </c>
      <c r="D36" s="19" t="n">
        <v>840</v>
      </c>
      <c r="E36" s="18" t="n">
        <v>76.60248664</v>
      </c>
      <c r="F36" s="20" t="n">
        <v>1.56358649</v>
      </c>
      <c r="G36" s="18" t="n">
        <v>18.91402522</v>
      </c>
      <c r="H36" s="20" t="n">
        <v>1.44354296</v>
      </c>
      <c r="I36" s="18" t="s">
        <v>105</v>
      </c>
      <c r="J36" s="20" t="s">
        <v>105</v>
      </c>
      <c r="K36" s="18" t="n">
        <v>2.46410663</v>
      </c>
      <c r="L36" s="20" t="n">
        <v>0.6121024900000001</v>
      </c>
      <c r="M36" s="18" t="n">
        <v>0</v>
      </c>
      <c r="N36" s="20" t="n">
        <v>0</v>
      </c>
      <c r="O36" s="18" t="n">
        <v>0</v>
      </c>
      <c r="P36" s="20" t="n">
        <v>0</v>
      </c>
      <c r="Q36" s="18" t="n">
        <v>2.01938152</v>
      </c>
      <c r="R36" s="20" t="n">
        <v>0.40990823</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(2158.0/B41*100)</f>
        <v/>
      </c>
      <c r="D41" s="19" t="n">
        <v>700</v>
      </c>
      <c r="E41" s="18" t="n">
        <v>73.02126622</v>
      </c>
      <c r="F41" s="20" t="n">
        <v>2.22232662</v>
      </c>
      <c r="G41" s="18" t="n">
        <v>25.68031475</v>
      </c>
      <c r="H41" s="20" t="n">
        <v>1.96499094</v>
      </c>
      <c r="I41" s="18" t="s">
        <v>105</v>
      </c>
      <c r="J41" s="20" t="s">
        <v>105</v>
      </c>
      <c r="K41" s="18" t="n">
        <v>0</v>
      </c>
      <c r="L41" s="20" t="n">
        <v>0</v>
      </c>
      <c r="M41" s="18" t="n">
        <v>0</v>
      </c>
      <c r="N41" s="20" t="n">
        <v>0</v>
      </c>
      <c r="O41" s="18" t="n">
        <v>0</v>
      </c>
      <c r="P41" s="20" t="n">
        <v>0</v>
      </c>
      <c r="Q41" s="18" t="n">
        <v>1.29841903</v>
      </c>
      <c r="R41" s="20" t="n">
        <v>0.61987104</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(9023.0/B46*100)</f>
        <v/>
      </c>
      <c r="D46" s="19" t="n">
        <v>2045</v>
      </c>
      <c r="E46" s="18" t="n">
        <v>78.69299672</v>
      </c>
      <c r="F46" s="20" t="n">
        <v>1.24548418</v>
      </c>
      <c r="G46" s="18" t="n">
        <v>9.56553244</v>
      </c>
      <c r="H46" s="20" t="n">
        <v>0.98560675</v>
      </c>
      <c r="I46" s="18" t="s">
        <v>105</v>
      </c>
      <c r="J46" s="20" t="s">
        <v>105</v>
      </c>
      <c r="K46" s="18" t="n">
        <v>9.56203906</v>
      </c>
      <c r="L46" s="20" t="n">
        <v>0.98032677</v>
      </c>
      <c r="M46" s="18" t="n">
        <v>0</v>
      </c>
      <c r="N46" s="20" t="n">
        <v>0</v>
      </c>
      <c r="O46" s="18" t="n">
        <v>0</v>
      </c>
      <c r="P46" s="20" t="n">
        <v>0</v>
      </c>
      <c r="Q46" s="18" t="n">
        <v>2.17943178</v>
      </c>
      <c r="R46" s="20" t="n">
        <v>0.41744965</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(3830.0/B48*100)</f>
        <v/>
      </c>
      <c r="D48" s="19" t="n">
        <v>1329</v>
      </c>
      <c r="E48" s="18" t="n">
        <v>52.34230594</v>
      </c>
      <c r="F48" s="20" t="n">
        <v>1.79183786</v>
      </c>
      <c r="G48" s="18" t="n">
        <v>47.27976864</v>
      </c>
      <c r="H48" s="20" t="n">
        <v>1.78961493</v>
      </c>
      <c r="I48" s="18" t="s">
        <v>105</v>
      </c>
      <c r="J48" s="20" t="s">
        <v>105</v>
      </c>
      <c r="K48" s="18" t="n">
        <v>0</v>
      </c>
      <c r="L48" s="20" t="n">
        <v>0</v>
      </c>
      <c r="M48" s="18" t="n">
        <v>0</v>
      </c>
      <c r="N48" s="20" t="n">
        <v>0</v>
      </c>
      <c r="O48" s="18" t="n">
        <v>0</v>
      </c>
      <c r="P48" s="20" t="n">
        <v>0</v>
      </c>
      <c r="Q48" s="18" t="n">
        <v>0.37792542</v>
      </c>
      <c r="R48" s="20" t="n">
        <v>0.3749824</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(2498.0/B61*100)</f>
        <v/>
      </c>
      <c r="D61" s="19" t="n">
        <v>826</v>
      </c>
      <c r="E61" s="18" t="n">
        <v>75.3743728</v>
      </c>
      <c r="F61" s="20" t="n">
        <v>1.86232964</v>
      </c>
      <c r="G61" s="18" t="n">
        <v>20.37728045</v>
      </c>
      <c r="H61" s="20" t="n">
        <v>1.64228604</v>
      </c>
      <c r="I61" s="18" t="s">
        <v>105</v>
      </c>
      <c r="J61" s="20" t="s">
        <v>105</v>
      </c>
      <c r="K61" s="18" t="n">
        <v>3.06520573</v>
      </c>
      <c r="L61" s="20" t="n">
        <v>0.79287316</v>
      </c>
      <c r="M61" s="18" t="n">
        <v>0</v>
      </c>
      <c r="N61" s="20" t="n">
        <v>0</v>
      </c>
      <c r="O61" s="18" t="n">
        <v>0</v>
      </c>
      <c r="P61" s="20" t="n">
        <v>0</v>
      </c>
      <c r="Q61" s="18" t="n">
        <v>1.18314102</v>
      </c>
      <c r="R61" s="20" t="n">
        <v>0.41519848</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(2752.0/B67*100)</f>
        <v/>
      </c>
      <c r="D67" s="19" t="n">
        <v>759</v>
      </c>
      <c r="E67" s="18" t="n">
        <v>84.71897346</v>
      </c>
      <c r="F67" s="20" t="n">
        <v>1.43051077</v>
      </c>
      <c r="G67" s="18" t="n">
        <v>14.15920351</v>
      </c>
      <c r="H67" s="20" t="n">
        <v>1.31541478</v>
      </c>
      <c r="I67" s="18" t="s">
        <v>105</v>
      </c>
      <c r="J67" s="20" t="s">
        <v>105</v>
      </c>
      <c r="K67" s="18" t="n">
        <v>0.25745702</v>
      </c>
      <c r="L67" s="20" t="n">
        <v>0.18457972</v>
      </c>
      <c r="M67" s="18" t="n">
        <v>0</v>
      </c>
      <c r="N67" s="20" t="n">
        <v>0</v>
      </c>
      <c r="O67" s="18" t="n">
        <v>0</v>
      </c>
      <c r="P67" s="20" t="n">
        <v>0</v>
      </c>
      <c r="Q67" s="18" t="n">
        <v>0.86436602</v>
      </c>
      <c r="R67" s="20" t="n">
        <v>0.26289681</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(2245.0/B70*100)</f>
        <v/>
      </c>
      <c r="D70" s="19" t="n">
        <v>684</v>
      </c>
      <c r="E70" s="18" t="n">
        <v>65.4748599</v>
      </c>
      <c r="F70" s="20" t="n">
        <v>2.46741834</v>
      </c>
      <c r="G70" s="18" t="n">
        <v>30.96750268</v>
      </c>
      <c r="H70" s="20" t="n">
        <v>2.37424022</v>
      </c>
      <c r="I70" s="18" t="s">
        <v>105</v>
      </c>
      <c r="J70" s="20" t="s">
        <v>105</v>
      </c>
      <c r="K70" s="18" t="n">
        <v>1.65619738</v>
      </c>
      <c r="L70" s="20" t="n">
        <v>0.50210803</v>
      </c>
      <c r="M70" s="18" t="n">
        <v>0</v>
      </c>
      <c r="N70" s="20" t="n">
        <v>0</v>
      </c>
      <c r="O70" s="18" t="n">
        <v>0</v>
      </c>
      <c r="P70" s="20" t="n">
        <v>0</v>
      </c>
      <c r="Q70" s="18" t="n">
        <v>1.90144005</v>
      </c>
      <c r="R70" s="20" t="n">
        <v>0.48635224</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43.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248</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(669.0/B7*100)</f>
        <v/>
      </c>
      <c r="D7" s="19" t="n">
        <v>6698</v>
      </c>
      <c r="E7" s="18" t="n">
        <v>87.80028593999999</v>
      </c>
      <c r="F7" s="20" t="n">
        <v>0.49279885</v>
      </c>
      <c r="G7" s="18" t="n">
        <v>5.06493396</v>
      </c>
      <c r="H7" s="20" t="n">
        <v>0.35162891</v>
      </c>
      <c r="I7" s="18" t="s">
        <v>105</v>
      </c>
      <c r="J7" s="20" t="s">
        <v>105</v>
      </c>
      <c r="K7" s="18" t="n">
        <v>5.14435065</v>
      </c>
      <c r="L7" s="20" t="n">
        <v>0.37544267</v>
      </c>
      <c r="M7" s="18" t="n">
        <v>0.01557424</v>
      </c>
      <c r="N7" s="20" t="n">
        <v>0.00520405</v>
      </c>
      <c r="O7" s="18" t="n">
        <v>0</v>
      </c>
      <c r="P7" s="20" t="n">
        <v>0</v>
      </c>
      <c r="Q7" s="18" t="n">
        <v>1.97485521</v>
      </c>
      <c r="R7" s="20" t="n">
        <v>0.1987405</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(2222.0/B9*100)</f>
        <v/>
      </c>
      <c r="D9" s="19" t="n">
        <v>658</v>
      </c>
      <c r="E9" s="18" t="n">
        <v>88.34974837</v>
      </c>
      <c r="F9" s="20" t="n">
        <v>1.29467144</v>
      </c>
      <c r="G9" s="18" t="n">
        <v>6.48750389</v>
      </c>
      <c r="H9" s="20" t="n">
        <v>0.96723114</v>
      </c>
      <c r="I9" s="18" t="s">
        <v>105</v>
      </c>
      <c r="J9" s="20" t="s">
        <v>105</v>
      </c>
      <c r="K9" s="18" t="n">
        <v>2.3972438</v>
      </c>
      <c r="L9" s="20" t="n">
        <v>0.64810027</v>
      </c>
      <c r="M9" s="18" t="n">
        <v>0.39021231</v>
      </c>
      <c r="N9" s="20" t="n">
        <v>0.22779586</v>
      </c>
      <c r="O9" s="18" t="n">
        <v>0</v>
      </c>
      <c r="P9" s="20" t="n">
        <v>0</v>
      </c>
      <c r="Q9" s="18" t="n">
        <v>2.37529164</v>
      </c>
      <c r="R9" s="20" t="n">
        <v>0.56414639</v>
      </c>
    </row>
    <row r="10" spans="1:18">
      <c r="A10" s="15" t="s">
        <v>109</v>
      </c>
      <c r="B10" s="17" t="n">
        <v>6480</v>
      </c>
      <c r="C10" s="18">
        <f>(4853.0/B10*100)</f>
        <v/>
      </c>
      <c r="D10" s="19" t="n">
        <v>1627</v>
      </c>
      <c r="E10" s="18" t="n">
        <v>91.38573728</v>
      </c>
      <c r="F10" s="20" t="n">
        <v>0.96609284</v>
      </c>
      <c r="G10" s="18" t="n">
        <v>5.69926824</v>
      </c>
      <c r="H10" s="20" t="n">
        <v>0.9482494299999999</v>
      </c>
      <c r="I10" s="18" t="s">
        <v>105</v>
      </c>
      <c r="J10" s="20" t="s">
        <v>105</v>
      </c>
      <c r="K10" s="18" t="n">
        <v>2.03319049</v>
      </c>
      <c r="L10" s="20" t="n">
        <v>0.51427503</v>
      </c>
      <c r="M10" s="18" t="n">
        <v>0.10710831</v>
      </c>
      <c r="N10" s="20" t="n">
        <v>0.0674051</v>
      </c>
      <c r="O10" s="18" t="n">
        <v>0</v>
      </c>
      <c r="P10" s="20" t="n">
        <v>0</v>
      </c>
      <c r="Q10" s="18" t="n">
        <v>0.77469568</v>
      </c>
      <c r="R10" s="20" t="n">
        <v>0.31004482</v>
      </c>
    </row>
    <row r="11" spans="1:18">
      <c r="A11" s="15" t="s">
        <v>110</v>
      </c>
      <c r="B11" s="17" t="n">
        <v>3553</v>
      </c>
      <c r="C11" s="18">
        <f>(2714.0/B11*100)</f>
        <v/>
      </c>
      <c r="D11" s="19" t="n">
        <v>839</v>
      </c>
      <c r="E11" s="18" t="n">
        <v>86.85926261</v>
      </c>
      <c r="F11" s="20" t="n">
        <v>1.46663888</v>
      </c>
      <c r="G11" s="18" t="n">
        <v>1.07835491</v>
      </c>
      <c r="H11" s="20" t="n">
        <v>0.40757833</v>
      </c>
      <c r="I11" s="18" t="s">
        <v>105</v>
      </c>
      <c r="J11" s="20" t="s">
        <v>105</v>
      </c>
      <c r="K11" s="18" t="n">
        <v>5.21754216</v>
      </c>
      <c r="L11" s="20" t="n">
        <v>0.80296704</v>
      </c>
      <c r="M11" s="18" t="n">
        <v>0</v>
      </c>
      <c r="N11" s="20" t="n">
        <v>0</v>
      </c>
      <c r="O11" s="18" t="n">
        <v>0</v>
      </c>
      <c r="P11" s="20" t="n">
        <v>0</v>
      </c>
      <c r="Q11" s="18" t="n">
        <v>6.84484032</v>
      </c>
      <c r="R11" s="20" t="n">
        <v>0.9253886</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(4459.0/B23*100)</f>
        <v/>
      </c>
      <c r="D23" s="19" t="n">
        <v>1332</v>
      </c>
      <c r="E23" s="18" t="n">
        <v>91.40896849000001</v>
      </c>
      <c r="F23" s="20" t="n">
        <v>1.02402822</v>
      </c>
      <c r="G23" s="18" t="n">
        <v>1.62503264</v>
      </c>
      <c r="H23" s="20" t="n">
        <v>0.350576</v>
      </c>
      <c r="I23" s="18" t="s">
        <v>105</v>
      </c>
      <c r="J23" s="20" t="s">
        <v>105</v>
      </c>
      <c r="K23" s="18" t="n">
        <v>4.3056755</v>
      </c>
      <c r="L23" s="20" t="n">
        <v>0.98503798</v>
      </c>
      <c r="M23" s="18" t="n">
        <v>0.15264596</v>
      </c>
      <c r="N23" s="20" t="n">
        <v>0.14953048</v>
      </c>
      <c r="O23" s="18" t="n">
        <v>0</v>
      </c>
      <c r="P23" s="20" t="n">
        <v>0</v>
      </c>
      <c r="Q23" s="18" t="n">
        <v>2.50767741</v>
      </c>
      <c r="R23" s="20" t="n">
        <v>0.58849537</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86.83047123</v>
      </c>
      <c r="F29" s="20" t="n">
        <v>1.56774711</v>
      </c>
      <c r="G29" s="18" t="n">
        <v>10.33243821</v>
      </c>
      <c r="H29" s="20" t="n">
        <v>1.25236824</v>
      </c>
      <c r="I29" s="18" t="s">
        <v>105</v>
      </c>
      <c r="J29" s="20" t="s">
        <v>105</v>
      </c>
      <c r="K29" s="18" t="n">
        <v>2.30543354</v>
      </c>
      <c r="L29" s="20" t="n">
        <v>0.63649137</v>
      </c>
      <c r="M29" s="18" t="n">
        <v>0</v>
      </c>
      <c r="N29" s="20" t="n">
        <v>0</v>
      </c>
      <c r="O29" s="18" t="n">
        <v>0</v>
      </c>
      <c r="P29" s="20" t="n">
        <v>0</v>
      </c>
      <c r="Q29" s="18" t="n">
        <v>0.53165702</v>
      </c>
      <c r="R29" s="20" t="n">
        <v>0.33680459</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(1417.0/B32*100)</f>
        <v/>
      </c>
      <c r="D32" s="19" t="n">
        <v>852</v>
      </c>
      <c r="E32" s="18" t="n">
        <v>94.57113481</v>
      </c>
      <c r="F32" s="20" t="n">
        <v>0.86159981</v>
      </c>
      <c r="G32" s="18" t="n">
        <v>3.14178314</v>
      </c>
      <c r="H32" s="20" t="n">
        <v>0.64783251</v>
      </c>
      <c r="I32" s="18" t="s">
        <v>105</v>
      </c>
      <c r="J32" s="20" t="s">
        <v>105</v>
      </c>
      <c r="K32" s="18" t="n">
        <v>1.35495443</v>
      </c>
      <c r="L32" s="20" t="n">
        <v>0.48039134</v>
      </c>
      <c r="M32" s="18" t="n">
        <v>0</v>
      </c>
      <c r="N32" s="20" t="n">
        <v>0</v>
      </c>
      <c r="O32" s="18" t="n">
        <v>0</v>
      </c>
      <c r="P32" s="20" t="n">
        <v>0</v>
      </c>
      <c r="Q32" s="18" t="n">
        <v>0.93212762</v>
      </c>
      <c r="R32" s="20" t="n">
        <v>0.4043402</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(2526.0/B34*100)</f>
        <v/>
      </c>
      <c r="D34" s="19" t="n">
        <v>789</v>
      </c>
      <c r="E34" s="18" t="n">
        <v>92.71866088</v>
      </c>
      <c r="F34" s="20" t="n">
        <v>1.16172094</v>
      </c>
      <c r="G34" s="18" t="n">
        <v>1.65734443</v>
      </c>
      <c r="H34" s="20" t="n">
        <v>0.7099294</v>
      </c>
      <c r="I34" s="18" t="s">
        <v>105</v>
      </c>
      <c r="J34" s="20" t="s">
        <v>105</v>
      </c>
      <c r="K34" s="18" t="n">
        <v>4.13762439</v>
      </c>
      <c r="L34" s="20" t="n">
        <v>0.85735342</v>
      </c>
      <c r="M34" s="18" t="n">
        <v>0</v>
      </c>
      <c r="N34" s="20" t="n">
        <v>0</v>
      </c>
      <c r="O34" s="18" t="n">
        <v>0</v>
      </c>
      <c r="P34" s="20" t="n">
        <v>0</v>
      </c>
      <c r="Q34" s="18" t="n">
        <v>1.4863703</v>
      </c>
      <c r="R34" s="20" t="n">
        <v>0.44065052</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(2496.0/B36*100)</f>
        <v/>
      </c>
      <c r="D36" s="19" t="n">
        <v>836</v>
      </c>
      <c r="E36" s="18" t="n">
        <v>88.15651593</v>
      </c>
      <c r="F36" s="20" t="n">
        <v>1.16567689</v>
      </c>
      <c r="G36" s="18" t="n">
        <v>3.90875317</v>
      </c>
      <c r="H36" s="20" t="n">
        <v>0.71116084</v>
      </c>
      <c r="I36" s="18" t="s">
        <v>105</v>
      </c>
      <c r="J36" s="20" t="s">
        <v>105</v>
      </c>
      <c r="K36" s="18" t="n">
        <v>4.91983314</v>
      </c>
      <c r="L36" s="20" t="n">
        <v>0.97935117</v>
      </c>
      <c r="M36" s="18" t="n">
        <v>0</v>
      </c>
      <c r="N36" s="20" t="n">
        <v>0</v>
      </c>
      <c r="O36" s="18" t="n">
        <v>0</v>
      </c>
      <c r="P36" s="20" t="n">
        <v>0</v>
      </c>
      <c r="Q36" s="18" t="n">
        <v>3.01489776</v>
      </c>
      <c r="R36" s="20" t="n">
        <v>0.66672181</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(2160.0/B41*100)</f>
        <v/>
      </c>
      <c r="D41" s="19" t="n">
        <v>698</v>
      </c>
      <c r="E41" s="18" t="n">
        <v>95.72185162</v>
      </c>
      <c r="F41" s="20" t="n">
        <v>0.71919714</v>
      </c>
      <c r="G41" s="18" t="n">
        <v>3.0072599</v>
      </c>
      <c r="H41" s="20" t="n">
        <v>0.64999666</v>
      </c>
      <c r="I41" s="18" t="s">
        <v>105</v>
      </c>
      <c r="J41" s="20" t="s">
        <v>105</v>
      </c>
      <c r="K41" s="18" t="n">
        <v>0.37562609</v>
      </c>
      <c r="L41" s="20" t="n">
        <v>0.12075096</v>
      </c>
      <c r="M41" s="18" t="n">
        <v>0</v>
      </c>
      <c r="N41" s="20" t="n">
        <v>0</v>
      </c>
      <c r="O41" s="18" t="n">
        <v>0</v>
      </c>
      <c r="P41" s="20" t="n">
        <v>0</v>
      </c>
      <c r="Q41" s="18" t="n">
        <v>0.89526239</v>
      </c>
      <c r="R41" s="20" t="n">
        <v>0.35452883</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(9061.0/B46*100)</f>
        <v/>
      </c>
      <c r="D46" s="19" t="n">
        <v>2007</v>
      </c>
      <c r="E46" s="18" t="n">
        <v>81.65456817</v>
      </c>
      <c r="F46" s="20" t="n">
        <v>1.33241349</v>
      </c>
      <c r="G46" s="18" t="n">
        <v>0.32228473</v>
      </c>
      <c r="H46" s="20" t="n">
        <v>0.16163596</v>
      </c>
      <c r="I46" s="18" t="s">
        <v>105</v>
      </c>
      <c r="J46" s="20" t="s">
        <v>105</v>
      </c>
      <c r="K46" s="18" t="n">
        <v>15.49188185</v>
      </c>
      <c r="L46" s="20" t="n">
        <v>1.26781591</v>
      </c>
      <c r="M46" s="18" t="n">
        <v>0</v>
      </c>
      <c r="N46" s="20" t="n">
        <v>0</v>
      </c>
      <c r="O46" s="18" t="n">
        <v>0</v>
      </c>
      <c r="P46" s="20" t="n">
        <v>0</v>
      </c>
      <c r="Q46" s="18" t="n">
        <v>2.53126525</v>
      </c>
      <c r="R46" s="20" t="n">
        <v>0.41172669</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(3829.0/B48*100)</f>
        <v/>
      </c>
      <c r="D48" s="19" t="n">
        <v>1330</v>
      </c>
      <c r="E48" s="18" t="n">
        <v>81.88633775</v>
      </c>
      <c r="F48" s="20" t="n">
        <v>1.65182517</v>
      </c>
      <c r="G48" s="18" t="n">
        <v>16.96893637</v>
      </c>
      <c r="H48" s="20" t="n">
        <v>1.60961336</v>
      </c>
      <c r="I48" s="18" t="s">
        <v>105</v>
      </c>
      <c r="J48" s="20" t="s">
        <v>105</v>
      </c>
      <c r="K48" s="18" t="n">
        <v>0.33960949</v>
      </c>
      <c r="L48" s="20" t="n">
        <v>0.20420549</v>
      </c>
      <c r="M48" s="18" t="n">
        <v>0</v>
      </c>
      <c r="N48" s="20" t="n">
        <v>0</v>
      </c>
      <c r="O48" s="18" t="n">
        <v>0</v>
      </c>
      <c r="P48" s="20" t="n">
        <v>0</v>
      </c>
      <c r="Q48" s="18" t="n">
        <v>0.80511639</v>
      </c>
      <c r="R48" s="20" t="n">
        <v>0.44089074</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(2499.0/B61*100)</f>
        <v/>
      </c>
      <c r="D61" s="19" t="n">
        <v>825</v>
      </c>
      <c r="E61" s="18" t="n">
        <v>92.23069723</v>
      </c>
      <c r="F61" s="20" t="n">
        <v>1.2602526</v>
      </c>
      <c r="G61" s="18" t="n">
        <v>1.44985802</v>
      </c>
      <c r="H61" s="20" t="n">
        <v>0.51769184</v>
      </c>
      <c r="I61" s="18" t="s">
        <v>105</v>
      </c>
      <c r="J61" s="20" t="s">
        <v>105</v>
      </c>
      <c r="K61" s="18" t="n">
        <v>4.88231295</v>
      </c>
      <c r="L61" s="20" t="n">
        <v>1.11382047</v>
      </c>
      <c r="M61" s="18" t="n">
        <v>0</v>
      </c>
      <c r="N61" s="20" t="n">
        <v>0</v>
      </c>
      <c r="O61" s="18" t="n">
        <v>0</v>
      </c>
      <c r="P61" s="20" t="n">
        <v>0</v>
      </c>
      <c r="Q61" s="18" t="n">
        <v>1.43713179</v>
      </c>
      <c r="R61" s="20" t="n">
        <v>0.42384136</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(2774.0/B67*100)</f>
        <v/>
      </c>
      <c r="D67" s="19" t="n">
        <v>737</v>
      </c>
      <c r="E67" s="18" t="n">
        <v>96.45192203000001</v>
      </c>
      <c r="F67" s="20" t="n">
        <v>0.66095202</v>
      </c>
      <c r="G67" s="18" t="n">
        <v>0.26398722</v>
      </c>
      <c r="H67" s="20" t="n">
        <v>0.18630616</v>
      </c>
      <c r="I67" s="18" t="s">
        <v>105</v>
      </c>
      <c r="J67" s="20" t="s">
        <v>105</v>
      </c>
      <c r="K67" s="18" t="n">
        <v>1.20162198</v>
      </c>
      <c r="L67" s="20" t="n">
        <v>0.38525214</v>
      </c>
      <c r="M67" s="18" t="n">
        <v>0</v>
      </c>
      <c r="N67" s="20" t="n">
        <v>0</v>
      </c>
      <c r="O67" s="18" t="n">
        <v>0</v>
      </c>
      <c r="P67" s="20" t="n">
        <v>0</v>
      </c>
      <c r="Q67" s="18" t="n">
        <v>2.08246877</v>
      </c>
      <c r="R67" s="20" t="n">
        <v>0.54607881</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(2251.0/B70*100)</f>
        <v/>
      </c>
      <c r="D70" s="19" t="n">
        <v>678</v>
      </c>
      <c r="E70" s="18" t="n">
        <v>93.76211271</v>
      </c>
      <c r="F70" s="20" t="n">
        <v>0.9581378</v>
      </c>
      <c r="G70" s="18" t="n">
        <v>1.78697839</v>
      </c>
      <c r="H70" s="20" t="n">
        <v>0.71802529</v>
      </c>
      <c r="I70" s="18" t="s">
        <v>105</v>
      </c>
      <c r="J70" s="20" t="s">
        <v>105</v>
      </c>
      <c r="K70" s="18" t="n">
        <v>3.60297421</v>
      </c>
      <c r="L70" s="20" t="n">
        <v>0.71913264</v>
      </c>
      <c r="M70" s="18" t="n">
        <v>0</v>
      </c>
      <c r="N70" s="20" t="n">
        <v>0</v>
      </c>
      <c r="O70" s="18" t="n">
        <v>0</v>
      </c>
      <c r="P70" s="20" t="n">
        <v>0</v>
      </c>
      <c r="Q70" s="18" t="n">
        <v>0.8479346800000001</v>
      </c>
      <c r="R70" s="20" t="n">
        <v>0.3125305</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44.xml><?xml version="1.0" encoding="utf-8"?>
<worksheet xmlns="http://schemas.openxmlformats.org/spreadsheetml/2006/main">
  <sheetPr>
    <outlinePr summaryBelow="1" summaryRight="1"/>
    <pageSetUpPr/>
  </sheetPr>
  <dimension ref="A1:T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87</v>
      </c>
    </row>
    <row r="2" spans="1:20">
      <c r="A2" s="5" t="s">
        <v>249</v>
      </c>
    </row>
    <row customHeight="1" ht="30" r="4" spans="1:20">
      <c r="A4" s="6" t="n"/>
      <c r="B4" s="7" t="s">
        <v>89</v>
      </c>
      <c r="C4" s="7" t="s">
        <v>90</v>
      </c>
      <c r="D4" s="8" t="s">
        <v>89</v>
      </c>
      <c r="E4" s="9" t="s">
        <v>199</v>
      </c>
      <c r="F4" s="10" t="n"/>
      <c r="G4" s="9" t="s">
        <v>207</v>
      </c>
      <c r="H4" s="10" t="n"/>
      <c r="I4" s="9" t="s">
        <v>208</v>
      </c>
      <c r="J4" s="10" t="n"/>
      <c r="K4" s="9" t="s">
        <v>93</v>
      </c>
      <c r="L4" s="10" t="n"/>
      <c r="M4" s="9" t="s">
        <v>94</v>
      </c>
      <c r="N4" s="10" t="n"/>
      <c r="O4" s="9" t="s">
        <v>95</v>
      </c>
      <c r="P4" s="10" t="n"/>
      <c r="Q4" s="9" t="s">
        <v>96</v>
      </c>
      <c r="R4" s="10" t="n"/>
      <c r="S4" s="9" t="s">
        <v>97</v>
      </c>
      <c r="T4" s="10" t="n"/>
    </row>
    <row r="5" spans="1:20">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row>
    <row r="6" spans="1:20">
      <c r="A6" s="13" t="s">
        <v>103</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104</v>
      </c>
      <c r="B7" s="17" t="n">
        <v>7367</v>
      </c>
      <c r="C7" s="18">
        <f>(710.0/B7*100)</f>
        <v/>
      </c>
      <c r="D7" s="19" t="n">
        <v>6657</v>
      </c>
      <c r="E7" s="18" t="n">
        <v>38.66841579</v>
      </c>
      <c r="F7" s="20" t="n">
        <v>0.78989515</v>
      </c>
      <c r="G7" s="18" t="n">
        <v>6.29678255</v>
      </c>
      <c r="H7" s="20" t="n">
        <v>0.3352478</v>
      </c>
      <c r="I7" s="18" t="n">
        <v>40.18640746</v>
      </c>
      <c r="J7" s="20" t="n">
        <v>0.92635036</v>
      </c>
      <c r="K7" s="18" t="s">
        <v>105</v>
      </c>
      <c r="L7" s="20" t="s">
        <v>105</v>
      </c>
      <c r="M7" s="18" t="n">
        <v>14.83272481</v>
      </c>
      <c r="N7" s="20" t="n">
        <v>0.6146160899999999</v>
      </c>
      <c r="O7" s="18" t="n">
        <v>0.01566938</v>
      </c>
      <c r="P7" s="20" t="n">
        <v>0.00523751</v>
      </c>
      <c r="Q7" s="18" t="n">
        <v>0</v>
      </c>
      <c r="R7" s="20" t="n">
        <v>0</v>
      </c>
      <c r="S7" s="18" t="n">
        <v>0</v>
      </c>
      <c r="T7" s="20" t="n">
        <v>0</v>
      </c>
    </row>
    <row r="8" spans="1:20">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row>
    <row r="9" spans="1:20">
      <c r="A9" s="15" t="s">
        <v>108</v>
      </c>
      <c r="B9" s="17" t="n">
        <v>2880</v>
      </c>
      <c r="C9" s="18">
        <f>(2226.0/B9*100)</f>
        <v/>
      </c>
      <c r="D9" s="19" t="n">
        <v>654</v>
      </c>
      <c r="E9" s="18" t="n">
        <v>56.92018953</v>
      </c>
      <c r="F9" s="20" t="n">
        <v>1.76934471</v>
      </c>
      <c r="G9" s="18" t="n">
        <v>3.18484886</v>
      </c>
      <c r="H9" s="20" t="n">
        <v>0.7132950300000001</v>
      </c>
      <c r="I9" s="18" t="n">
        <v>30.78454693</v>
      </c>
      <c r="J9" s="20" t="n">
        <v>1.85904794</v>
      </c>
      <c r="K9" s="18" t="s">
        <v>105</v>
      </c>
      <c r="L9" s="20" t="s">
        <v>105</v>
      </c>
      <c r="M9" s="18" t="n">
        <v>8.71775207</v>
      </c>
      <c r="N9" s="20" t="n">
        <v>1.08438905</v>
      </c>
      <c r="O9" s="18" t="n">
        <v>0.39266262</v>
      </c>
      <c r="P9" s="20" t="n">
        <v>0.22917827</v>
      </c>
      <c r="Q9" s="18" t="n">
        <v>0</v>
      </c>
      <c r="R9" s="20" t="n">
        <v>0</v>
      </c>
      <c r="S9" s="18" t="n">
        <v>0</v>
      </c>
      <c r="T9" s="20" t="n">
        <v>0</v>
      </c>
    </row>
    <row r="10" spans="1:20">
      <c r="A10" s="15" t="s">
        <v>109</v>
      </c>
      <c r="B10" s="17" t="n">
        <v>6480</v>
      </c>
      <c r="C10" s="18">
        <f>(4855.0/B10*100)</f>
        <v/>
      </c>
      <c r="D10" s="19" t="n">
        <v>1625</v>
      </c>
      <c r="E10" s="18" t="n">
        <v>41.59431757</v>
      </c>
      <c r="F10" s="20" t="n">
        <v>1.62968606</v>
      </c>
      <c r="G10" s="18" t="n">
        <v>1.2402673</v>
      </c>
      <c r="H10" s="20" t="n">
        <v>0.35074789</v>
      </c>
      <c r="I10" s="18" t="n">
        <v>49.24112008</v>
      </c>
      <c r="J10" s="20" t="n">
        <v>1.47644622</v>
      </c>
      <c r="K10" s="18" t="s">
        <v>105</v>
      </c>
      <c r="L10" s="20" t="s">
        <v>105</v>
      </c>
      <c r="M10" s="18" t="n">
        <v>7.84019784</v>
      </c>
      <c r="N10" s="20" t="n">
        <v>0.997314</v>
      </c>
      <c r="O10" s="18" t="n">
        <v>0.08409721000000001</v>
      </c>
      <c r="P10" s="20" t="n">
        <v>0.06474133</v>
      </c>
      <c r="Q10" s="18" t="n">
        <v>0</v>
      </c>
      <c r="R10" s="20" t="n">
        <v>0</v>
      </c>
      <c r="S10" s="18" t="n">
        <v>0</v>
      </c>
      <c r="T10" s="20" t="n">
        <v>0</v>
      </c>
    </row>
    <row r="11" spans="1:20">
      <c r="A11" s="15" t="s">
        <v>110</v>
      </c>
      <c r="B11" s="17" t="n">
        <v>3553</v>
      </c>
      <c r="C11" s="18">
        <f>(2718.0/B11*100)</f>
        <v/>
      </c>
      <c r="D11" s="19" t="n">
        <v>835</v>
      </c>
      <c r="E11" s="18" t="n">
        <v>55.8449049</v>
      </c>
      <c r="F11" s="20" t="n">
        <v>1.80734033</v>
      </c>
      <c r="G11" s="18" t="n">
        <v>2.71595123</v>
      </c>
      <c r="H11" s="20" t="n">
        <v>0.60731074</v>
      </c>
      <c r="I11" s="18" t="n">
        <v>21.58640929</v>
      </c>
      <c r="J11" s="20" t="n">
        <v>1.69790879</v>
      </c>
      <c r="K11" s="18" t="s">
        <v>105</v>
      </c>
      <c r="L11" s="20" t="s">
        <v>105</v>
      </c>
      <c r="M11" s="18" t="n">
        <v>19.85273458</v>
      </c>
      <c r="N11" s="20" t="n">
        <v>1.58531053</v>
      </c>
      <c r="O11" s="18" t="n">
        <v>0</v>
      </c>
      <c r="P11" s="20" t="n">
        <v>0</v>
      </c>
      <c r="Q11" s="18" t="n">
        <v>0</v>
      </c>
      <c r="R11" s="20" t="n">
        <v>0</v>
      </c>
      <c r="S11" s="18" t="n">
        <v>0</v>
      </c>
      <c r="T11" s="20" t="n">
        <v>0</v>
      </c>
    </row>
    <row r="12" spans="1:20">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row>
    <row r="13" spans="1:20">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row>
    <row r="14" spans="1:20">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row>
    <row r="15" spans="1:20">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row>
    <row r="16" spans="1:20">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row>
    <row r="17" spans="1:20">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row>
    <row r="18" spans="1:20">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row>
    <row r="19" spans="1:20">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row>
    <row r="20" spans="1:20">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row>
    <row r="21" spans="1:20">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row>
    <row r="22" spans="1:20">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row>
    <row r="23" spans="1:20">
      <c r="A23" s="15" t="s">
        <v>122</v>
      </c>
      <c r="B23" s="17" t="n">
        <v>5791</v>
      </c>
      <c r="C23" s="18">
        <f>(4461.0/B23*100)</f>
        <v/>
      </c>
      <c r="D23" s="19" t="n">
        <v>1330</v>
      </c>
      <c r="E23" s="18" t="n">
        <v>47.66232933</v>
      </c>
      <c r="F23" s="20" t="n">
        <v>1.85940238</v>
      </c>
      <c r="G23" s="18" t="n">
        <v>6.5968591</v>
      </c>
      <c r="H23" s="20" t="n">
        <v>0.96912151</v>
      </c>
      <c r="I23" s="18" t="n">
        <v>22.35612054</v>
      </c>
      <c r="J23" s="20" t="n">
        <v>1.49516141</v>
      </c>
      <c r="K23" s="18" t="s">
        <v>105</v>
      </c>
      <c r="L23" s="20" t="s">
        <v>105</v>
      </c>
      <c r="M23" s="18" t="n">
        <v>23.23180988</v>
      </c>
      <c r="N23" s="20" t="n">
        <v>1.71288646</v>
      </c>
      <c r="O23" s="18" t="n">
        <v>0.15288115</v>
      </c>
      <c r="P23" s="20" t="n">
        <v>0.14952776</v>
      </c>
      <c r="Q23" s="18" t="n">
        <v>0</v>
      </c>
      <c r="R23" s="20" t="n">
        <v>0</v>
      </c>
      <c r="S23" s="18" t="n">
        <v>0</v>
      </c>
      <c r="T23" s="20" t="n">
        <v>0</v>
      </c>
    </row>
    <row r="24" spans="1:20">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row>
    <row r="25" spans="1:20">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row>
    <row r="26" spans="1:20">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row>
    <row r="27" spans="1:20">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row>
    <row r="28" spans="1:20">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row>
    <row r="29" spans="1:20">
      <c r="A29" s="15" t="s">
        <v>128</v>
      </c>
      <c r="B29" s="17" t="n">
        <v>2685</v>
      </c>
      <c r="C29" s="18">
        <f>(2042.0/B29*100)</f>
        <v/>
      </c>
      <c r="D29" s="19" t="n">
        <v>643</v>
      </c>
      <c r="E29" s="18" t="n">
        <v>58.31148776</v>
      </c>
      <c r="F29" s="20" t="n">
        <v>2.1637554</v>
      </c>
      <c r="G29" s="18" t="n">
        <v>5.88286557</v>
      </c>
      <c r="H29" s="20" t="n">
        <v>1.00870257</v>
      </c>
      <c r="I29" s="18" t="n">
        <v>29.64222156</v>
      </c>
      <c r="J29" s="20" t="n">
        <v>1.87378043</v>
      </c>
      <c r="K29" s="18" t="s">
        <v>105</v>
      </c>
      <c r="L29" s="20" t="s">
        <v>105</v>
      </c>
      <c r="M29" s="18" t="n">
        <v>5.93072132</v>
      </c>
      <c r="N29" s="20" t="n">
        <v>0.7875347700000001</v>
      </c>
      <c r="O29" s="18" t="n">
        <v>0.23270378</v>
      </c>
      <c r="P29" s="20" t="n">
        <v>0.19628058</v>
      </c>
      <c r="Q29" s="18" t="n">
        <v>0</v>
      </c>
      <c r="R29" s="20" t="n">
        <v>0</v>
      </c>
      <c r="S29" s="18" t="n">
        <v>0</v>
      </c>
      <c r="T29" s="20" t="n">
        <v>0</v>
      </c>
    </row>
    <row r="30" spans="1:20">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row>
    <row r="31" spans="1:20">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row>
    <row r="32" spans="1:20">
      <c r="A32" s="15" t="s">
        <v>131</v>
      </c>
      <c r="B32" s="17" t="n">
        <v>2269</v>
      </c>
      <c r="C32" s="18">
        <f>(1418.0/B32*100)</f>
        <v/>
      </c>
      <c r="D32" s="19" t="n">
        <v>851</v>
      </c>
      <c r="E32" s="18" t="n">
        <v>39.65614926</v>
      </c>
      <c r="F32" s="20" t="n">
        <v>1.85437401</v>
      </c>
      <c r="G32" s="18" t="n">
        <v>8.791447099999999</v>
      </c>
      <c r="H32" s="20" t="n">
        <v>1.0058652</v>
      </c>
      <c r="I32" s="18" t="n">
        <v>33.07384703</v>
      </c>
      <c r="J32" s="20" t="n">
        <v>1.76361108</v>
      </c>
      <c r="K32" s="18" t="s">
        <v>105</v>
      </c>
      <c r="L32" s="20" t="s">
        <v>105</v>
      </c>
      <c r="M32" s="18" t="n">
        <v>18.37548904</v>
      </c>
      <c r="N32" s="20" t="n">
        <v>1.78471237</v>
      </c>
      <c r="O32" s="18" t="n">
        <v>0.10306756</v>
      </c>
      <c r="P32" s="20" t="n">
        <v>0.10002671</v>
      </c>
      <c r="Q32" s="18" t="n">
        <v>0</v>
      </c>
      <c r="R32" s="20" t="n">
        <v>0</v>
      </c>
      <c r="S32" s="18" t="n">
        <v>0</v>
      </c>
      <c r="T32" s="20" t="n">
        <v>0</v>
      </c>
    </row>
    <row r="33" spans="1:20">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row>
    <row r="34" spans="1:20">
      <c r="A34" s="15" t="s">
        <v>133</v>
      </c>
      <c r="B34" s="17" t="n">
        <v>3315</v>
      </c>
      <c r="C34" s="18">
        <f>(2527.0/B34*100)</f>
        <v/>
      </c>
      <c r="D34" s="19" t="n">
        <v>788</v>
      </c>
      <c r="E34" s="18" t="n">
        <v>47.04905708</v>
      </c>
      <c r="F34" s="20" t="n">
        <v>2.08853081</v>
      </c>
      <c r="G34" s="18" t="n">
        <v>4.83103074</v>
      </c>
      <c r="H34" s="20" t="n">
        <v>0.77286005</v>
      </c>
      <c r="I34" s="18" t="n">
        <v>22.41808743</v>
      </c>
      <c r="J34" s="20" t="n">
        <v>1.68998005</v>
      </c>
      <c r="K34" s="18" t="s">
        <v>105</v>
      </c>
      <c r="L34" s="20" t="s">
        <v>105</v>
      </c>
      <c r="M34" s="18" t="n">
        <v>25.70182475</v>
      </c>
      <c r="N34" s="20" t="n">
        <v>2.03838908</v>
      </c>
      <c r="O34" s="18" t="n">
        <v>0</v>
      </c>
      <c r="P34" s="20" t="n">
        <v>0</v>
      </c>
      <c r="Q34" s="18" t="n">
        <v>0</v>
      </c>
      <c r="R34" s="20" t="n">
        <v>0</v>
      </c>
      <c r="S34" s="18" t="n">
        <v>0</v>
      </c>
      <c r="T34" s="20" t="n">
        <v>0</v>
      </c>
    </row>
    <row r="35" spans="1:20">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row>
    <row r="36" spans="1:20">
      <c r="A36" s="15" t="s">
        <v>135</v>
      </c>
      <c r="B36" s="17" t="n">
        <v>3332</v>
      </c>
      <c r="C36" s="18">
        <f>(2497.0/B36*100)</f>
        <v/>
      </c>
      <c r="D36" s="19" t="n">
        <v>835</v>
      </c>
      <c r="E36" s="18" t="n">
        <v>47.75843549</v>
      </c>
      <c r="F36" s="20" t="n">
        <v>1.54227621</v>
      </c>
      <c r="G36" s="18" t="n">
        <v>12.99971301</v>
      </c>
      <c r="H36" s="20" t="n">
        <v>1.158201</v>
      </c>
      <c r="I36" s="18" t="n">
        <v>20.88802261</v>
      </c>
      <c r="J36" s="20" t="n">
        <v>1.46778266</v>
      </c>
      <c r="K36" s="18" t="s">
        <v>105</v>
      </c>
      <c r="L36" s="20" t="s">
        <v>105</v>
      </c>
      <c r="M36" s="18" t="n">
        <v>18.35382889</v>
      </c>
      <c r="N36" s="20" t="n">
        <v>1.5848842</v>
      </c>
      <c r="O36" s="18" t="n">
        <v>0</v>
      </c>
      <c r="P36" s="20" t="n">
        <v>0</v>
      </c>
      <c r="Q36" s="18" t="n">
        <v>0</v>
      </c>
      <c r="R36" s="20" t="n">
        <v>0</v>
      </c>
      <c r="S36" s="18" t="n">
        <v>0</v>
      </c>
      <c r="T36" s="20" t="n">
        <v>0</v>
      </c>
    </row>
    <row r="37" spans="1:20">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row>
    <row r="38" spans="1:20">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row>
    <row r="39" spans="1:20">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row>
    <row r="40" spans="1:20">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row>
    <row r="41" spans="1:20">
      <c r="A41" s="15" t="s">
        <v>140</v>
      </c>
      <c r="B41" s="17" t="n">
        <v>2858</v>
      </c>
      <c r="C41" s="18">
        <f>(2163.0/B41*100)</f>
        <v/>
      </c>
      <c r="D41" s="19" t="n">
        <v>695</v>
      </c>
      <c r="E41" s="18" t="n">
        <v>36.0179637</v>
      </c>
      <c r="F41" s="20" t="n">
        <v>1.84629183</v>
      </c>
      <c r="G41" s="18" t="n">
        <v>1.6182427</v>
      </c>
      <c r="H41" s="20" t="n">
        <v>0.55150949</v>
      </c>
      <c r="I41" s="18" t="n">
        <v>57.51623524</v>
      </c>
      <c r="J41" s="20" t="n">
        <v>1.9269293</v>
      </c>
      <c r="K41" s="18" t="s">
        <v>105</v>
      </c>
      <c r="L41" s="20" t="s">
        <v>105</v>
      </c>
      <c r="M41" s="18" t="n">
        <v>4.84755836</v>
      </c>
      <c r="N41" s="20" t="n">
        <v>0.97733099</v>
      </c>
      <c r="O41" s="18" t="n">
        <v>0</v>
      </c>
      <c r="P41" s="20" t="n">
        <v>0</v>
      </c>
      <c r="Q41" s="18" t="n">
        <v>0</v>
      </c>
      <c r="R41" s="20" t="n">
        <v>0</v>
      </c>
      <c r="S41" s="18" t="n">
        <v>0</v>
      </c>
      <c r="T41" s="20" t="n">
        <v>0</v>
      </c>
    </row>
    <row r="42" spans="1:20">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row>
    <row r="45" spans="1:20">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row>
    <row r="46" spans="1:20">
      <c r="A46" s="15" t="s">
        <v>145</v>
      </c>
      <c r="B46" s="17" t="n">
        <v>11068</v>
      </c>
      <c r="C46" s="18">
        <f>(9090.0/B46*100)</f>
        <v/>
      </c>
      <c r="D46" s="19" t="n">
        <v>1978</v>
      </c>
      <c r="E46" s="18" t="n">
        <v>51.09381218</v>
      </c>
      <c r="F46" s="20" t="n">
        <v>1.72951715</v>
      </c>
      <c r="G46" s="18" t="n">
        <v>2.87899054</v>
      </c>
      <c r="H46" s="20" t="n">
        <v>0.4362814</v>
      </c>
      <c r="I46" s="18" t="n">
        <v>10.53114279</v>
      </c>
      <c r="J46" s="20" t="n">
        <v>0.9609706</v>
      </c>
      <c r="K46" s="18" t="s">
        <v>105</v>
      </c>
      <c r="L46" s="20" t="s">
        <v>105</v>
      </c>
      <c r="M46" s="18" t="n">
        <v>35.49605449</v>
      </c>
      <c r="N46" s="20" t="n">
        <v>1.72994979</v>
      </c>
      <c r="O46" s="18" t="n">
        <v>0</v>
      </c>
      <c r="P46" s="20" t="n">
        <v>0</v>
      </c>
      <c r="Q46" s="18" t="n">
        <v>0</v>
      </c>
      <c r="R46" s="20" t="n">
        <v>0</v>
      </c>
      <c r="S46" s="18" t="n">
        <v>0</v>
      </c>
      <c r="T46" s="20" t="n">
        <v>0</v>
      </c>
    </row>
    <row r="47" spans="1:20">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row>
    <row r="48" spans="1:20">
      <c r="A48" s="15" t="s">
        <v>147</v>
      </c>
      <c r="B48" s="17" t="n">
        <v>5159</v>
      </c>
      <c r="C48" s="18">
        <f>(3829.0/B48*100)</f>
        <v/>
      </c>
      <c r="D48" s="19" t="n">
        <v>1330</v>
      </c>
      <c r="E48" s="18" t="n">
        <v>52.99450057</v>
      </c>
      <c r="F48" s="20" t="n">
        <v>1.97800252</v>
      </c>
      <c r="G48" s="18" t="n">
        <v>0.67129194</v>
      </c>
      <c r="H48" s="20" t="n">
        <v>0.25871768</v>
      </c>
      <c r="I48" s="18" t="n">
        <v>36.97771567</v>
      </c>
      <c r="J48" s="20" t="n">
        <v>1.97579139</v>
      </c>
      <c r="K48" s="18" t="s">
        <v>105</v>
      </c>
      <c r="L48" s="20" t="s">
        <v>105</v>
      </c>
      <c r="M48" s="18" t="n">
        <v>9.35649183</v>
      </c>
      <c r="N48" s="20" t="n">
        <v>0.99932223</v>
      </c>
      <c r="O48" s="18" t="n">
        <v>0</v>
      </c>
      <c r="P48" s="20" t="n">
        <v>0</v>
      </c>
      <c r="Q48" s="18" t="n">
        <v>0</v>
      </c>
      <c r="R48" s="20" t="n">
        <v>0</v>
      </c>
      <c r="S48" s="18" t="n">
        <v>0</v>
      </c>
      <c r="T48" s="20" t="n">
        <v>0</v>
      </c>
    </row>
    <row r="49" spans="1:20">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row>
    <row r="50" spans="1:20">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row>
    <row r="51" spans="1:20">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row>
    <row r="52" spans="1:20">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row>
    <row r="53" spans="1:20">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row>
    <row r="54" spans="1:20">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row>
    <row r="55" spans="1:20">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row>
    <row r="56" spans="1:20">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row>
    <row r="57" spans="1:20">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row>
    <row r="58" spans="1:20">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row>
    <row r="59" spans="1:20">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row>
    <row r="60" spans="1:20">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row>
    <row r="61" spans="1:20">
      <c r="A61" s="15" t="s">
        <v>160</v>
      </c>
      <c r="B61" s="17" t="n">
        <v>3324</v>
      </c>
      <c r="C61" s="18">
        <f>(2500.0/B61*100)</f>
        <v/>
      </c>
      <c r="D61" s="19" t="n">
        <v>824</v>
      </c>
      <c r="E61" s="18" t="n">
        <v>50.20692179</v>
      </c>
      <c r="F61" s="20" t="n">
        <v>1.98211711</v>
      </c>
      <c r="G61" s="18" t="n">
        <v>4.81012285</v>
      </c>
      <c r="H61" s="20" t="n">
        <v>0.70280182</v>
      </c>
      <c r="I61" s="18" t="n">
        <v>23.09308156</v>
      </c>
      <c r="J61" s="20" t="n">
        <v>1.64703382</v>
      </c>
      <c r="K61" s="18" t="s">
        <v>105</v>
      </c>
      <c r="L61" s="20" t="s">
        <v>105</v>
      </c>
      <c r="M61" s="18" t="n">
        <v>21.8898738</v>
      </c>
      <c r="N61" s="20" t="n">
        <v>1.81248554</v>
      </c>
      <c r="O61" s="18" t="n">
        <v>0</v>
      </c>
      <c r="P61" s="20" t="n">
        <v>0</v>
      </c>
      <c r="Q61" s="18" t="n">
        <v>0</v>
      </c>
      <c r="R61" s="20" t="n">
        <v>0</v>
      </c>
      <c r="S61" s="18" t="n">
        <v>0</v>
      </c>
      <c r="T61" s="20" t="n">
        <v>0</v>
      </c>
    </row>
    <row r="62" spans="1:20">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row>
    <row r="63" spans="1:20">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row>
    <row r="64" spans="1:20">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row>
    <row r="65" spans="1:20">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row>
    <row r="66" spans="1:20">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row>
    <row r="67" spans="1:20">
      <c r="A67" s="15" t="s">
        <v>166</v>
      </c>
      <c r="B67" s="17" t="n">
        <v>3511</v>
      </c>
      <c r="C67" s="18">
        <f>(2781.0/B67*100)</f>
        <v/>
      </c>
      <c r="D67" s="19" t="n">
        <v>730</v>
      </c>
      <c r="E67" s="18" t="n">
        <v>66.00630669</v>
      </c>
      <c r="F67" s="20" t="n">
        <v>2.02548201</v>
      </c>
      <c r="G67" s="18" t="n">
        <v>1.63211334</v>
      </c>
      <c r="H67" s="20" t="n">
        <v>0.47846877</v>
      </c>
      <c r="I67" s="18" t="n">
        <v>20.85347747</v>
      </c>
      <c r="J67" s="20" t="n">
        <v>1.81156158</v>
      </c>
      <c r="K67" s="18" t="s">
        <v>105</v>
      </c>
      <c r="L67" s="20" t="s">
        <v>105</v>
      </c>
      <c r="M67" s="18" t="n">
        <v>11.50810249</v>
      </c>
      <c r="N67" s="20" t="n">
        <v>1.26192211</v>
      </c>
      <c r="O67" s="18" t="n">
        <v>0</v>
      </c>
      <c r="P67" s="20" t="n">
        <v>0</v>
      </c>
      <c r="Q67" s="18" t="n">
        <v>0</v>
      </c>
      <c r="R67" s="20" t="n">
        <v>0</v>
      </c>
      <c r="S67" s="18" t="n">
        <v>0</v>
      </c>
      <c r="T67" s="20" t="n">
        <v>0</v>
      </c>
    </row>
    <row r="68" spans="1:20">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row>
    <row r="69" spans="1:20">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row>
    <row r="70" spans="1:20">
      <c r="A70" s="15" t="s">
        <v>169</v>
      </c>
      <c r="B70" s="17" t="n">
        <v>2929</v>
      </c>
      <c r="C70" s="18">
        <f>(2260.0/B70*100)</f>
        <v/>
      </c>
      <c r="D70" s="19" t="n">
        <v>669</v>
      </c>
      <c r="E70" s="18" t="n">
        <v>56.70355194</v>
      </c>
      <c r="F70" s="20" t="n">
        <v>2.18141328</v>
      </c>
      <c r="G70" s="18" t="n">
        <v>6.21225588</v>
      </c>
      <c r="H70" s="20" t="n">
        <v>1.06474084</v>
      </c>
      <c r="I70" s="18" t="n">
        <v>23.30078192</v>
      </c>
      <c r="J70" s="20" t="n">
        <v>2.32597585</v>
      </c>
      <c r="K70" s="18" t="s">
        <v>105</v>
      </c>
      <c r="L70" s="20" t="s">
        <v>105</v>
      </c>
      <c r="M70" s="18" t="n">
        <v>13.78341025</v>
      </c>
      <c r="N70" s="20" t="n">
        <v>1.72031306</v>
      </c>
      <c r="O70" s="18" t="n">
        <v>0</v>
      </c>
      <c r="P70" s="20" t="n">
        <v>0</v>
      </c>
      <c r="Q70" s="18" t="n">
        <v>0</v>
      </c>
      <c r="R70" s="20" t="n">
        <v>0</v>
      </c>
      <c r="S70" s="18" t="n">
        <v>0</v>
      </c>
      <c r="T70" s="20" t="n">
        <v>0</v>
      </c>
    </row>
    <row r="71" spans="1:20">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row>
    <row r="72" spans="1:20">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row>
    <row r="73" spans="1:20">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row>
    <row r="74" spans="1:20">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row>
    <row r="75" spans="1:20">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row>
    <row r="76" spans="1:20">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row>
    <row r="77" spans="1:20">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row>
    <row r="78" spans="1:20">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row>
    <row customHeight="1" ht="25" r="79" spans="1:20">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row>
    <row r="80" spans="1:20">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row>
    <row r="81" spans="1:20">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row>
    <row r="82" spans="1:20">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row>
    <row r="83" spans="1:20">
      <c r="A83" s="3" t="s">
        <v>182</v>
      </c>
    </row>
    <row r="84" spans="1:20">
      <c r="A84" s="25" t="s">
        <v>183</v>
      </c>
    </row>
    <row r="85" spans="1:20">
      <c r="A85" s="25" t="s">
        <v>184</v>
      </c>
    </row>
    <row customHeight="1" ht="30" r="86" spans="1:20">
      <c r="A86" s="25" t="s">
        <v>185</v>
      </c>
    </row>
    <row customHeight="1" ht="30" r="87" spans="1:20">
      <c r="A87" s="25" t="s">
        <v>181</v>
      </c>
    </row>
    <row customHeight="1" ht="30" r="88" spans="1:20">
      <c r="A88" s="25" t="s">
        <v>186</v>
      </c>
    </row>
    <row customHeight="1" ht="30" r="89" spans="1:20">
      <c r="A89" s="25" t="s">
        <v>187</v>
      </c>
    </row>
    <row customHeight="1" ht="30" r="90" spans="1:20">
      <c r="A90" s="25" t="s">
        <v>188</v>
      </c>
    </row>
    <row customHeight="1" ht="30" r="91" spans="1:20">
      <c r="A91" s="25" t="s">
        <v>189</v>
      </c>
    </row>
    <row customHeight="1" ht="30" r="92" spans="1:20">
      <c r="A92" s="25" t="s">
        <v>190</v>
      </c>
    </row>
    <row customHeight="1" ht="30" r="93" spans="1:20">
      <c r="A93" s="25" t="s">
        <v>191</v>
      </c>
    </row>
    <row customHeight="1" ht="30" r="94" spans="1:20">
      <c r="A94" s="25" t="s">
        <v>192</v>
      </c>
    </row>
    <row customHeight="1" ht="30" r="95" spans="1:20">
      <c r="A95" s="25" t="s">
        <v>193</v>
      </c>
    </row>
    <row customHeight="1" ht="30" r="96" spans="1:20">
      <c r="A96" s="25" t="s">
        <v>194</v>
      </c>
    </row>
    <row customHeight="1" ht="30" r="97" spans="1:20">
      <c r="A97" s="25" t="s">
        <v>195</v>
      </c>
    </row>
  </sheetData>
  <mergeCells count="24">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 ref="A97:T97"/>
  </mergeCells>
  <pageMargins bottom="1" footer="0.5" header="0.5" left="0.75" right="0.75" top="1"/>
</worksheet>
</file>

<file path=xl/worksheets/sheet5.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198</v>
      </c>
    </row>
    <row customHeight="1" ht="30" r="4" spans="1:18">
      <c r="A4" s="6" t="n"/>
      <c r="B4" s="7" t="s">
        <v>89</v>
      </c>
      <c r="C4" s="7" t="s">
        <v>90</v>
      </c>
      <c r="D4" s="8" t="s">
        <v>89</v>
      </c>
      <c r="E4" s="9" t="s">
        <v>199</v>
      </c>
      <c r="F4" s="10" t="n"/>
      <c r="G4" s="9" t="s">
        <v>200</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(280.0/B7*100)</f>
        <v/>
      </c>
      <c r="D7" s="19" t="n">
        <v>7087</v>
      </c>
      <c r="E7" s="18" t="n">
        <v>38.87191139</v>
      </c>
      <c r="F7" s="20" t="n">
        <v>0.60511435</v>
      </c>
      <c r="G7" s="18" t="n">
        <v>51.63652532</v>
      </c>
      <c r="H7" s="20" t="n">
        <v>0.70985441</v>
      </c>
      <c r="I7" s="18" t="s">
        <v>105</v>
      </c>
      <c r="J7" s="20" t="s">
        <v>105</v>
      </c>
      <c r="K7" s="18" t="n">
        <v>0.52516515</v>
      </c>
      <c r="L7" s="20" t="n">
        <v>0.10407613</v>
      </c>
      <c r="M7" s="18" t="n">
        <v>0.01858843</v>
      </c>
      <c r="N7" s="20" t="n">
        <v>0.00478625</v>
      </c>
      <c r="O7" s="18" t="n">
        <v>0</v>
      </c>
      <c r="P7" s="20" t="n">
        <v>0</v>
      </c>
      <c r="Q7" s="18" t="n">
        <v>8.94780971</v>
      </c>
      <c r="R7" s="20" t="n">
        <v>0.44537977</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(2185.0/B9*100)</f>
        <v/>
      </c>
      <c r="D9" s="19" t="n">
        <v>695</v>
      </c>
      <c r="E9" s="18" t="n">
        <v>36.07912309</v>
      </c>
      <c r="F9" s="20" t="n">
        <v>1.96972862</v>
      </c>
      <c r="G9" s="18" t="n">
        <v>60.24415588</v>
      </c>
      <c r="H9" s="20" t="n">
        <v>2.09930911</v>
      </c>
      <c r="I9" s="18" t="s">
        <v>105</v>
      </c>
      <c r="J9" s="20" t="s">
        <v>105</v>
      </c>
      <c r="K9" s="18" t="n">
        <v>0.09698411</v>
      </c>
      <c r="L9" s="20" t="n">
        <v>0.09728785</v>
      </c>
      <c r="M9" s="18" t="n">
        <v>0.61559992</v>
      </c>
      <c r="N9" s="20" t="n">
        <v>0.26103351</v>
      </c>
      <c r="O9" s="18" t="n">
        <v>0</v>
      </c>
      <c r="P9" s="20" t="n">
        <v>0</v>
      </c>
      <c r="Q9" s="18" t="n">
        <v>2.964137</v>
      </c>
      <c r="R9" s="20" t="n">
        <v>0.722315</v>
      </c>
    </row>
    <row r="10" spans="1:18">
      <c r="A10" s="15" t="s">
        <v>109</v>
      </c>
      <c r="B10" s="17" t="n">
        <v>6480</v>
      </c>
      <c r="C10" s="18">
        <f>(4842.0/B10*100)</f>
        <v/>
      </c>
      <c r="D10" s="19" t="n">
        <v>1638</v>
      </c>
      <c r="E10" s="18" t="n">
        <v>32.06745941</v>
      </c>
      <c r="F10" s="20" t="n">
        <v>1.38032779</v>
      </c>
      <c r="G10" s="18" t="n">
        <v>62.8336763</v>
      </c>
      <c r="H10" s="20" t="n">
        <v>1.48881597</v>
      </c>
      <c r="I10" s="18" t="s">
        <v>105</v>
      </c>
      <c r="J10" s="20" t="s">
        <v>105</v>
      </c>
      <c r="K10" s="18" t="n">
        <v>0.01042167</v>
      </c>
      <c r="L10" s="20" t="n">
        <v>0.01056372</v>
      </c>
      <c r="M10" s="18" t="n">
        <v>0.0589259</v>
      </c>
      <c r="N10" s="20" t="n">
        <v>0.05923249</v>
      </c>
      <c r="O10" s="18" t="n">
        <v>0</v>
      </c>
      <c r="P10" s="20" t="n">
        <v>0</v>
      </c>
      <c r="Q10" s="18" t="n">
        <v>5.02951673</v>
      </c>
      <c r="R10" s="20" t="n">
        <v>0.8131544000000001</v>
      </c>
    </row>
    <row r="11" spans="1:18">
      <c r="A11" s="15" t="s">
        <v>110</v>
      </c>
      <c r="B11" s="17" t="n">
        <v>3553</v>
      </c>
      <c r="C11" s="18">
        <f>(2687.0/B11*100)</f>
        <v/>
      </c>
      <c r="D11" s="19" t="n">
        <v>866</v>
      </c>
      <c r="E11" s="18" t="n">
        <v>45.77140783</v>
      </c>
      <c r="F11" s="20" t="n">
        <v>1.99604731</v>
      </c>
      <c r="G11" s="18" t="n">
        <v>41.24567481</v>
      </c>
      <c r="H11" s="20" t="n">
        <v>1.93173879</v>
      </c>
      <c r="I11" s="18" t="s">
        <v>105</v>
      </c>
      <c r="J11" s="20" t="s">
        <v>105</v>
      </c>
      <c r="K11" s="18" t="n">
        <v>0.2440379</v>
      </c>
      <c r="L11" s="20" t="n">
        <v>0.17845091</v>
      </c>
      <c r="M11" s="18" t="n">
        <v>0</v>
      </c>
      <c r="N11" s="20" t="n">
        <v>0</v>
      </c>
      <c r="O11" s="18" t="n">
        <v>0</v>
      </c>
      <c r="P11" s="20" t="n">
        <v>0</v>
      </c>
      <c r="Q11" s="18" t="n">
        <v>12.73887945</v>
      </c>
      <c r="R11" s="20" t="n">
        <v>1.42662964</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(4416.0/B23*100)</f>
        <v/>
      </c>
      <c r="D23" s="19" t="n">
        <v>1375</v>
      </c>
      <c r="E23" s="18" t="n">
        <v>38.04205516</v>
      </c>
      <c r="F23" s="20" t="n">
        <v>1.72614748</v>
      </c>
      <c r="G23" s="18" t="n">
        <v>43.63894429</v>
      </c>
      <c r="H23" s="20" t="n">
        <v>1.89825561</v>
      </c>
      <c r="I23" s="18" t="s">
        <v>105</v>
      </c>
      <c r="J23" s="20" t="s">
        <v>105</v>
      </c>
      <c r="K23" s="18" t="n">
        <v>0.43612374</v>
      </c>
      <c r="L23" s="20" t="n">
        <v>0.30844421</v>
      </c>
      <c r="M23" s="18" t="n">
        <v>0.14790119</v>
      </c>
      <c r="N23" s="20" t="n">
        <v>0.14474862</v>
      </c>
      <c r="O23" s="18" t="n">
        <v>0</v>
      </c>
      <c r="P23" s="20" t="n">
        <v>0</v>
      </c>
      <c r="Q23" s="18" t="n">
        <v>17.73497561</v>
      </c>
      <c r="R23" s="20" t="n">
        <v>1.49261775</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41.6690592</v>
      </c>
      <c r="F29" s="20" t="n">
        <v>2.14223123</v>
      </c>
      <c r="G29" s="18" t="n">
        <v>54.0177858</v>
      </c>
      <c r="H29" s="20" t="n">
        <v>2.15502138</v>
      </c>
      <c r="I29" s="18" t="s">
        <v>105</v>
      </c>
      <c r="J29" s="20" t="s">
        <v>105</v>
      </c>
      <c r="K29" s="18" t="n">
        <v>0.6065259</v>
      </c>
      <c r="L29" s="20" t="n">
        <v>0.31212627</v>
      </c>
      <c r="M29" s="18" t="n">
        <v>0</v>
      </c>
      <c r="N29" s="20" t="n">
        <v>0</v>
      </c>
      <c r="O29" s="18" t="n">
        <v>0</v>
      </c>
      <c r="P29" s="20" t="n">
        <v>0</v>
      </c>
      <c r="Q29" s="18" t="n">
        <v>3.7066291</v>
      </c>
      <c r="R29" s="20" t="n">
        <v>0.73792507</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(1414.0/B32*100)</f>
        <v/>
      </c>
      <c r="D32" s="19" t="n">
        <v>855</v>
      </c>
      <c r="E32" s="18" t="n">
        <v>29.13175262</v>
      </c>
      <c r="F32" s="20" t="n">
        <v>1.48555087</v>
      </c>
      <c r="G32" s="18" t="n">
        <v>57.54740825</v>
      </c>
      <c r="H32" s="20" t="n">
        <v>1.74929285</v>
      </c>
      <c r="I32" s="18" t="s">
        <v>105</v>
      </c>
      <c r="J32" s="20" t="s">
        <v>105</v>
      </c>
      <c r="K32" s="18" t="n">
        <v>0</v>
      </c>
      <c r="L32" s="20" t="n">
        <v>0</v>
      </c>
      <c r="M32" s="18" t="n">
        <v>0</v>
      </c>
      <c r="N32" s="20" t="n">
        <v>0</v>
      </c>
      <c r="O32" s="18" t="n">
        <v>0</v>
      </c>
      <c r="P32" s="20" t="n">
        <v>0</v>
      </c>
      <c r="Q32" s="18" t="n">
        <v>13.32083912</v>
      </c>
      <c r="R32" s="20" t="n">
        <v>1.29774461</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(2512.0/B34*100)</f>
        <v/>
      </c>
      <c r="D34" s="19" t="n">
        <v>803</v>
      </c>
      <c r="E34" s="18" t="n">
        <v>34.55086645</v>
      </c>
      <c r="F34" s="20" t="n">
        <v>2.06667496</v>
      </c>
      <c r="G34" s="18" t="n">
        <v>48.3094966</v>
      </c>
      <c r="H34" s="20" t="n">
        <v>2.42807859</v>
      </c>
      <c r="I34" s="18" t="s">
        <v>105</v>
      </c>
      <c r="J34" s="20" t="s">
        <v>105</v>
      </c>
      <c r="K34" s="18" t="n">
        <v>0.51503355</v>
      </c>
      <c r="L34" s="20" t="n">
        <v>0.27999883</v>
      </c>
      <c r="M34" s="18" t="n">
        <v>0</v>
      </c>
      <c r="N34" s="20" t="n">
        <v>0</v>
      </c>
      <c r="O34" s="18" t="n">
        <v>0</v>
      </c>
      <c r="P34" s="20" t="n">
        <v>0</v>
      </c>
      <c r="Q34" s="18" t="n">
        <v>16.6246034</v>
      </c>
      <c r="R34" s="20" t="n">
        <v>1.61676863</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(2476.0/B36*100)</f>
        <v/>
      </c>
      <c r="D36" s="19" t="n">
        <v>856</v>
      </c>
      <c r="E36" s="18" t="n">
        <v>35.62651884</v>
      </c>
      <c r="F36" s="20" t="n">
        <v>1.61789006</v>
      </c>
      <c r="G36" s="18" t="n">
        <v>53.75284033</v>
      </c>
      <c r="H36" s="20" t="n">
        <v>1.73107545</v>
      </c>
      <c r="I36" s="18" t="s">
        <v>105</v>
      </c>
      <c r="J36" s="20" t="s">
        <v>105</v>
      </c>
      <c r="K36" s="18" t="n">
        <v>0.85261988</v>
      </c>
      <c r="L36" s="20" t="n">
        <v>0.25148557</v>
      </c>
      <c r="M36" s="18" t="n">
        <v>0</v>
      </c>
      <c r="N36" s="20" t="n">
        <v>0</v>
      </c>
      <c r="O36" s="18" t="n">
        <v>0</v>
      </c>
      <c r="P36" s="20" t="n">
        <v>0</v>
      </c>
      <c r="Q36" s="18" t="n">
        <v>9.76802095</v>
      </c>
      <c r="R36" s="20" t="n">
        <v>1.07898065</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(2145.0/B41*100)</f>
        <v/>
      </c>
      <c r="D41" s="19" t="n">
        <v>713</v>
      </c>
      <c r="E41" s="18" t="n">
        <v>51.75146712</v>
      </c>
      <c r="F41" s="20" t="n">
        <v>1.85440927</v>
      </c>
      <c r="G41" s="18" t="n">
        <v>43.18709685</v>
      </c>
      <c r="H41" s="20" t="n">
        <v>1.50458924</v>
      </c>
      <c r="I41" s="18" t="s">
        <v>105</v>
      </c>
      <c r="J41" s="20" t="s">
        <v>105</v>
      </c>
      <c r="K41" s="18" t="n">
        <v>0</v>
      </c>
      <c r="L41" s="20" t="n">
        <v>0</v>
      </c>
      <c r="M41" s="18" t="n">
        <v>0</v>
      </c>
      <c r="N41" s="20" t="n">
        <v>0</v>
      </c>
      <c r="O41" s="18" t="n">
        <v>0</v>
      </c>
      <c r="P41" s="20" t="n">
        <v>0</v>
      </c>
      <c r="Q41" s="18" t="n">
        <v>5.06143603</v>
      </c>
      <c r="R41" s="20" t="n">
        <v>1.1993312</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(8551.0/B46*100)</f>
        <v/>
      </c>
      <c r="D46" s="19" t="n">
        <v>2517</v>
      </c>
      <c r="E46" s="18" t="n">
        <v>43.71102895</v>
      </c>
      <c r="F46" s="20" t="n">
        <v>1.44091087</v>
      </c>
      <c r="G46" s="18" t="n">
        <v>28.29647899</v>
      </c>
      <c r="H46" s="20" t="n">
        <v>1.42960234</v>
      </c>
      <c r="I46" s="18" t="s">
        <v>105</v>
      </c>
      <c r="J46" s="20" t="s">
        <v>105</v>
      </c>
      <c r="K46" s="18" t="n">
        <v>1.57506125</v>
      </c>
      <c r="L46" s="20" t="n">
        <v>0.38010983</v>
      </c>
      <c r="M46" s="18" t="n">
        <v>0</v>
      </c>
      <c r="N46" s="20" t="n">
        <v>0</v>
      </c>
      <c r="O46" s="18" t="n">
        <v>0</v>
      </c>
      <c r="P46" s="20" t="n">
        <v>0</v>
      </c>
      <c r="Q46" s="18" t="n">
        <v>26.4174308</v>
      </c>
      <c r="R46" s="20" t="n">
        <v>1.56995491</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(3825.0/B48*100)</f>
        <v/>
      </c>
      <c r="D48" s="19" t="n">
        <v>1334</v>
      </c>
      <c r="E48" s="18" t="n">
        <v>32.84339636</v>
      </c>
      <c r="F48" s="20" t="n">
        <v>1.63796761</v>
      </c>
      <c r="G48" s="18" t="n">
        <v>62.3544184</v>
      </c>
      <c r="H48" s="20" t="n">
        <v>1.85461814</v>
      </c>
      <c r="I48" s="18" t="s">
        <v>105</v>
      </c>
      <c r="J48" s="20" t="s">
        <v>105</v>
      </c>
      <c r="K48" s="18" t="n">
        <v>0</v>
      </c>
      <c r="L48" s="20" t="n">
        <v>0</v>
      </c>
      <c r="M48" s="18" t="n">
        <v>0</v>
      </c>
      <c r="N48" s="20" t="n">
        <v>0</v>
      </c>
      <c r="O48" s="18" t="n">
        <v>0</v>
      </c>
      <c r="P48" s="20" t="n">
        <v>0</v>
      </c>
      <c r="Q48" s="18" t="n">
        <v>4.80218523</v>
      </c>
      <c r="R48" s="20" t="n">
        <v>0.84600015</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(2494.0/B61*100)</f>
        <v/>
      </c>
      <c r="D61" s="19" t="n">
        <v>830</v>
      </c>
      <c r="E61" s="18" t="n">
        <v>22.84605151</v>
      </c>
      <c r="F61" s="20" t="n">
        <v>1.43499954</v>
      </c>
      <c r="G61" s="18" t="n">
        <v>64.27919428</v>
      </c>
      <c r="H61" s="20" t="n">
        <v>2.0779435</v>
      </c>
      <c r="I61" s="18" t="s">
        <v>105</v>
      </c>
      <c r="J61" s="20" t="s">
        <v>105</v>
      </c>
      <c r="K61" s="18" t="n">
        <v>0.93695887</v>
      </c>
      <c r="L61" s="20" t="n">
        <v>0.37792499</v>
      </c>
      <c r="M61" s="18" t="n">
        <v>0</v>
      </c>
      <c r="N61" s="20" t="n">
        <v>0</v>
      </c>
      <c r="O61" s="18" t="n">
        <v>0</v>
      </c>
      <c r="P61" s="20" t="n">
        <v>0</v>
      </c>
      <c r="Q61" s="18" t="n">
        <v>11.93779534</v>
      </c>
      <c r="R61" s="20" t="n">
        <v>1.67971973</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(2633.0/B67*100)</f>
        <v/>
      </c>
      <c r="D67" s="19" t="n">
        <v>878</v>
      </c>
      <c r="E67" s="18" t="n">
        <v>63.69344068</v>
      </c>
      <c r="F67" s="20" t="n">
        <v>1.66275344</v>
      </c>
      <c r="G67" s="18" t="n">
        <v>28.06712597</v>
      </c>
      <c r="H67" s="20" t="n">
        <v>1.57453149</v>
      </c>
      <c r="I67" s="18" t="s">
        <v>105</v>
      </c>
      <c r="J67" s="20" t="s">
        <v>105</v>
      </c>
      <c r="K67" s="18" t="n">
        <v>0</v>
      </c>
      <c r="L67" s="20" t="n">
        <v>0</v>
      </c>
      <c r="M67" s="18" t="n">
        <v>0</v>
      </c>
      <c r="N67" s="20" t="n">
        <v>0</v>
      </c>
      <c r="O67" s="18" t="n">
        <v>0</v>
      </c>
      <c r="P67" s="20" t="n">
        <v>0</v>
      </c>
      <c r="Q67" s="18" t="n">
        <v>8.239433350000001</v>
      </c>
      <c r="R67" s="20" t="n">
        <v>0.97235381</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(2203.0/B70*100)</f>
        <v/>
      </c>
      <c r="D70" s="19" t="n">
        <v>726</v>
      </c>
      <c r="E70" s="18" t="n">
        <v>38.73787689</v>
      </c>
      <c r="F70" s="20" t="n">
        <v>2.00112923</v>
      </c>
      <c r="G70" s="18" t="n">
        <v>55.64607525</v>
      </c>
      <c r="H70" s="20" t="n">
        <v>2.24257192</v>
      </c>
      <c r="I70" s="18" t="s">
        <v>105</v>
      </c>
      <c r="J70" s="20" t="s">
        <v>105</v>
      </c>
      <c r="K70" s="18" t="n">
        <v>0.11140968</v>
      </c>
      <c r="L70" s="20" t="n">
        <v>0.1575444</v>
      </c>
      <c r="M70" s="18" t="n">
        <v>0</v>
      </c>
      <c r="N70" s="20" t="n">
        <v>0</v>
      </c>
      <c r="O70" s="18" t="n">
        <v>0</v>
      </c>
      <c r="P70" s="20" t="n">
        <v>0</v>
      </c>
      <c r="Q70" s="18" t="n">
        <v>5.50463819</v>
      </c>
      <c r="R70" s="20" t="n">
        <v>0.84458687</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6.xml><?xml version="1.0" encoding="utf-8"?>
<worksheet xmlns="http://schemas.openxmlformats.org/spreadsheetml/2006/main">
  <sheetPr>
    <outlinePr summaryBelow="1" summaryRight="1"/>
    <pageSetUpPr/>
  </sheetPr>
  <dimension ref="A1:T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87</v>
      </c>
    </row>
    <row r="2" spans="1:20">
      <c r="A2" s="5" t="s">
        <v>201</v>
      </c>
    </row>
    <row customHeight="1" ht="30" r="4" spans="1:20">
      <c r="A4" s="6" t="n"/>
      <c r="B4" s="7" t="s">
        <v>89</v>
      </c>
      <c r="C4" s="7" t="s">
        <v>90</v>
      </c>
      <c r="D4" s="8" t="s">
        <v>89</v>
      </c>
      <c r="E4" s="9" t="s">
        <v>202</v>
      </c>
      <c r="F4" s="10" t="n"/>
      <c r="G4" s="9" t="s">
        <v>203</v>
      </c>
      <c r="H4" s="10" t="n"/>
      <c r="I4" s="9" t="s">
        <v>204</v>
      </c>
      <c r="J4" s="10" t="n"/>
      <c r="K4" s="9" t="s">
        <v>93</v>
      </c>
      <c r="L4" s="10" t="n"/>
      <c r="M4" s="9" t="s">
        <v>94</v>
      </c>
      <c r="N4" s="10" t="n"/>
      <c r="O4" s="9" t="s">
        <v>95</v>
      </c>
      <c r="P4" s="10" t="n"/>
      <c r="Q4" s="9" t="s">
        <v>96</v>
      </c>
      <c r="R4" s="10" t="n"/>
      <c r="S4" s="9" t="s">
        <v>97</v>
      </c>
      <c r="T4" s="10" t="n"/>
    </row>
    <row r="5" spans="1:20">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row>
    <row r="6" spans="1:20">
      <c r="A6" s="13" t="s">
        <v>103</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104</v>
      </c>
      <c r="B7" s="17" t="n">
        <v>7367</v>
      </c>
      <c r="C7" s="18">
        <f>(321.0/B7*100)</f>
        <v/>
      </c>
      <c r="D7" s="19" t="n">
        <v>7046</v>
      </c>
      <c r="E7" s="18" t="n">
        <v>40.52304688</v>
      </c>
      <c r="F7" s="20" t="n">
        <v>0.72566254</v>
      </c>
      <c r="G7" s="18" t="n">
        <v>41.37035979</v>
      </c>
      <c r="H7" s="20" t="n">
        <v>0.79742833</v>
      </c>
      <c r="I7" s="18" t="n">
        <v>9.90931735</v>
      </c>
      <c r="J7" s="20" t="n">
        <v>0.38626599</v>
      </c>
      <c r="K7" s="18" t="s">
        <v>105</v>
      </c>
      <c r="L7" s="20" t="s">
        <v>105</v>
      </c>
      <c r="M7" s="18" t="n">
        <v>0.56124995</v>
      </c>
      <c r="N7" s="20" t="n">
        <v>0.10811384</v>
      </c>
      <c r="O7" s="18" t="n">
        <v>0.01865158</v>
      </c>
      <c r="P7" s="20" t="n">
        <v>0.00480633</v>
      </c>
      <c r="Q7" s="18" t="n">
        <v>0</v>
      </c>
      <c r="R7" s="20" t="n">
        <v>0</v>
      </c>
      <c r="S7" s="18" t="n">
        <v>7.61737444</v>
      </c>
      <c r="T7" s="20" t="n">
        <v>0.40585896</v>
      </c>
    </row>
    <row r="8" spans="1:20">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row>
    <row r="9" spans="1:20">
      <c r="A9" s="15" t="s">
        <v>108</v>
      </c>
      <c r="B9" s="17" t="n">
        <v>2880</v>
      </c>
      <c r="C9" s="18">
        <f>(2186.0/B9*100)</f>
        <v/>
      </c>
      <c r="D9" s="19" t="n">
        <v>694</v>
      </c>
      <c r="E9" s="18" t="n">
        <v>32.45475533</v>
      </c>
      <c r="F9" s="20" t="n">
        <v>2.01984548</v>
      </c>
      <c r="G9" s="18" t="n">
        <v>51.86907915</v>
      </c>
      <c r="H9" s="20" t="n">
        <v>2.34160275</v>
      </c>
      <c r="I9" s="18" t="n">
        <v>9.962829080000001</v>
      </c>
      <c r="J9" s="20" t="n">
        <v>1.14959829</v>
      </c>
      <c r="K9" s="18" t="s">
        <v>105</v>
      </c>
      <c r="L9" s="20" t="s">
        <v>105</v>
      </c>
      <c r="M9" s="18" t="n">
        <v>0.09717785</v>
      </c>
      <c r="N9" s="20" t="n">
        <v>0.09748033</v>
      </c>
      <c r="O9" s="18" t="n">
        <v>0.61682968</v>
      </c>
      <c r="P9" s="20" t="n">
        <v>0.26153146</v>
      </c>
      <c r="Q9" s="18" t="n">
        <v>0</v>
      </c>
      <c r="R9" s="20" t="n">
        <v>0</v>
      </c>
      <c r="S9" s="18" t="n">
        <v>4.99932892</v>
      </c>
      <c r="T9" s="20" t="n">
        <v>0.78898461</v>
      </c>
    </row>
    <row r="10" spans="1:20">
      <c r="A10" s="15" t="s">
        <v>109</v>
      </c>
      <c r="B10" s="17" t="n">
        <v>6480</v>
      </c>
      <c r="C10" s="18">
        <f>(4844.0/B10*100)</f>
        <v/>
      </c>
      <c r="D10" s="19" t="n">
        <v>1636</v>
      </c>
      <c r="E10" s="18" t="n">
        <v>36.41084106</v>
      </c>
      <c r="F10" s="20" t="n">
        <v>1.8494311</v>
      </c>
      <c r="G10" s="18" t="n">
        <v>49.98085132</v>
      </c>
      <c r="H10" s="20" t="n">
        <v>1.723804</v>
      </c>
      <c r="I10" s="18" t="n">
        <v>8.90734217</v>
      </c>
      <c r="J10" s="20" t="n">
        <v>0.95181352</v>
      </c>
      <c r="K10" s="18" t="s">
        <v>105</v>
      </c>
      <c r="L10" s="20" t="s">
        <v>105</v>
      </c>
      <c r="M10" s="18" t="n">
        <v>0.01042513</v>
      </c>
      <c r="N10" s="20" t="n">
        <v>0.01056723</v>
      </c>
      <c r="O10" s="18" t="n">
        <v>0.05894551</v>
      </c>
      <c r="P10" s="20" t="n">
        <v>0.05925236</v>
      </c>
      <c r="Q10" s="18" t="n">
        <v>0</v>
      </c>
      <c r="R10" s="20" t="n">
        <v>0</v>
      </c>
      <c r="S10" s="18" t="n">
        <v>4.6315948</v>
      </c>
      <c r="T10" s="20" t="n">
        <v>0.76259749</v>
      </c>
    </row>
    <row r="11" spans="1:20">
      <c r="A11" s="15" t="s">
        <v>110</v>
      </c>
      <c r="B11" s="17" t="n">
        <v>3553</v>
      </c>
      <c r="C11" s="18">
        <f>(2690.0/B11*100)</f>
        <v/>
      </c>
      <c r="D11" s="19" t="n">
        <v>863</v>
      </c>
      <c r="E11" s="18" t="n">
        <v>54.36368313</v>
      </c>
      <c r="F11" s="20" t="n">
        <v>2.07757025</v>
      </c>
      <c r="G11" s="18" t="n">
        <v>22.83432131</v>
      </c>
      <c r="H11" s="20" t="n">
        <v>1.67611103</v>
      </c>
      <c r="I11" s="18" t="n">
        <v>9.246356430000001</v>
      </c>
      <c r="J11" s="20" t="n">
        <v>0.9464498</v>
      </c>
      <c r="K11" s="18" t="s">
        <v>105</v>
      </c>
      <c r="L11" s="20" t="s">
        <v>105</v>
      </c>
      <c r="M11" s="18" t="n">
        <v>0.24533095</v>
      </c>
      <c r="N11" s="20" t="n">
        <v>0.17930005</v>
      </c>
      <c r="O11" s="18" t="n">
        <v>0</v>
      </c>
      <c r="P11" s="20" t="n">
        <v>0</v>
      </c>
      <c r="Q11" s="18" t="n">
        <v>0</v>
      </c>
      <c r="R11" s="20" t="n">
        <v>0</v>
      </c>
      <c r="S11" s="18" t="n">
        <v>13.31030817</v>
      </c>
      <c r="T11" s="20" t="n">
        <v>1.49959289</v>
      </c>
    </row>
    <row r="12" spans="1:20">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row>
    <row r="13" spans="1:20">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row>
    <row r="14" spans="1:20">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row>
    <row r="15" spans="1:20">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row>
    <row r="16" spans="1:20">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row>
    <row r="17" spans="1:20">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row>
    <row r="18" spans="1:20">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row>
    <row r="19" spans="1:20">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row>
    <row r="20" spans="1:20">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row>
    <row r="21" spans="1:20">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row>
    <row r="22" spans="1:20">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row>
    <row r="23" spans="1:20">
      <c r="A23" s="15" t="s">
        <v>122</v>
      </c>
      <c r="B23" s="17" t="n">
        <v>5791</v>
      </c>
      <c r="C23" s="18">
        <f>(4417.0/B23*100)</f>
        <v/>
      </c>
      <c r="D23" s="19" t="n">
        <v>1374</v>
      </c>
      <c r="E23" s="18" t="n">
        <v>44.05404406</v>
      </c>
      <c r="F23" s="20" t="n">
        <v>1.78618158</v>
      </c>
      <c r="G23" s="18" t="n">
        <v>21.58583782</v>
      </c>
      <c r="H23" s="20" t="n">
        <v>1.32964496</v>
      </c>
      <c r="I23" s="18" t="n">
        <v>21.84972108</v>
      </c>
      <c r="J23" s="20" t="n">
        <v>1.41113674</v>
      </c>
      <c r="K23" s="18" t="s">
        <v>105</v>
      </c>
      <c r="L23" s="20" t="s">
        <v>105</v>
      </c>
      <c r="M23" s="18" t="n">
        <v>0.43709128</v>
      </c>
      <c r="N23" s="20" t="n">
        <v>0.309118</v>
      </c>
      <c r="O23" s="18" t="n">
        <v>0.14822931</v>
      </c>
      <c r="P23" s="20" t="n">
        <v>0.14506742</v>
      </c>
      <c r="Q23" s="18" t="n">
        <v>0</v>
      </c>
      <c r="R23" s="20" t="n">
        <v>0</v>
      </c>
      <c r="S23" s="18" t="n">
        <v>11.92507644</v>
      </c>
      <c r="T23" s="20" t="n">
        <v>1.31568445</v>
      </c>
    </row>
    <row r="24" spans="1:20">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row>
    <row r="25" spans="1:20">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row>
    <row r="26" spans="1:20">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row>
    <row r="27" spans="1:20">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row>
    <row r="28" spans="1:20">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row>
    <row r="29" spans="1:20">
      <c r="A29" s="15" t="s">
        <v>128</v>
      </c>
      <c r="B29" s="17" t="n">
        <v>2685</v>
      </c>
      <c r="C29" s="18">
        <f>(2042.0/B29*100)</f>
        <v/>
      </c>
      <c r="D29" s="19" t="n">
        <v>643</v>
      </c>
      <c r="E29" s="18" t="n">
        <v>47.43488892</v>
      </c>
      <c r="F29" s="20" t="n">
        <v>1.98836012</v>
      </c>
      <c r="G29" s="18" t="n">
        <v>37.09405767</v>
      </c>
      <c r="H29" s="20" t="n">
        <v>1.92441121</v>
      </c>
      <c r="I29" s="18" t="n">
        <v>10.20816108</v>
      </c>
      <c r="J29" s="20" t="n">
        <v>1.24857586</v>
      </c>
      <c r="K29" s="18" t="s">
        <v>105</v>
      </c>
      <c r="L29" s="20" t="s">
        <v>105</v>
      </c>
      <c r="M29" s="18" t="n">
        <v>0.71843524</v>
      </c>
      <c r="N29" s="20" t="n">
        <v>0.38648198</v>
      </c>
      <c r="O29" s="18" t="n">
        <v>0</v>
      </c>
      <c r="P29" s="20" t="n">
        <v>0</v>
      </c>
      <c r="Q29" s="18" t="n">
        <v>0</v>
      </c>
      <c r="R29" s="20" t="n">
        <v>0</v>
      </c>
      <c r="S29" s="18" t="n">
        <v>4.54445708</v>
      </c>
      <c r="T29" s="20" t="n">
        <v>0.97265744</v>
      </c>
    </row>
    <row r="30" spans="1:20">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row>
    <row r="31" spans="1:20">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row>
    <row r="32" spans="1:20">
      <c r="A32" s="15" t="s">
        <v>131</v>
      </c>
      <c r="B32" s="17" t="n">
        <v>2269</v>
      </c>
      <c r="C32" s="18">
        <f>(1413.0/B32*100)</f>
        <v/>
      </c>
      <c r="D32" s="19" t="n">
        <v>856</v>
      </c>
      <c r="E32" s="18" t="n">
        <v>45.2337556</v>
      </c>
      <c r="F32" s="20" t="n">
        <v>1.57260641</v>
      </c>
      <c r="G32" s="18" t="n">
        <v>34.44927342</v>
      </c>
      <c r="H32" s="20" t="n">
        <v>1.51850899</v>
      </c>
      <c r="I32" s="18" t="n">
        <v>6.12187604</v>
      </c>
      <c r="J32" s="20" t="n">
        <v>0.92304383</v>
      </c>
      <c r="K32" s="18" t="s">
        <v>105</v>
      </c>
      <c r="L32" s="20" t="s">
        <v>105</v>
      </c>
      <c r="M32" s="18" t="n">
        <v>0</v>
      </c>
      <c r="N32" s="20" t="n">
        <v>0</v>
      </c>
      <c r="O32" s="18" t="n">
        <v>0</v>
      </c>
      <c r="P32" s="20" t="n">
        <v>0</v>
      </c>
      <c r="Q32" s="18" t="n">
        <v>0</v>
      </c>
      <c r="R32" s="20" t="n">
        <v>0</v>
      </c>
      <c r="S32" s="18" t="n">
        <v>14.19509494</v>
      </c>
      <c r="T32" s="20" t="n">
        <v>1.32067079</v>
      </c>
    </row>
    <row r="33" spans="1:20">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row>
    <row r="34" spans="1:20">
      <c r="A34" s="15" t="s">
        <v>133</v>
      </c>
      <c r="B34" s="17" t="n">
        <v>3315</v>
      </c>
      <c r="C34" s="18">
        <f>(2513.0/B34*100)</f>
        <v/>
      </c>
      <c r="D34" s="19" t="n">
        <v>802</v>
      </c>
      <c r="E34" s="18" t="n">
        <v>49.47673201</v>
      </c>
      <c r="F34" s="20" t="n">
        <v>2.08311602</v>
      </c>
      <c r="G34" s="18" t="n">
        <v>17.22980387</v>
      </c>
      <c r="H34" s="20" t="n">
        <v>1.68565395</v>
      </c>
      <c r="I34" s="18" t="n">
        <v>12.05894328</v>
      </c>
      <c r="J34" s="20" t="n">
        <v>1.42905445</v>
      </c>
      <c r="K34" s="18" t="s">
        <v>105</v>
      </c>
      <c r="L34" s="20" t="s">
        <v>105</v>
      </c>
      <c r="M34" s="18" t="n">
        <v>0.70851926</v>
      </c>
      <c r="N34" s="20" t="n">
        <v>0.34354879</v>
      </c>
      <c r="O34" s="18" t="n">
        <v>0</v>
      </c>
      <c r="P34" s="20" t="n">
        <v>0</v>
      </c>
      <c r="Q34" s="18" t="n">
        <v>0</v>
      </c>
      <c r="R34" s="20" t="n">
        <v>0</v>
      </c>
      <c r="S34" s="18" t="n">
        <v>20.52600158</v>
      </c>
      <c r="T34" s="20" t="n">
        <v>1.53855861</v>
      </c>
    </row>
    <row r="35" spans="1:20">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row>
    <row r="36" spans="1:20">
      <c r="A36" s="15" t="s">
        <v>135</v>
      </c>
      <c r="B36" s="17" t="n">
        <v>3332</v>
      </c>
      <c r="C36" s="18">
        <f>(2477.0/B36*100)</f>
        <v/>
      </c>
      <c r="D36" s="19" t="n">
        <v>855</v>
      </c>
      <c r="E36" s="18" t="n">
        <v>57.2608471</v>
      </c>
      <c r="F36" s="20" t="n">
        <v>1.61091487</v>
      </c>
      <c r="G36" s="18" t="n">
        <v>21.04776078</v>
      </c>
      <c r="H36" s="20" t="n">
        <v>1.41451469</v>
      </c>
      <c r="I36" s="18" t="n">
        <v>11.55698598</v>
      </c>
      <c r="J36" s="20" t="n">
        <v>1.05326854</v>
      </c>
      <c r="K36" s="18" t="s">
        <v>105</v>
      </c>
      <c r="L36" s="20" t="s">
        <v>105</v>
      </c>
      <c r="M36" s="18" t="n">
        <v>0.85394762</v>
      </c>
      <c r="N36" s="20" t="n">
        <v>0.25195173</v>
      </c>
      <c r="O36" s="18" t="n">
        <v>0</v>
      </c>
      <c r="P36" s="20" t="n">
        <v>0</v>
      </c>
      <c r="Q36" s="18" t="n">
        <v>0</v>
      </c>
      <c r="R36" s="20" t="n">
        <v>0</v>
      </c>
      <c r="S36" s="18" t="n">
        <v>9.28045852</v>
      </c>
      <c r="T36" s="20" t="n">
        <v>1.19605135</v>
      </c>
    </row>
    <row r="37" spans="1:20">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row>
    <row r="38" spans="1:20">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row>
    <row r="39" spans="1:20">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row>
    <row r="40" spans="1:20">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row>
    <row r="41" spans="1:20">
      <c r="A41" s="15" t="s">
        <v>140</v>
      </c>
      <c r="B41" s="17" t="n">
        <v>2858</v>
      </c>
      <c r="C41" s="18">
        <f>(2145.0/B41*100)</f>
        <v/>
      </c>
      <c r="D41" s="19" t="n">
        <v>713</v>
      </c>
      <c r="E41" s="18" t="n">
        <v>46.46458694</v>
      </c>
      <c r="F41" s="20" t="n">
        <v>1.94064506</v>
      </c>
      <c r="G41" s="18" t="n">
        <v>35.12459238</v>
      </c>
      <c r="H41" s="20" t="n">
        <v>1.89146401</v>
      </c>
      <c r="I41" s="18" t="n">
        <v>13.56690081</v>
      </c>
      <c r="J41" s="20" t="n">
        <v>1.20625045</v>
      </c>
      <c r="K41" s="18" t="s">
        <v>105</v>
      </c>
      <c r="L41" s="20" t="s">
        <v>105</v>
      </c>
      <c r="M41" s="18" t="n">
        <v>0</v>
      </c>
      <c r="N41" s="20" t="n">
        <v>0</v>
      </c>
      <c r="O41" s="18" t="n">
        <v>0</v>
      </c>
      <c r="P41" s="20" t="n">
        <v>0</v>
      </c>
      <c r="Q41" s="18" t="n">
        <v>0</v>
      </c>
      <c r="R41" s="20" t="n">
        <v>0</v>
      </c>
      <c r="S41" s="18" t="n">
        <v>4.84391987</v>
      </c>
      <c r="T41" s="20" t="n">
        <v>1.17455454</v>
      </c>
    </row>
    <row r="42" spans="1:20">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row>
    <row r="45" spans="1:20">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row>
    <row r="46" spans="1:20">
      <c r="A46" s="15" t="s">
        <v>145</v>
      </c>
      <c r="B46" s="17" t="n">
        <v>11068</v>
      </c>
      <c r="C46" s="18">
        <f>(8612.0/B46*100)</f>
        <v/>
      </c>
      <c r="D46" s="19" t="n">
        <v>2456</v>
      </c>
      <c r="E46" s="18" t="n">
        <v>56.75098908</v>
      </c>
      <c r="F46" s="20" t="n">
        <v>1.5407476</v>
      </c>
      <c r="G46" s="18" t="n">
        <v>12.80941733</v>
      </c>
      <c r="H46" s="20" t="n">
        <v>0.86683545</v>
      </c>
      <c r="I46" s="18" t="n">
        <v>9.48913664</v>
      </c>
      <c r="J46" s="20" t="n">
        <v>0.81891811</v>
      </c>
      <c r="K46" s="18" t="s">
        <v>105</v>
      </c>
      <c r="L46" s="20" t="s">
        <v>105</v>
      </c>
      <c r="M46" s="18" t="n">
        <v>1.61583298</v>
      </c>
      <c r="N46" s="20" t="n">
        <v>0.38987255</v>
      </c>
      <c r="O46" s="18" t="n">
        <v>0</v>
      </c>
      <c r="P46" s="20" t="n">
        <v>0</v>
      </c>
      <c r="Q46" s="18" t="n">
        <v>0</v>
      </c>
      <c r="R46" s="20" t="n">
        <v>0</v>
      </c>
      <c r="S46" s="18" t="n">
        <v>19.33462396</v>
      </c>
      <c r="T46" s="20" t="n">
        <v>1.34480865</v>
      </c>
    </row>
    <row r="47" spans="1:20">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row>
    <row r="48" spans="1:20">
      <c r="A48" s="15" t="s">
        <v>147</v>
      </c>
      <c r="B48" s="17" t="n">
        <v>5159</v>
      </c>
      <c r="C48" s="18">
        <f>(3826.0/B48*100)</f>
        <v/>
      </c>
      <c r="D48" s="19" t="n">
        <v>1333</v>
      </c>
      <c r="E48" s="18" t="n">
        <v>33.95324412</v>
      </c>
      <c r="F48" s="20" t="n">
        <v>1.52849772</v>
      </c>
      <c r="G48" s="18" t="n">
        <v>17.57887907</v>
      </c>
      <c r="H48" s="20" t="n">
        <v>1.11983564</v>
      </c>
      <c r="I48" s="18" t="n">
        <v>41.5233268</v>
      </c>
      <c r="J48" s="20" t="n">
        <v>1.84024597</v>
      </c>
      <c r="K48" s="18" t="s">
        <v>105</v>
      </c>
      <c r="L48" s="20" t="s">
        <v>105</v>
      </c>
      <c r="M48" s="18" t="n">
        <v>0</v>
      </c>
      <c r="N48" s="20" t="n">
        <v>0</v>
      </c>
      <c r="O48" s="18" t="n">
        <v>0</v>
      </c>
      <c r="P48" s="20" t="n">
        <v>0</v>
      </c>
      <c r="Q48" s="18" t="n">
        <v>0</v>
      </c>
      <c r="R48" s="20" t="n">
        <v>0</v>
      </c>
      <c r="S48" s="18" t="n">
        <v>6.94455001</v>
      </c>
      <c r="T48" s="20" t="n">
        <v>0.84395683</v>
      </c>
    </row>
    <row r="49" spans="1:20">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row>
    <row r="50" spans="1:20">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row>
    <row r="51" spans="1:20">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row>
    <row r="52" spans="1:20">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row>
    <row r="53" spans="1:20">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row>
    <row r="54" spans="1:20">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row>
    <row r="55" spans="1:20">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row>
    <row r="56" spans="1:20">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row>
    <row r="57" spans="1:20">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row>
    <row r="58" spans="1:20">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row>
    <row r="59" spans="1:20">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row>
    <row r="60" spans="1:20">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row>
    <row r="61" spans="1:20">
      <c r="A61" s="15" t="s">
        <v>160</v>
      </c>
      <c r="B61" s="17" t="n">
        <v>3324</v>
      </c>
      <c r="C61" s="18">
        <f>(2496.0/B61*100)</f>
        <v/>
      </c>
      <c r="D61" s="19" t="n">
        <v>828</v>
      </c>
      <c r="E61" s="18" t="n">
        <v>51.25111552</v>
      </c>
      <c r="F61" s="20" t="n">
        <v>1.86298462</v>
      </c>
      <c r="G61" s="18" t="n">
        <v>20.70539835</v>
      </c>
      <c r="H61" s="20" t="n">
        <v>1.43942267</v>
      </c>
      <c r="I61" s="18" t="n">
        <v>6.69461028</v>
      </c>
      <c r="J61" s="20" t="n">
        <v>1.06502838</v>
      </c>
      <c r="K61" s="18" t="s">
        <v>105</v>
      </c>
      <c r="L61" s="20" t="s">
        <v>105</v>
      </c>
      <c r="M61" s="18" t="n">
        <v>0.94021054</v>
      </c>
      <c r="N61" s="20" t="n">
        <v>0.37968827</v>
      </c>
      <c r="O61" s="18" t="n">
        <v>0</v>
      </c>
      <c r="P61" s="20" t="n">
        <v>0</v>
      </c>
      <c r="Q61" s="18" t="n">
        <v>0</v>
      </c>
      <c r="R61" s="20" t="n">
        <v>0</v>
      </c>
      <c r="S61" s="18" t="n">
        <v>20.4086653</v>
      </c>
      <c r="T61" s="20" t="n">
        <v>1.91543813</v>
      </c>
    </row>
    <row r="62" spans="1:20">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row>
    <row r="63" spans="1:20">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row>
    <row r="64" spans="1:20">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row>
    <row r="65" spans="1:20">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row>
    <row r="66" spans="1:20">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row>
    <row r="67" spans="1:20">
      <c r="A67" s="15" t="s">
        <v>166</v>
      </c>
      <c r="B67" s="17" t="n">
        <v>3511</v>
      </c>
      <c r="C67" s="18">
        <f>(2638.0/B67*100)</f>
        <v/>
      </c>
      <c r="D67" s="19" t="n">
        <v>873</v>
      </c>
      <c r="E67" s="18" t="n">
        <v>72.9447483</v>
      </c>
      <c r="F67" s="20" t="n">
        <v>1.3712321</v>
      </c>
      <c r="G67" s="18" t="n">
        <v>10.77353552</v>
      </c>
      <c r="H67" s="20" t="n">
        <v>1.07880361</v>
      </c>
      <c r="I67" s="18" t="n">
        <v>10.10540943</v>
      </c>
      <c r="J67" s="20" t="n">
        <v>0.9819789799999999</v>
      </c>
      <c r="K67" s="18" t="s">
        <v>105</v>
      </c>
      <c r="L67" s="20" t="s">
        <v>105</v>
      </c>
      <c r="M67" s="18" t="n">
        <v>0</v>
      </c>
      <c r="N67" s="20" t="n">
        <v>0</v>
      </c>
      <c r="O67" s="18" t="n">
        <v>0</v>
      </c>
      <c r="P67" s="20" t="n">
        <v>0</v>
      </c>
      <c r="Q67" s="18" t="n">
        <v>0</v>
      </c>
      <c r="R67" s="20" t="n">
        <v>0</v>
      </c>
      <c r="S67" s="18" t="n">
        <v>6.17630675</v>
      </c>
      <c r="T67" s="20" t="n">
        <v>0.91491802</v>
      </c>
    </row>
    <row r="68" spans="1:20">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row>
    <row r="69" spans="1:20">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row>
    <row r="70" spans="1:20">
      <c r="A70" s="15" t="s">
        <v>169</v>
      </c>
      <c r="B70" s="17" t="n">
        <v>2929</v>
      </c>
      <c r="C70" s="18">
        <f>(2210.0/B70*100)</f>
        <v/>
      </c>
      <c r="D70" s="19" t="n">
        <v>719</v>
      </c>
      <c r="E70" s="18" t="n">
        <v>54.78288295</v>
      </c>
      <c r="F70" s="20" t="n">
        <v>2.3850505</v>
      </c>
      <c r="G70" s="18" t="n">
        <v>21.34771361</v>
      </c>
      <c r="H70" s="20" t="n">
        <v>1.75586112</v>
      </c>
      <c r="I70" s="18" t="n">
        <v>15.18810934</v>
      </c>
      <c r="J70" s="20" t="n">
        <v>1.87043485</v>
      </c>
      <c r="K70" s="18" t="s">
        <v>105</v>
      </c>
      <c r="L70" s="20" t="s">
        <v>105</v>
      </c>
      <c r="M70" s="18" t="n">
        <v>0.11219377</v>
      </c>
      <c r="N70" s="20" t="n">
        <v>0.15865193</v>
      </c>
      <c r="O70" s="18" t="n">
        <v>0</v>
      </c>
      <c r="P70" s="20" t="n">
        <v>0</v>
      </c>
      <c r="Q70" s="18" t="n">
        <v>0</v>
      </c>
      <c r="R70" s="20" t="n">
        <v>0</v>
      </c>
      <c r="S70" s="18" t="n">
        <v>8.569100329999999</v>
      </c>
      <c r="T70" s="20" t="n">
        <v>1.36792007</v>
      </c>
    </row>
    <row r="71" spans="1:20">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row>
    <row r="72" spans="1:20">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row>
    <row r="73" spans="1:20">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row>
    <row r="74" spans="1:20">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row>
    <row r="75" spans="1:20">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row>
    <row r="76" spans="1:20">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row>
    <row r="77" spans="1:20">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row>
    <row r="78" spans="1:20">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row>
    <row customHeight="1" ht="25" r="79" spans="1:20">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row>
    <row r="80" spans="1:20">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row>
    <row r="81" spans="1:20">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row>
    <row r="82" spans="1:20">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row>
    <row r="83" spans="1:20">
      <c r="A83" s="3" t="s">
        <v>182</v>
      </c>
    </row>
    <row r="84" spans="1:20">
      <c r="A84" s="25" t="s">
        <v>183</v>
      </c>
    </row>
    <row r="85" spans="1:20">
      <c r="A85" s="25" t="s">
        <v>184</v>
      </c>
    </row>
    <row customHeight="1" ht="30" r="86" spans="1:20">
      <c r="A86" s="25" t="s">
        <v>185</v>
      </c>
    </row>
    <row customHeight="1" ht="30" r="87" spans="1:20">
      <c r="A87" s="25" t="s">
        <v>181</v>
      </c>
    </row>
    <row customHeight="1" ht="30" r="88" spans="1:20">
      <c r="A88" s="25" t="s">
        <v>186</v>
      </c>
    </row>
    <row customHeight="1" ht="30" r="89" spans="1:20">
      <c r="A89" s="25" t="s">
        <v>187</v>
      </c>
    </row>
    <row customHeight="1" ht="30" r="90" spans="1:20">
      <c r="A90" s="25" t="s">
        <v>188</v>
      </c>
    </row>
    <row customHeight="1" ht="30" r="91" spans="1:20">
      <c r="A91" s="25" t="s">
        <v>189</v>
      </c>
    </row>
    <row customHeight="1" ht="30" r="92" spans="1:20">
      <c r="A92" s="25" t="s">
        <v>190</v>
      </c>
    </row>
    <row customHeight="1" ht="30" r="93" spans="1:20">
      <c r="A93" s="25" t="s">
        <v>191</v>
      </c>
    </row>
    <row customHeight="1" ht="30" r="94" spans="1:20">
      <c r="A94" s="25" t="s">
        <v>192</v>
      </c>
    </row>
    <row customHeight="1" ht="30" r="95" spans="1:20">
      <c r="A95" s="25" t="s">
        <v>193</v>
      </c>
    </row>
    <row customHeight="1" ht="30" r="96" spans="1:20">
      <c r="A96" s="25" t="s">
        <v>194</v>
      </c>
    </row>
    <row customHeight="1" ht="30" r="97" spans="1:20">
      <c r="A97" s="25" t="s">
        <v>195</v>
      </c>
    </row>
  </sheetData>
  <mergeCells count="24">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 ref="A97:T97"/>
  </mergeCells>
  <pageMargins bottom="1" footer="0.5" header="0.5" left="0.75" right="0.75" top="1"/>
</worksheet>
</file>

<file path=xl/worksheets/sheet7.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205</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(319.0/B7*100)</f>
        <v/>
      </c>
      <c r="D7" s="19" t="n">
        <v>7048</v>
      </c>
      <c r="E7" s="18" t="n">
        <v>39.54466502</v>
      </c>
      <c r="F7" s="20" t="n">
        <v>0.81923868</v>
      </c>
      <c r="G7" s="18" t="n">
        <v>57.71068217</v>
      </c>
      <c r="H7" s="20" t="n">
        <v>0.9005753399999999</v>
      </c>
      <c r="I7" s="18" t="s">
        <v>105</v>
      </c>
      <c r="J7" s="20" t="s">
        <v>105</v>
      </c>
      <c r="K7" s="18" t="n">
        <v>0.61805427</v>
      </c>
      <c r="L7" s="20" t="n">
        <v>0.11261122</v>
      </c>
      <c r="M7" s="18" t="n">
        <v>0</v>
      </c>
      <c r="N7" s="20" t="n">
        <v>0</v>
      </c>
      <c r="O7" s="18" t="n">
        <v>0</v>
      </c>
      <c r="P7" s="20" t="n">
        <v>0</v>
      </c>
      <c r="Q7" s="18" t="n">
        <v>2.12659853</v>
      </c>
      <c r="R7" s="20" t="n">
        <v>0.21562687</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(2185.0/B9*100)</f>
        <v/>
      </c>
      <c r="D9" s="19" t="n">
        <v>695</v>
      </c>
      <c r="E9" s="18" t="n">
        <v>18.43784329</v>
      </c>
      <c r="F9" s="20" t="n">
        <v>1.6587586</v>
      </c>
      <c r="G9" s="18" t="n">
        <v>80.64527787</v>
      </c>
      <c r="H9" s="20" t="n">
        <v>1.69909529</v>
      </c>
      <c r="I9" s="18" t="s">
        <v>105</v>
      </c>
      <c r="J9" s="20" t="s">
        <v>105</v>
      </c>
      <c r="K9" s="18" t="n">
        <v>0.09698411</v>
      </c>
      <c r="L9" s="20" t="n">
        <v>0.09728785</v>
      </c>
      <c r="M9" s="18" t="n">
        <v>0</v>
      </c>
      <c r="N9" s="20" t="n">
        <v>0</v>
      </c>
      <c r="O9" s="18" t="n">
        <v>0</v>
      </c>
      <c r="P9" s="20" t="n">
        <v>0</v>
      </c>
      <c r="Q9" s="18" t="n">
        <v>0.81989473</v>
      </c>
      <c r="R9" s="20" t="n">
        <v>0.32398556</v>
      </c>
    </row>
    <row r="10" spans="1:18">
      <c r="A10" s="15" t="s">
        <v>109</v>
      </c>
      <c r="B10" s="17" t="n">
        <v>6480</v>
      </c>
      <c r="C10" s="18">
        <f>(4844.0/B10*100)</f>
        <v/>
      </c>
      <c r="D10" s="19" t="n">
        <v>1636</v>
      </c>
      <c r="E10" s="18" t="n">
        <v>33.06193149</v>
      </c>
      <c r="F10" s="20" t="n">
        <v>1.49322444</v>
      </c>
      <c r="G10" s="18" t="n">
        <v>65.93422837999999</v>
      </c>
      <c r="H10" s="20" t="n">
        <v>1.5548196</v>
      </c>
      <c r="I10" s="18" t="s">
        <v>105</v>
      </c>
      <c r="J10" s="20" t="s">
        <v>105</v>
      </c>
      <c r="K10" s="18" t="n">
        <v>0.01042467</v>
      </c>
      <c r="L10" s="20" t="n">
        <v>0.01056675</v>
      </c>
      <c r="M10" s="18" t="n">
        <v>0</v>
      </c>
      <c r="N10" s="20" t="n">
        <v>0</v>
      </c>
      <c r="O10" s="18" t="n">
        <v>0</v>
      </c>
      <c r="P10" s="20" t="n">
        <v>0</v>
      </c>
      <c r="Q10" s="18" t="n">
        <v>0.99341545</v>
      </c>
      <c r="R10" s="20" t="n">
        <v>0.33439646</v>
      </c>
    </row>
    <row r="11" spans="1:18">
      <c r="A11" s="15" t="s">
        <v>110</v>
      </c>
      <c r="B11" s="17" t="n">
        <v>3553</v>
      </c>
      <c r="C11" s="18">
        <f>(2689.0/B11*100)</f>
        <v/>
      </c>
      <c r="D11" s="19" t="n">
        <v>864</v>
      </c>
      <c r="E11" s="18" t="n">
        <v>48.20524157</v>
      </c>
      <c r="F11" s="20" t="n">
        <v>2.07888823</v>
      </c>
      <c r="G11" s="18" t="n">
        <v>48.0846151</v>
      </c>
      <c r="H11" s="20" t="n">
        <v>2.00834571</v>
      </c>
      <c r="I11" s="18" t="s">
        <v>105</v>
      </c>
      <c r="J11" s="20" t="s">
        <v>105</v>
      </c>
      <c r="K11" s="18" t="n">
        <v>0.24497416</v>
      </c>
      <c r="L11" s="20" t="n">
        <v>0.17907012</v>
      </c>
      <c r="M11" s="18" t="n">
        <v>0</v>
      </c>
      <c r="N11" s="20" t="n">
        <v>0</v>
      </c>
      <c r="O11" s="18" t="n">
        <v>0</v>
      </c>
      <c r="P11" s="20" t="n">
        <v>0</v>
      </c>
      <c r="Q11" s="18" t="n">
        <v>3.46516916</v>
      </c>
      <c r="R11" s="20" t="n">
        <v>0.835175</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(4417.0/B23*100)</f>
        <v/>
      </c>
      <c r="D23" s="19" t="n">
        <v>1374</v>
      </c>
      <c r="E23" s="18" t="n">
        <v>32.35098341</v>
      </c>
      <c r="F23" s="20" t="n">
        <v>1.91950776</v>
      </c>
      <c r="G23" s="18" t="n">
        <v>66.49596557</v>
      </c>
      <c r="H23" s="20" t="n">
        <v>1.84248971</v>
      </c>
      <c r="I23" s="18" t="s">
        <v>105</v>
      </c>
      <c r="J23" s="20" t="s">
        <v>105</v>
      </c>
      <c r="K23" s="18" t="n">
        <v>0.43709128</v>
      </c>
      <c r="L23" s="20" t="n">
        <v>0.309118</v>
      </c>
      <c r="M23" s="18" t="n">
        <v>0</v>
      </c>
      <c r="N23" s="20" t="n">
        <v>0</v>
      </c>
      <c r="O23" s="18" t="n">
        <v>0</v>
      </c>
      <c r="P23" s="20" t="n">
        <v>0</v>
      </c>
      <c r="Q23" s="18" t="n">
        <v>0.71595975</v>
      </c>
      <c r="R23" s="20" t="n">
        <v>0.26800218</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31.54889172</v>
      </c>
      <c r="F29" s="20" t="n">
        <v>1.91958732</v>
      </c>
      <c r="G29" s="18" t="n">
        <v>66.79296739</v>
      </c>
      <c r="H29" s="20" t="n">
        <v>2.02457687</v>
      </c>
      <c r="I29" s="18" t="s">
        <v>105</v>
      </c>
      <c r="J29" s="20" t="s">
        <v>105</v>
      </c>
      <c r="K29" s="18" t="n">
        <v>0.92385174</v>
      </c>
      <c r="L29" s="20" t="n">
        <v>0.43426477</v>
      </c>
      <c r="M29" s="18" t="n">
        <v>0</v>
      </c>
      <c r="N29" s="20" t="n">
        <v>0</v>
      </c>
      <c r="O29" s="18" t="n">
        <v>0</v>
      </c>
      <c r="P29" s="20" t="n">
        <v>0</v>
      </c>
      <c r="Q29" s="18" t="n">
        <v>0.7342891499999999</v>
      </c>
      <c r="R29" s="20" t="n">
        <v>0.28030464</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(1413.0/B32*100)</f>
        <v/>
      </c>
      <c r="D32" s="19" t="n">
        <v>856</v>
      </c>
      <c r="E32" s="18" t="n">
        <v>33.49124597</v>
      </c>
      <c r="F32" s="20" t="n">
        <v>1.4768747</v>
      </c>
      <c r="G32" s="18" t="n">
        <v>65.40728494</v>
      </c>
      <c r="H32" s="20" t="n">
        <v>1.54548388</v>
      </c>
      <c r="I32" s="18" t="s">
        <v>105</v>
      </c>
      <c r="J32" s="20" t="s">
        <v>105</v>
      </c>
      <c r="K32" s="18" t="n">
        <v>0</v>
      </c>
      <c r="L32" s="20" t="n">
        <v>0</v>
      </c>
      <c r="M32" s="18" t="n">
        <v>0</v>
      </c>
      <c r="N32" s="20" t="n">
        <v>0</v>
      </c>
      <c r="O32" s="18" t="n">
        <v>0</v>
      </c>
      <c r="P32" s="20" t="n">
        <v>0</v>
      </c>
      <c r="Q32" s="18" t="n">
        <v>1.10146909</v>
      </c>
      <c r="R32" s="20" t="n">
        <v>0.41691985</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(2512.0/B34*100)</f>
        <v/>
      </c>
      <c r="D34" s="19" t="n">
        <v>803</v>
      </c>
      <c r="E34" s="18" t="n">
        <v>39.97303012</v>
      </c>
      <c r="F34" s="20" t="n">
        <v>1.81686593</v>
      </c>
      <c r="G34" s="18" t="n">
        <v>55.65702684</v>
      </c>
      <c r="H34" s="20" t="n">
        <v>1.87796854</v>
      </c>
      <c r="I34" s="18" t="s">
        <v>105</v>
      </c>
      <c r="J34" s="20" t="s">
        <v>105</v>
      </c>
      <c r="K34" s="18" t="n">
        <v>0.70781089</v>
      </c>
      <c r="L34" s="20" t="n">
        <v>0.34369028</v>
      </c>
      <c r="M34" s="18" t="n">
        <v>0</v>
      </c>
      <c r="N34" s="20" t="n">
        <v>0</v>
      </c>
      <c r="O34" s="18" t="n">
        <v>0</v>
      </c>
      <c r="P34" s="20" t="n">
        <v>0</v>
      </c>
      <c r="Q34" s="18" t="n">
        <v>3.66213214</v>
      </c>
      <c r="R34" s="20" t="n">
        <v>0.70155888</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(2476.0/B36*100)</f>
        <v/>
      </c>
      <c r="D36" s="19" t="n">
        <v>856</v>
      </c>
      <c r="E36" s="18" t="n">
        <v>37.13380791</v>
      </c>
      <c r="F36" s="20" t="n">
        <v>1.7110593</v>
      </c>
      <c r="G36" s="18" t="n">
        <v>60.16610037</v>
      </c>
      <c r="H36" s="20" t="n">
        <v>1.69469946</v>
      </c>
      <c r="I36" s="18" t="s">
        <v>105</v>
      </c>
      <c r="J36" s="20" t="s">
        <v>105</v>
      </c>
      <c r="K36" s="18" t="n">
        <v>0.85261988</v>
      </c>
      <c r="L36" s="20" t="n">
        <v>0.25148557</v>
      </c>
      <c r="M36" s="18" t="n">
        <v>0</v>
      </c>
      <c r="N36" s="20" t="n">
        <v>0</v>
      </c>
      <c r="O36" s="18" t="n">
        <v>0</v>
      </c>
      <c r="P36" s="20" t="n">
        <v>0</v>
      </c>
      <c r="Q36" s="18" t="n">
        <v>1.84747185</v>
      </c>
      <c r="R36" s="20" t="n">
        <v>0.4918746</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(2145.0/B41*100)</f>
        <v/>
      </c>
      <c r="D41" s="19" t="n">
        <v>713</v>
      </c>
      <c r="E41" s="18" t="n">
        <v>39.99593078</v>
      </c>
      <c r="F41" s="20" t="n">
        <v>1.91867201</v>
      </c>
      <c r="G41" s="18" t="n">
        <v>59.72147643</v>
      </c>
      <c r="H41" s="20" t="n">
        <v>1.93347236</v>
      </c>
      <c r="I41" s="18" t="s">
        <v>105</v>
      </c>
      <c r="J41" s="20" t="s">
        <v>105</v>
      </c>
      <c r="K41" s="18" t="n">
        <v>0</v>
      </c>
      <c r="L41" s="20" t="n">
        <v>0</v>
      </c>
      <c r="M41" s="18" t="n">
        <v>0</v>
      </c>
      <c r="N41" s="20" t="n">
        <v>0</v>
      </c>
      <c r="O41" s="18" t="n">
        <v>0</v>
      </c>
      <c r="P41" s="20" t="n">
        <v>0</v>
      </c>
      <c r="Q41" s="18" t="n">
        <v>0.28259279</v>
      </c>
      <c r="R41" s="20" t="n">
        <v>0.20726007</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(8601.0/B46*100)</f>
        <v/>
      </c>
      <c r="D46" s="19" t="n">
        <v>2467</v>
      </c>
      <c r="E46" s="18" t="n">
        <v>54.68960994</v>
      </c>
      <c r="F46" s="20" t="n">
        <v>1.36543428</v>
      </c>
      <c r="G46" s="18" t="n">
        <v>39.12092358</v>
      </c>
      <c r="H46" s="20" t="n">
        <v>1.3652868</v>
      </c>
      <c r="I46" s="18" t="s">
        <v>105</v>
      </c>
      <c r="J46" s="20" t="s">
        <v>105</v>
      </c>
      <c r="K46" s="18" t="n">
        <v>1.65470935</v>
      </c>
      <c r="L46" s="20" t="n">
        <v>0.37449472</v>
      </c>
      <c r="M46" s="18" t="n">
        <v>0</v>
      </c>
      <c r="N46" s="20" t="n">
        <v>0</v>
      </c>
      <c r="O46" s="18" t="n">
        <v>0</v>
      </c>
      <c r="P46" s="20" t="n">
        <v>0</v>
      </c>
      <c r="Q46" s="18" t="n">
        <v>4.53475713</v>
      </c>
      <c r="R46" s="20" t="n">
        <v>0.63631481</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(3828.0/B48*100)</f>
        <v/>
      </c>
      <c r="D48" s="19" t="n">
        <v>1331</v>
      </c>
      <c r="E48" s="18" t="n">
        <v>24.22769353</v>
      </c>
      <c r="F48" s="20" t="n">
        <v>1.74981304</v>
      </c>
      <c r="G48" s="18" t="n">
        <v>75.30032515000001</v>
      </c>
      <c r="H48" s="20" t="n">
        <v>1.73209749</v>
      </c>
      <c r="I48" s="18" t="s">
        <v>105</v>
      </c>
      <c r="J48" s="20" t="s">
        <v>105</v>
      </c>
      <c r="K48" s="18" t="n">
        <v>0</v>
      </c>
      <c r="L48" s="20" t="n">
        <v>0</v>
      </c>
      <c r="M48" s="18" t="n">
        <v>0</v>
      </c>
      <c r="N48" s="20" t="n">
        <v>0</v>
      </c>
      <c r="O48" s="18" t="n">
        <v>0</v>
      </c>
      <c r="P48" s="20" t="n">
        <v>0</v>
      </c>
      <c r="Q48" s="18" t="n">
        <v>0.47198132</v>
      </c>
      <c r="R48" s="20" t="n">
        <v>0.21314753</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(2494.0/B61*100)</f>
        <v/>
      </c>
      <c r="D61" s="19" t="n">
        <v>830</v>
      </c>
      <c r="E61" s="18" t="n">
        <v>44.1048941</v>
      </c>
      <c r="F61" s="20" t="n">
        <v>1.83353243</v>
      </c>
      <c r="G61" s="18" t="n">
        <v>51.18449021</v>
      </c>
      <c r="H61" s="20" t="n">
        <v>1.76352564</v>
      </c>
      <c r="I61" s="18" t="s">
        <v>105</v>
      </c>
      <c r="J61" s="20" t="s">
        <v>105</v>
      </c>
      <c r="K61" s="18" t="n">
        <v>1.13143143</v>
      </c>
      <c r="L61" s="20" t="n">
        <v>0.39732738</v>
      </c>
      <c r="M61" s="18" t="n">
        <v>0</v>
      </c>
      <c r="N61" s="20" t="n">
        <v>0</v>
      </c>
      <c r="O61" s="18" t="n">
        <v>0</v>
      </c>
      <c r="P61" s="20" t="n">
        <v>0</v>
      </c>
      <c r="Q61" s="18" t="n">
        <v>3.57918425</v>
      </c>
      <c r="R61" s="20" t="n">
        <v>0.78981173</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(2639.0/B67*100)</f>
        <v/>
      </c>
      <c r="D67" s="19" t="n">
        <v>872</v>
      </c>
      <c r="E67" s="18" t="n">
        <v>62.4444404</v>
      </c>
      <c r="F67" s="20" t="n">
        <v>1.67025009</v>
      </c>
      <c r="G67" s="18" t="n">
        <v>36.89450614</v>
      </c>
      <c r="H67" s="20" t="n">
        <v>1.69220261</v>
      </c>
      <c r="I67" s="18" t="s">
        <v>105</v>
      </c>
      <c r="J67" s="20" t="s">
        <v>105</v>
      </c>
      <c r="K67" s="18" t="n">
        <v>0</v>
      </c>
      <c r="L67" s="20" t="n">
        <v>0</v>
      </c>
      <c r="M67" s="18" t="n">
        <v>0</v>
      </c>
      <c r="N67" s="20" t="n">
        <v>0</v>
      </c>
      <c r="O67" s="18" t="n">
        <v>0</v>
      </c>
      <c r="P67" s="20" t="n">
        <v>0</v>
      </c>
      <c r="Q67" s="18" t="n">
        <v>0.66105346</v>
      </c>
      <c r="R67" s="20" t="n">
        <v>0.30184946</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(2210.0/B70*100)</f>
        <v/>
      </c>
      <c r="D70" s="19" t="n">
        <v>719</v>
      </c>
      <c r="E70" s="18" t="n">
        <v>32.05061504</v>
      </c>
      <c r="F70" s="20" t="n">
        <v>2.29717644</v>
      </c>
      <c r="G70" s="18" t="n">
        <v>67.68138384</v>
      </c>
      <c r="H70" s="20" t="n">
        <v>2.30357621</v>
      </c>
      <c r="I70" s="18" t="s">
        <v>105</v>
      </c>
      <c r="J70" s="20" t="s">
        <v>105</v>
      </c>
      <c r="K70" s="18" t="n">
        <v>0.11219377</v>
      </c>
      <c r="L70" s="20" t="n">
        <v>0.15865193</v>
      </c>
      <c r="M70" s="18" t="n">
        <v>0</v>
      </c>
      <c r="N70" s="20" t="n">
        <v>0</v>
      </c>
      <c r="O70" s="18" t="n">
        <v>0</v>
      </c>
      <c r="P70" s="20" t="n">
        <v>0</v>
      </c>
      <c r="Q70" s="18" t="n">
        <v>0.15580736</v>
      </c>
      <c r="R70" s="20" t="n">
        <v>0.07642424</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xl/worksheets/sheet8.xml><?xml version="1.0" encoding="utf-8"?>
<worksheet xmlns="http://schemas.openxmlformats.org/spreadsheetml/2006/main">
  <sheetPr>
    <outlinePr summaryBelow="1" summaryRight="1"/>
    <pageSetUpPr/>
  </sheetPr>
  <dimension ref="A1:T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20">
      <c r="A1" s="4" t="s">
        <v>87</v>
      </c>
    </row>
    <row r="2" spans="1:20">
      <c r="A2" s="5" t="s">
        <v>206</v>
      </c>
    </row>
    <row customHeight="1" ht="30" r="4" spans="1:20">
      <c r="A4" s="6" t="n"/>
      <c r="B4" s="7" t="s">
        <v>89</v>
      </c>
      <c r="C4" s="7" t="s">
        <v>90</v>
      </c>
      <c r="D4" s="8" t="s">
        <v>89</v>
      </c>
      <c r="E4" s="9" t="s">
        <v>199</v>
      </c>
      <c r="F4" s="10" t="n"/>
      <c r="G4" s="9" t="s">
        <v>207</v>
      </c>
      <c r="H4" s="10" t="n"/>
      <c r="I4" s="9" t="s">
        <v>208</v>
      </c>
      <c r="J4" s="10" t="n"/>
      <c r="K4" s="9" t="s">
        <v>93</v>
      </c>
      <c r="L4" s="10" t="n"/>
      <c r="M4" s="9" t="s">
        <v>94</v>
      </c>
      <c r="N4" s="10" t="n"/>
      <c r="O4" s="9" t="s">
        <v>95</v>
      </c>
      <c r="P4" s="10" t="n"/>
      <c r="Q4" s="9" t="s">
        <v>96</v>
      </c>
      <c r="R4" s="10" t="n"/>
      <c r="S4" s="9" t="s">
        <v>97</v>
      </c>
      <c r="T4" s="10" t="n"/>
    </row>
    <row r="5" spans="1:20">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c r="S5" s="12" t="s">
        <v>101</v>
      </c>
      <c r="T5" s="11" t="s">
        <v>102</v>
      </c>
    </row>
    <row r="6" spans="1:20">
      <c r="A6" s="13" t="s">
        <v>103</v>
      </c>
      <c r="B6" s="14" t="n"/>
      <c r="C6" s="14" t="n"/>
      <c r="D6" s="15" t="n"/>
      <c r="E6" s="14" t="n"/>
      <c r="F6" s="15" t="n"/>
      <c r="G6" s="14" t="n"/>
      <c r="H6" s="15" t="n"/>
      <c r="I6" s="14" t="n"/>
      <c r="J6" s="15" t="n"/>
      <c r="K6" s="14" t="n"/>
      <c r="L6" s="15" t="n"/>
      <c r="M6" s="14" t="n"/>
      <c r="N6" s="15" t="n"/>
      <c r="O6" s="14" t="n"/>
      <c r="P6" s="15" t="n"/>
      <c r="Q6" s="14" t="n"/>
      <c r="R6" s="15" t="n"/>
      <c r="S6" s="14" t="n"/>
      <c r="T6" s="16" t="n"/>
    </row>
    <row r="7" spans="1:20">
      <c r="A7" s="15" t="s">
        <v>104</v>
      </c>
      <c r="B7" s="17" t="n">
        <v>7367</v>
      </c>
      <c r="C7" s="18">
        <f>(349.0/B7*100)</f>
        <v/>
      </c>
      <c r="D7" s="19" t="n">
        <v>7018</v>
      </c>
      <c r="E7" s="18" t="n">
        <v>23.93984781</v>
      </c>
      <c r="F7" s="20" t="n">
        <v>0.62530803</v>
      </c>
      <c r="G7" s="18" t="n">
        <v>20.75223406</v>
      </c>
      <c r="H7" s="20" t="n">
        <v>0.66303861</v>
      </c>
      <c r="I7" s="18" t="n">
        <v>52.52875262</v>
      </c>
      <c r="J7" s="20" t="n">
        <v>0.79257829</v>
      </c>
      <c r="K7" s="18" t="s">
        <v>105</v>
      </c>
      <c r="L7" s="20" t="s">
        <v>105</v>
      </c>
      <c r="M7" s="18" t="n">
        <v>0.66128927</v>
      </c>
      <c r="N7" s="20" t="n">
        <v>0.11937708</v>
      </c>
      <c r="O7" s="18" t="n">
        <v>0.01693072</v>
      </c>
      <c r="P7" s="20" t="n">
        <v>0.00448608</v>
      </c>
      <c r="Q7" s="18" t="n">
        <v>0</v>
      </c>
      <c r="R7" s="20" t="n">
        <v>0</v>
      </c>
      <c r="S7" s="18" t="n">
        <v>2.10094552</v>
      </c>
      <c r="T7" s="20" t="n">
        <v>0.18697837</v>
      </c>
    </row>
    <row r="8" spans="1:20">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c r="S8" s="21" t="s">
        <v>107</v>
      </c>
      <c r="T8" s="22" t="s">
        <v>107</v>
      </c>
    </row>
    <row r="9" spans="1:20">
      <c r="A9" s="15" t="s">
        <v>108</v>
      </c>
      <c r="B9" s="17" t="n">
        <v>2880</v>
      </c>
      <c r="C9" s="18">
        <f>(2187.0/B9*100)</f>
        <v/>
      </c>
      <c r="D9" s="19" t="n">
        <v>693</v>
      </c>
      <c r="E9" s="18" t="n">
        <v>18.59021423</v>
      </c>
      <c r="F9" s="20" t="n">
        <v>1.36336053</v>
      </c>
      <c r="G9" s="18" t="n">
        <v>22.00644274</v>
      </c>
      <c r="H9" s="20" t="n">
        <v>1.62796576</v>
      </c>
      <c r="I9" s="18" t="n">
        <v>57.99795718</v>
      </c>
      <c r="J9" s="20" t="n">
        <v>2.13713069</v>
      </c>
      <c r="K9" s="18" t="s">
        <v>105</v>
      </c>
      <c r="L9" s="20" t="s">
        <v>105</v>
      </c>
      <c r="M9" s="18" t="n">
        <v>0.09726645</v>
      </c>
      <c r="N9" s="20" t="n">
        <v>0.09756872</v>
      </c>
      <c r="O9" s="18" t="n">
        <v>0.61739204</v>
      </c>
      <c r="P9" s="20" t="n">
        <v>0.26177311</v>
      </c>
      <c r="Q9" s="18" t="n">
        <v>0</v>
      </c>
      <c r="R9" s="20" t="n">
        <v>0</v>
      </c>
      <c r="S9" s="18" t="n">
        <v>0.69072736</v>
      </c>
      <c r="T9" s="20" t="n">
        <v>0.37359287</v>
      </c>
    </row>
    <row r="10" spans="1:20">
      <c r="A10" s="15" t="s">
        <v>109</v>
      </c>
      <c r="B10" s="17" t="n">
        <v>6480</v>
      </c>
      <c r="C10" s="18">
        <f>(4845.0/B10*100)</f>
        <v/>
      </c>
      <c r="D10" s="19" t="n">
        <v>1635</v>
      </c>
      <c r="E10" s="18" t="n">
        <v>18.82047842</v>
      </c>
      <c r="F10" s="20" t="n">
        <v>1.43694032</v>
      </c>
      <c r="G10" s="18" t="n">
        <v>20.10678916</v>
      </c>
      <c r="H10" s="20" t="n">
        <v>1.29982545</v>
      </c>
      <c r="I10" s="18" t="n">
        <v>59.16748249</v>
      </c>
      <c r="J10" s="20" t="n">
        <v>1.56308023</v>
      </c>
      <c r="K10" s="18" t="s">
        <v>105</v>
      </c>
      <c r="L10" s="20" t="s">
        <v>105</v>
      </c>
      <c r="M10" s="18" t="n">
        <v>0.01043975</v>
      </c>
      <c r="N10" s="20" t="n">
        <v>0.01058331</v>
      </c>
      <c r="O10" s="18" t="n">
        <v>0.05902814</v>
      </c>
      <c r="P10" s="20" t="n">
        <v>0.05932712</v>
      </c>
      <c r="Q10" s="18" t="n">
        <v>0</v>
      </c>
      <c r="R10" s="20" t="n">
        <v>0</v>
      </c>
      <c r="S10" s="18" t="n">
        <v>1.83578205</v>
      </c>
      <c r="T10" s="20" t="n">
        <v>0.60178664</v>
      </c>
    </row>
    <row r="11" spans="1:20">
      <c r="A11" s="15" t="s">
        <v>110</v>
      </c>
      <c r="B11" s="17" t="n">
        <v>3553</v>
      </c>
      <c r="C11" s="18">
        <f>(2693.0/B11*100)</f>
        <v/>
      </c>
      <c r="D11" s="19" t="n">
        <v>860</v>
      </c>
      <c r="E11" s="18" t="n">
        <v>34.7589607</v>
      </c>
      <c r="F11" s="20" t="n">
        <v>2.07753641</v>
      </c>
      <c r="G11" s="18" t="n">
        <v>19.28160997</v>
      </c>
      <c r="H11" s="20" t="n">
        <v>1.39125014</v>
      </c>
      <c r="I11" s="18" t="n">
        <v>42.35188427</v>
      </c>
      <c r="J11" s="20" t="n">
        <v>2.25193663</v>
      </c>
      <c r="K11" s="18" t="s">
        <v>105</v>
      </c>
      <c r="L11" s="20" t="s">
        <v>105</v>
      </c>
      <c r="M11" s="18" t="n">
        <v>0.24616191</v>
      </c>
      <c r="N11" s="20" t="n">
        <v>0.1799219</v>
      </c>
      <c r="O11" s="18" t="n">
        <v>0</v>
      </c>
      <c r="P11" s="20" t="n">
        <v>0</v>
      </c>
      <c r="Q11" s="18" t="n">
        <v>0</v>
      </c>
      <c r="R11" s="20" t="n">
        <v>0</v>
      </c>
      <c r="S11" s="18" t="n">
        <v>3.36138315</v>
      </c>
      <c r="T11" s="20" t="n">
        <v>0.8566175</v>
      </c>
    </row>
    <row r="12" spans="1:20">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c r="S12" s="21" t="s">
        <v>107</v>
      </c>
      <c r="T12" s="22" t="s">
        <v>107</v>
      </c>
    </row>
    <row r="13" spans="1:20">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c r="S13" s="21" t="s">
        <v>107</v>
      </c>
      <c r="T13" s="22" t="s">
        <v>107</v>
      </c>
    </row>
    <row r="14" spans="1:20">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c r="S14" s="21" t="s">
        <v>107</v>
      </c>
      <c r="T14" s="22" t="s">
        <v>107</v>
      </c>
    </row>
    <row r="15" spans="1:20">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c r="S15" s="21" t="s">
        <v>107</v>
      </c>
      <c r="T15" s="22" t="s">
        <v>107</v>
      </c>
    </row>
    <row r="16" spans="1:20">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c r="S16" s="21" t="s">
        <v>107</v>
      </c>
      <c r="T16" s="22" t="s">
        <v>107</v>
      </c>
    </row>
    <row r="17" spans="1:20">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c r="S17" s="21" t="s">
        <v>107</v>
      </c>
      <c r="T17" s="22" t="s">
        <v>107</v>
      </c>
    </row>
    <row r="18" spans="1:20">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c r="S18" s="21" t="s">
        <v>107</v>
      </c>
      <c r="T18" s="22" t="s">
        <v>107</v>
      </c>
    </row>
    <row r="19" spans="1:20">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c r="S19" s="21" t="s">
        <v>107</v>
      </c>
      <c r="T19" s="22" t="s">
        <v>107</v>
      </c>
    </row>
    <row r="20" spans="1:20">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c r="S20" s="21" t="s">
        <v>107</v>
      </c>
      <c r="T20" s="22" t="s">
        <v>107</v>
      </c>
    </row>
    <row r="21" spans="1:20">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c r="S21" s="21" t="s">
        <v>107</v>
      </c>
      <c r="T21" s="22" t="s">
        <v>107</v>
      </c>
    </row>
    <row r="22" spans="1:20">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c r="S22" s="21" t="s">
        <v>107</v>
      </c>
      <c r="T22" s="22" t="s">
        <v>107</v>
      </c>
    </row>
    <row r="23" spans="1:20">
      <c r="A23" s="15" t="s">
        <v>122</v>
      </c>
      <c r="B23" s="17" t="n">
        <v>5791</v>
      </c>
      <c r="C23" s="18">
        <f>(4420.0/B23*100)</f>
        <v/>
      </c>
      <c r="D23" s="19" t="n">
        <v>1371</v>
      </c>
      <c r="E23" s="18" t="n">
        <v>20.61651784</v>
      </c>
      <c r="F23" s="20" t="n">
        <v>1.70773808</v>
      </c>
      <c r="G23" s="18" t="n">
        <v>15.55506757</v>
      </c>
      <c r="H23" s="20" t="n">
        <v>1.6644028</v>
      </c>
      <c r="I23" s="18" t="n">
        <v>62.02172191</v>
      </c>
      <c r="J23" s="20" t="n">
        <v>2.13379811</v>
      </c>
      <c r="K23" s="18" t="s">
        <v>105</v>
      </c>
      <c r="L23" s="20" t="s">
        <v>105</v>
      </c>
      <c r="M23" s="18" t="n">
        <v>0.43767805</v>
      </c>
      <c r="N23" s="20" t="n">
        <v>0.30953669</v>
      </c>
      <c r="O23" s="18" t="n">
        <v>0.1484283</v>
      </c>
      <c r="P23" s="20" t="n">
        <v>0.14526305</v>
      </c>
      <c r="Q23" s="18" t="n">
        <v>0</v>
      </c>
      <c r="R23" s="20" t="n">
        <v>0</v>
      </c>
      <c r="S23" s="18" t="n">
        <v>1.22058633</v>
      </c>
      <c r="T23" s="20" t="n">
        <v>0.35504976</v>
      </c>
    </row>
    <row r="24" spans="1:20">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c r="S24" s="21" t="s">
        <v>107</v>
      </c>
      <c r="T24" s="22" t="s">
        <v>107</v>
      </c>
    </row>
    <row r="25" spans="1:20">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c r="S25" s="21" t="s">
        <v>107</v>
      </c>
      <c r="T25" s="22" t="s">
        <v>107</v>
      </c>
    </row>
    <row r="26" spans="1:20">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c r="S26" s="21" t="s">
        <v>107</v>
      </c>
      <c r="T26" s="22" t="s">
        <v>107</v>
      </c>
    </row>
    <row r="27" spans="1:20">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c r="S27" s="21" t="s">
        <v>107</v>
      </c>
      <c r="T27" s="22" t="s">
        <v>107</v>
      </c>
    </row>
    <row r="28" spans="1:20">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c r="S28" s="21" t="s">
        <v>107</v>
      </c>
      <c r="T28" s="22" t="s">
        <v>107</v>
      </c>
    </row>
    <row r="29" spans="1:20">
      <c r="A29" s="15" t="s">
        <v>128</v>
      </c>
      <c r="B29" s="17" t="n">
        <v>2685</v>
      </c>
      <c r="C29" s="18">
        <f>(2042.0/B29*100)</f>
        <v/>
      </c>
      <c r="D29" s="19" t="n">
        <v>643</v>
      </c>
      <c r="E29" s="18" t="n">
        <v>22.58462907</v>
      </c>
      <c r="F29" s="20" t="n">
        <v>1.92682628</v>
      </c>
      <c r="G29" s="18" t="n">
        <v>18.15086715</v>
      </c>
      <c r="H29" s="20" t="n">
        <v>1.63755146</v>
      </c>
      <c r="I29" s="18" t="n">
        <v>58.08020956</v>
      </c>
      <c r="J29" s="20" t="n">
        <v>2.24463459</v>
      </c>
      <c r="K29" s="18" t="s">
        <v>105</v>
      </c>
      <c r="L29" s="20" t="s">
        <v>105</v>
      </c>
      <c r="M29" s="18" t="n">
        <v>0.92385174</v>
      </c>
      <c r="N29" s="20" t="n">
        <v>0.43426477</v>
      </c>
      <c r="O29" s="18" t="n">
        <v>0</v>
      </c>
      <c r="P29" s="20" t="n">
        <v>0</v>
      </c>
      <c r="Q29" s="18" t="n">
        <v>0</v>
      </c>
      <c r="R29" s="20" t="n">
        <v>0</v>
      </c>
      <c r="S29" s="18" t="n">
        <v>0.26044248</v>
      </c>
      <c r="T29" s="20" t="n">
        <v>0.17329374</v>
      </c>
    </row>
    <row r="30" spans="1:20">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c r="S30" s="21" t="s">
        <v>107</v>
      </c>
      <c r="T30" s="22" t="s">
        <v>107</v>
      </c>
    </row>
    <row r="31" spans="1:20">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c r="S31" s="21" t="s">
        <v>107</v>
      </c>
      <c r="T31" s="22" t="s">
        <v>107</v>
      </c>
    </row>
    <row r="32" spans="1:20">
      <c r="A32" s="15" t="s">
        <v>131</v>
      </c>
      <c r="B32" s="17" t="n">
        <v>2269</v>
      </c>
      <c r="C32" s="18">
        <f>(1417.0/B32*100)</f>
        <v/>
      </c>
      <c r="D32" s="19" t="n">
        <v>852</v>
      </c>
      <c r="E32" s="18" t="n">
        <v>17.07939058</v>
      </c>
      <c r="F32" s="20" t="n">
        <v>1.25315756</v>
      </c>
      <c r="G32" s="18" t="n">
        <v>23.95350259</v>
      </c>
      <c r="H32" s="20" t="n">
        <v>1.47610624</v>
      </c>
      <c r="I32" s="18" t="n">
        <v>57.78303817</v>
      </c>
      <c r="J32" s="20" t="n">
        <v>1.6307329</v>
      </c>
      <c r="K32" s="18" t="s">
        <v>105</v>
      </c>
      <c r="L32" s="20" t="s">
        <v>105</v>
      </c>
      <c r="M32" s="18" t="n">
        <v>0</v>
      </c>
      <c r="N32" s="20" t="n">
        <v>0</v>
      </c>
      <c r="O32" s="18" t="n">
        <v>0</v>
      </c>
      <c r="P32" s="20" t="n">
        <v>0</v>
      </c>
      <c r="Q32" s="18" t="n">
        <v>0</v>
      </c>
      <c r="R32" s="20" t="n">
        <v>0</v>
      </c>
      <c r="S32" s="18" t="n">
        <v>1.18406866</v>
      </c>
      <c r="T32" s="20" t="n">
        <v>0.37543669</v>
      </c>
    </row>
    <row r="33" spans="1:20">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c r="S33" s="21" t="s">
        <v>107</v>
      </c>
      <c r="T33" s="22" t="s">
        <v>107</v>
      </c>
    </row>
    <row r="34" spans="1:20">
      <c r="A34" s="15" t="s">
        <v>133</v>
      </c>
      <c r="B34" s="17" t="n">
        <v>3315</v>
      </c>
      <c r="C34" s="18">
        <f>(2513.0/B34*100)</f>
        <v/>
      </c>
      <c r="D34" s="19" t="n">
        <v>802</v>
      </c>
      <c r="E34" s="18" t="n">
        <v>23.57760518</v>
      </c>
      <c r="F34" s="20" t="n">
        <v>1.89595333</v>
      </c>
      <c r="G34" s="18" t="n">
        <v>30.69293119</v>
      </c>
      <c r="H34" s="20" t="n">
        <v>1.81298559</v>
      </c>
      <c r="I34" s="18" t="n">
        <v>42.38745331</v>
      </c>
      <c r="J34" s="20" t="n">
        <v>2.38116941</v>
      </c>
      <c r="K34" s="18" t="s">
        <v>105</v>
      </c>
      <c r="L34" s="20" t="s">
        <v>105</v>
      </c>
      <c r="M34" s="18" t="n">
        <v>0.70862593</v>
      </c>
      <c r="N34" s="20" t="n">
        <v>0.34406573</v>
      </c>
      <c r="O34" s="18" t="n">
        <v>0</v>
      </c>
      <c r="P34" s="20" t="n">
        <v>0</v>
      </c>
      <c r="Q34" s="18" t="n">
        <v>0</v>
      </c>
      <c r="R34" s="20" t="n">
        <v>0</v>
      </c>
      <c r="S34" s="18" t="n">
        <v>2.63338439</v>
      </c>
      <c r="T34" s="20" t="n">
        <v>0.55766737</v>
      </c>
    </row>
    <row r="35" spans="1:20">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c r="S35" s="21" t="s">
        <v>107</v>
      </c>
      <c r="T35" s="22" t="s">
        <v>107</v>
      </c>
    </row>
    <row r="36" spans="1:20">
      <c r="A36" s="15" t="s">
        <v>135</v>
      </c>
      <c r="B36" s="17" t="n">
        <v>3332</v>
      </c>
      <c r="C36" s="18">
        <f>(2478.0/B36*100)</f>
        <v/>
      </c>
      <c r="D36" s="19" t="n">
        <v>854</v>
      </c>
      <c r="E36" s="18" t="n">
        <v>29.79854666</v>
      </c>
      <c r="F36" s="20" t="n">
        <v>1.63413583</v>
      </c>
      <c r="G36" s="18" t="n">
        <v>16.84622857</v>
      </c>
      <c r="H36" s="20" t="n">
        <v>1.53855472</v>
      </c>
      <c r="I36" s="18" t="n">
        <v>49.9589473</v>
      </c>
      <c r="J36" s="20" t="n">
        <v>1.83807473</v>
      </c>
      <c r="K36" s="18" t="s">
        <v>105</v>
      </c>
      <c r="L36" s="20" t="s">
        <v>105</v>
      </c>
      <c r="M36" s="18" t="n">
        <v>0.85494874</v>
      </c>
      <c r="N36" s="20" t="n">
        <v>0.25223711</v>
      </c>
      <c r="O36" s="18" t="n">
        <v>0</v>
      </c>
      <c r="P36" s="20" t="n">
        <v>0</v>
      </c>
      <c r="Q36" s="18" t="n">
        <v>0</v>
      </c>
      <c r="R36" s="20" t="n">
        <v>0</v>
      </c>
      <c r="S36" s="18" t="n">
        <v>2.54132873</v>
      </c>
      <c r="T36" s="20" t="n">
        <v>0.58377446</v>
      </c>
    </row>
    <row r="37" spans="1:20">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c r="S37" s="21" t="s">
        <v>107</v>
      </c>
      <c r="T37" s="22" t="s">
        <v>107</v>
      </c>
    </row>
    <row r="38" spans="1:20">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c r="S38" s="21" t="s">
        <v>107</v>
      </c>
      <c r="T38" s="22" t="s">
        <v>107</v>
      </c>
    </row>
    <row r="39" spans="1:20">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c r="S39" s="21" t="s">
        <v>107</v>
      </c>
      <c r="T39" s="22" t="s">
        <v>107</v>
      </c>
    </row>
    <row r="40" spans="1:20">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c r="S40" s="21" t="s">
        <v>107</v>
      </c>
      <c r="T40" s="22" t="s">
        <v>107</v>
      </c>
    </row>
    <row r="41" spans="1:20">
      <c r="A41" s="15" t="s">
        <v>140</v>
      </c>
      <c r="B41" s="17" t="n">
        <v>2858</v>
      </c>
      <c r="C41" s="18">
        <f>(2146.0/B41*100)</f>
        <v/>
      </c>
      <c r="D41" s="19" t="n">
        <v>712</v>
      </c>
      <c r="E41" s="18" t="n">
        <v>28.38347477</v>
      </c>
      <c r="F41" s="20" t="n">
        <v>1.54146335</v>
      </c>
      <c r="G41" s="18" t="n">
        <v>16.5453821</v>
      </c>
      <c r="H41" s="20" t="n">
        <v>1.58645877</v>
      </c>
      <c r="I41" s="18" t="n">
        <v>53.97437718</v>
      </c>
      <c r="J41" s="20" t="n">
        <v>2.01137727</v>
      </c>
      <c r="K41" s="18" t="s">
        <v>105</v>
      </c>
      <c r="L41" s="20" t="s">
        <v>105</v>
      </c>
      <c r="M41" s="18" t="n">
        <v>0</v>
      </c>
      <c r="N41" s="20" t="n">
        <v>0</v>
      </c>
      <c r="O41" s="18" t="n">
        <v>0</v>
      </c>
      <c r="P41" s="20" t="n">
        <v>0</v>
      </c>
      <c r="Q41" s="18" t="n">
        <v>0</v>
      </c>
      <c r="R41" s="20" t="n">
        <v>0</v>
      </c>
      <c r="S41" s="18" t="n">
        <v>1.09676596</v>
      </c>
      <c r="T41" s="20" t="n">
        <v>0.964662</v>
      </c>
    </row>
    <row r="42" spans="1:20">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c r="S42" s="18">
        <f>IF(COUNT(S7:S41) &gt; 0, AVERAGE(S7:S41), "—")</f>
        <v/>
      </c>
      <c r="T42" s="20">
        <f>IF(COUNT(T7:T41) &gt; 0, SQRT(SUMSQ(T7:T41)/(COUNT(T7:T41)*COUNT(T7:T41)) ), "—")</f>
        <v/>
      </c>
    </row>
    <row r="43" spans="1:20">
      <c r="A43" s="13" t="s">
        <v>142</v>
      </c>
      <c r="B43" s="14" t="n"/>
      <c r="C43" s="14" t="n"/>
      <c r="D43" s="15" t="n"/>
      <c r="E43" s="14" t="n"/>
      <c r="F43" s="15" t="n"/>
      <c r="G43" s="14" t="n"/>
      <c r="H43" s="15" t="n"/>
      <c r="I43" s="14" t="n"/>
      <c r="J43" s="15" t="n"/>
      <c r="K43" s="14" t="n"/>
      <c r="L43" s="15" t="n"/>
      <c r="M43" s="14" t="n"/>
      <c r="N43" s="15" t="n"/>
      <c r="O43" s="14" t="n"/>
      <c r="P43" s="15" t="n"/>
      <c r="Q43" s="14" t="n"/>
      <c r="R43" s="15" t="n"/>
      <c r="S43" s="14" t="n"/>
      <c r="T43" s="16" t="n"/>
    </row>
    <row r="44" spans="1:20">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c r="S44" s="21" t="s">
        <v>107</v>
      </c>
      <c r="T44" s="22" t="s">
        <v>107</v>
      </c>
    </row>
    <row r="45" spans="1:20">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c r="S45" s="21" t="s">
        <v>107</v>
      </c>
      <c r="T45" s="22" t="s">
        <v>107</v>
      </c>
    </row>
    <row r="46" spans="1:20">
      <c r="A46" s="15" t="s">
        <v>145</v>
      </c>
      <c r="B46" s="17" t="n">
        <v>11068</v>
      </c>
      <c r="C46" s="18">
        <f>(8661.0/B46*100)</f>
        <v/>
      </c>
      <c r="D46" s="19" t="n">
        <v>2407</v>
      </c>
      <c r="E46" s="18" t="n">
        <v>32.35747492</v>
      </c>
      <c r="F46" s="20" t="n">
        <v>1.21791508</v>
      </c>
      <c r="G46" s="18" t="n">
        <v>23.82617768</v>
      </c>
      <c r="H46" s="20" t="n">
        <v>1.50831456</v>
      </c>
      <c r="I46" s="18" t="n">
        <v>35.58032668</v>
      </c>
      <c r="J46" s="20" t="n">
        <v>1.6873561</v>
      </c>
      <c r="K46" s="18" t="s">
        <v>105</v>
      </c>
      <c r="L46" s="20" t="s">
        <v>105</v>
      </c>
      <c r="M46" s="18" t="n">
        <v>1.71757302</v>
      </c>
      <c r="N46" s="20" t="n">
        <v>0.38043675</v>
      </c>
      <c r="O46" s="18" t="n">
        <v>0</v>
      </c>
      <c r="P46" s="20" t="n">
        <v>0</v>
      </c>
      <c r="Q46" s="18" t="n">
        <v>0</v>
      </c>
      <c r="R46" s="20" t="n">
        <v>0</v>
      </c>
      <c r="S46" s="18" t="n">
        <v>6.5184477</v>
      </c>
      <c r="T46" s="20" t="n">
        <v>0.82626593</v>
      </c>
    </row>
    <row r="47" spans="1:20">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c r="S47" s="21" t="s">
        <v>107</v>
      </c>
      <c r="T47" s="22" t="s">
        <v>107</v>
      </c>
    </row>
    <row r="48" spans="1:20">
      <c r="A48" s="15" t="s">
        <v>147</v>
      </c>
      <c r="B48" s="17" t="n">
        <v>5159</v>
      </c>
      <c r="C48" s="18">
        <f>(3828.0/B48*100)</f>
        <v/>
      </c>
      <c r="D48" s="19" t="n">
        <v>1331</v>
      </c>
      <c r="E48" s="18" t="n">
        <v>24.33370246</v>
      </c>
      <c r="F48" s="20" t="n">
        <v>1.67331141</v>
      </c>
      <c r="G48" s="18" t="n">
        <v>15.25010706</v>
      </c>
      <c r="H48" s="20" t="n">
        <v>1.37771282</v>
      </c>
      <c r="I48" s="18" t="n">
        <v>60.19303182</v>
      </c>
      <c r="J48" s="20" t="n">
        <v>2.03849722</v>
      </c>
      <c r="K48" s="18" t="s">
        <v>105</v>
      </c>
      <c r="L48" s="20" t="s">
        <v>105</v>
      </c>
      <c r="M48" s="18" t="n">
        <v>0</v>
      </c>
      <c r="N48" s="20" t="n">
        <v>0</v>
      </c>
      <c r="O48" s="18" t="n">
        <v>0</v>
      </c>
      <c r="P48" s="20" t="n">
        <v>0</v>
      </c>
      <c r="Q48" s="18" t="n">
        <v>0</v>
      </c>
      <c r="R48" s="20" t="n">
        <v>0</v>
      </c>
      <c r="S48" s="18" t="n">
        <v>0.22315867</v>
      </c>
      <c r="T48" s="20" t="n">
        <v>0.20255677</v>
      </c>
    </row>
    <row r="49" spans="1:20">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c r="S49" s="21" t="s">
        <v>107</v>
      </c>
      <c r="T49" s="22" t="s">
        <v>107</v>
      </c>
    </row>
    <row r="50" spans="1:20">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c r="S50" s="21" t="s">
        <v>107</v>
      </c>
      <c r="T50" s="22" t="s">
        <v>107</v>
      </c>
    </row>
    <row r="51" spans="1:20">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c r="S51" s="21" t="s">
        <v>107</v>
      </c>
      <c r="T51" s="22" t="s">
        <v>107</v>
      </c>
    </row>
    <row r="52" spans="1:20">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c r="S52" s="21" t="s">
        <v>107</v>
      </c>
      <c r="T52" s="22" t="s">
        <v>107</v>
      </c>
    </row>
    <row r="53" spans="1:20">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c r="S53" s="21" t="s">
        <v>107</v>
      </c>
      <c r="T53" s="22" t="s">
        <v>107</v>
      </c>
    </row>
    <row r="54" spans="1:20">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c r="S54" s="21" t="s">
        <v>107</v>
      </c>
      <c r="T54" s="22" t="s">
        <v>107</v>
      </c>
    </row>
    <row r="55" spans="1:20">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c r="S55" s="21" t="s">
        <v>107</v>
      </c>
      <c r="T55" s="22" t="s">
        <v>107</v>
      </c>
    </row>
    <row r="56" spans="1:20">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c r="S56" s="21" t="s">
        <v>107</v>
      </c>
      <c r="T56" s="22" t="s">
        <v>107</v>
      </c>
    </row>
    <row r="57" spans="1:20">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c r="S57" s="21" t="s">
        <v>107</v>
      </c>
      <c r="T57" s="22" t="s">
        <v>107</v>
      </c>
    </row>
    <row r="58" spans="1:20">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c r="S58" s="21" t="s">
        <v>107</v>
      </c>
      <c r="T58" s="22" t="s">
        <v>107</v>
      </c>
    </row>
    <row r="59" spans="1:20">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c r="S59" s="21" t="s">
        <v>107</v>
      </c>
      <c r="T59" s="22" t="s">
        <v>107</v>
      </c>
    </row>
    <row r="60" spans="1:20">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c r="S60" s="21" t="s">
        <v>107</v>
      </c>
      <c r="T60" s="22" t="s">
        <v>107</v>
      </c>
    </row>
    <row r="61" spans="1:20">
      <c r="A61" s="15" t="s">
        <v>160</v>
      </c>
      <c r="B61" s="17" t="n">
        <v>3324</v>
      </c>
      <c r="C61" s="18">
        <f>(2496.0/B61*100)</f>
        <v/>
      </c>
      <c r="D61" s="19" t="n">
        <v>828</v>
      </c>
      <c r="E61" s="18" t="n">
        <v>21.13986164</v>
      </c>
      <c r="F61" s="20" t="n">
        <v>1.82752705</v>
      </c>
      <c r="G61" s="18" t="n">
        <v>27.67551403</v>
      </c>
      <c r="H61" s="20" t="n">
        <v>1.72029683</v>
      </c>
      <c r="I61" s="18" t="n">
        <v>47.92177126</v>
      </c>
      <c r="J61" s="20" t="n">
        <v>1.93703622</v>
      </c>
      <c r="K61" s="18" t="s">
        <v>105</v>
      </c>
      <c r="L61" s="20" t="s">
        <v>105</v>
      </c>
      <c r="M61" s="18" t="n">
        <v>1.13502543</v>
      </c>
      <c r="N61" s="20" t="n">
        <v>0.39860719</v>
      </c>
      <c r="O61" s="18" t="n">
        <v>0</v>
      </c>
      <c r="P61" s="20" t="n">
        <v>0</v>
      </c>
      <c r="Q61" s="18" t="n">
        <v>0</v>
      </c>
      <c r="R61" s="20" t="n">
        <v>0</v>
      </c>
      <c r="S61" s="18" t="n">
        <v>2.12782763</v>
      </c>
      <c r="T61" s="20" t="n">
        <v>0.55297268</v>
      </c>
    </row>
    <row r="62" spans="1:20">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c r="S62" s="21" t="s">
        <v>107</v>
      </c>
      <c r="T62" s="22" t="s">
        <v>107</v>
      </c>
    </row>
    <row r="63" spans="1:20">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c r="S63" s="21" t="s">
        <v>107</v>
      </c>
      <c r="T63" s="22" t="s">
        <v>107</v>
      </c>
    </row>
    <row r="64" spans="1:20">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c r="S64" s="21" t="s">
        <v>107</v>
      </c>
      <c r="T64" s="22" t="s">
        <v>107</v>
      </c>
    </row>
    <row r="65" spans="1:20">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c r="S65" s="21" t="s">
        <v>107</v>
      </c>
      <c r="T65" s="22" t="s">
        <v>107</v>
      </c>
    </row>
    <row r="66" spans="1:20">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c r="S66" s="21" t="s">
        <v>107</v>
      </c>
      <c r="T66" s="22" t="s">
        <v>107</v>
      </c>
    </row>
    <row r="67" spans="1:20">
      <c r="A67" s="15" t="s">
        <v>166</v>
      </c>
      <c r="B67" s="17" t="n">
        <v>3511</v>
      </c>
      <c r="C67" s="18">
        <f>(2642.0/B67*100)</f>
        <v/>
      </c>
      <c r="D67" s="19" t="n">
        <v>869</v>
      </c>
      <c r="E67" s="18" t="n">
        <v>46.11238252</v>
      </c>
      <c r="F67" s="20" t="n">
        <v>1.69688728</v>
      </c>
      <c r="G67" s="18" t="n">
        <v>21.7522939</v>
      </c>
      <c r="H67" s="20" t="n">
        <v>1.67698848</v>
      </c>
      <c r="I67" s="18" t="n">
        <v>31.37034794</v>
      </c>
      <c r="J67" s="20" t="n">
        <v>1.6846805</v>
      </c>
      <c r="K67" s="18" t="s">
        <v>105</v>
      </c>
      <c r="L67" s="20" t="s">
        <v>105</v>
      </c>
      <c r="M67" s="18" t="n">
        <v>0</v>
      </c>
      <c r="N67" s="20" t="n">
        <v>0</v>
      </c>
      <c r="O67" s="18" t="n">
        <v>0</v>
      </c>
      <c r="P67" s="20" t="n">
        <v>0</v>
      </c>
      <c r="Q67" s="18" t="n">
        <v>0</v>
      </c>
      <c r="R67" s="20" t="n">
        <v>0</v>
      </c>
      <c r="S67" s="18" t="n">
        <v>0.76497564</v>
      </c>
      <c r="T67" s="20" t="n">
        <v>0.32597295</v>
      </c>
    </row>
    <row r="68" spans="1:20">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c r="S68" s="21" t="s">
        <v>107</v>
      </c>
      <c r="T68" s="22" t="s">
        <v>107</v>
      </c>
    </row>
    <row r="69" spans="1:20">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c r="S69" s="21" t="s">
        <v>107</v>
      </c>
      <c r="T69" s="22" t="s">
        <v>107</v>
      </c>
    </row>
    <row r="70" spans="1:20">
      <c r="A70" s="15" t="s">
        <v>169</v>
      </c>
      <c r="B70" s="17" t="n">
        <v>2929</v>
      </c>
      <c r="C70" s="18">
        <f>(2211.0/B70*100)</f>
        <v/>
      </c>
      <c r="D70" s="19" t="n">
        <v>718</v>
      </c>
      <c r="E70" s="18" t="n">
        <v>17.0426481</v>
      </c>
      <c r="F70" s="20" t="n">
        <v>1.73251319</v>
      </c>
      <c r="G70" s="18" t="n">
        <v>22.01245919</v>
      </c>
      <c r="H70" s="20" t="n">
        <v>1.67920515</v>
      </c>
      <c r="I70" s="18" t="n">
        <v>60.0205362</v>
      </c>
      <c r="J70" s="20" t="n">
        <v>2.32231652</v>
      </c>
      <c r="K70" s="18" t="s">
        <v>105</v>
      </c>
      <c r="L70" s="20" t="s">
        <v>105</v>
      </c>
      <c r="M70" s="18" t="n">
        <v>0.11246902</v>
      </c>
      <c r="N70" s="20" t="n">
        <v>0.15903938</v>
      </c>
      <c r="O70" s="18" t="n">
        <v>0</v>
      </c>
      <c r="P70" s="20" t="n">
        <v>0</v>
      </c>
      <c r="Q70" s="18" t="n">
        <v>0</v>
      </c>
      <c r="R70" s="20" t="n">
        <v>0</v>
      </c>
      <c r="S70" s="18" t="n">
        <v>0.81188748</v>
      </c>
      <c r="T70" s="20" t="n">
        <v>0.5674351</v>
      </c>
    </row>
    <row r="71" spans="1:20">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c r="S71" s="21" t="s">
        <v>107</v>
      </c>
      <c r="T71" s="22" t="s">
        <v>107</v>
      </c>
    </row>
    <row r="72" spans="1:20">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c r="S72" s="21" t="s">
        <v>107</v>
      </c>
      <c r="T72" s="22" t="s">
        <v>107</v>
      </c>
    </row>
    <row r="73" spans="1:20">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c r="S73" s="21" t="s">
        <v>107</v>
      </c>
      <c r="T73" s="22" t="s">
        <v>107</v>
      </c>
    </row>
    <row r="74" spans="1:20">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c r="S74" s="21" t="s">
        <v>107</v>
      </c>
      <c r="T74" s="22" t="s">
        <v>107</v>
      </c>
    </row>
    <row r="75" spans="1:20">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c r="S75" s="21" t="s">
        <v>107</v>
      </c>
      <c r="T75" s="22" t="s">
        <v>107</v>
      </c>
    </row>
    <row r="76" spans="1:20">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c r="S76" s="21" t="s">
        <v>107</v>
      </c>
      <c r="T76" s="22" t="s">
        <v>107</v>
      </c>
    </row>
    <row r="77" spans="1:20">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c r="S77" s="21" t="s">
        <v>107</v>
      </c>
      <c r="T77" s="22" t="s">
        <v>107</v>
      </c>
    </row>
    <row r="78" spans="1:20">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c r="S78" s="21" t="s">
        <v>107</v>
      </c>
      <c r="T78" s="22" t="s">
        <v>107</v>
      </c>
    </row>
    <row customHeight="1" ht="25" r="79" spans="1:20">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c r="S79" s="21" t="s">
        <v>107</v>
      </c>
      <c r="T79" s="22" t="s">
        <v>107</v>
      </c>
    </row>
    <row r="80" spans="1:20">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c r="S80" s="21" t="s">
        <v>107</v>
      </c>
      <c r="T80" s="22" t="s">
        <v>107</v>
      </c>
    </row>
    <row r="81" spans="1:20">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c r="S81" s="21" t="s">
        <v>107</v>
      </c>
      <c r="T81" s="22" t="s">
        <v>107</v>
      </c>
    </row>
    <row r="82" spans="1:20">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c r="S82" s="24" t="s">
        <v>181</v>
      </c>
      <c r="T82" s="24" t="s">
        <v>181</v>
      </c>
    </row>
    <row r="83" spans="1:20">
      <c r="A83" s="3" t="s">
        <v>182</v>
      </c>
    </row>
    <row r="84" spans="1:20">
      <c r="A84" s="25" t="s">
        <v>183</v>
      </c>
    </row>
    <row r="85" spans="1:20">
      <c r="A85" s="25" t="s">
        <v>184</v>
      </c>
    </row>
    <row customHeight="1" ht="30" r="86" spans="1:20">
      <c r="A86" s="25" t="s">
        <v>185</v>
      </c>
    </row>
    <row customHeight="1" ht="30" r="87" spans="1:20">
      <c r="A87" s="25" t="s">
        <v>181</v>
      </c>
    </row>
    <row customHeight="1" ht="30" r="88" spans="1:20">
      <c r="A88" s="25" t="s">
        <v>186</v>
      </c>
    </row>
    <row customHeight="1" ht="30" r="89" spans="1:20">
      <c r="A89" s="25" t="s">
        <v>187</v>
      </c>
    </row>
    <row customHeight="1" ht="30" r="90" spans="1:20">
      <c r="A90" s="25" t="s">
        <v>188</v>
      </c>
    </row>
    <row customHeight="1" ht="30" r="91" spans="1:20">
      <c r="A91" s="25" t="s">
        <v>189</v>
      </c>
    </row>
    <row customHeight="1" ht="30" r="92" spans="1:20">
      <c r="A92" s="25" t="s">
        <v>190</v>
      </c>
    </row>
    <row customHeight="1" ht="30" r="93" spans="1:20">
      <c r="A93" s="25" t="s">
        <v>191</v>
      </c>
    </row>
    <row customHeight="1" ht="30" r="94" spans="1:20">
      <c r="A94" s="25" t="s">
        <v>192</v>
      </c>
    </row>
    <row customHeight="1" ht="30" r="95" spans="1:20">
      <c r="A95" s="25" t="s">
        <v>193</v>
      </c>
    </row>
    <row customHeight="1" ht="30" r="96" spans="1:20">
      <c r="A96" s="25" t="s">
        <v>194</v>
      </c>
    </row>
    <row customHeight="1" ht="30" r="97" spans="1:20">
      <c r="A97" s="25" t="s">
        <v>195</v>
      </c>
    </row>
  </sheetData>
  <mergeCells count="24">
    <mergeCell ref="E4:F4"/>
    <mergeCell ref="G4:H4"/>
    <mergeCell ref="I4:J4"/>
    <mergeCell ref="K4:L4"/>
    <mergeCell ref="M4:N4"/>
    <mergeCell ref="O4:P4"/>
    <mergeCell ref="Q4:R4"/>
    <mergeCell ref="S4:T4"/>
    <mergeCell ref="A1:T1"/>
    <mergeCell ref="A2:T2"/>
    <mergeCell ref="A84:T84"/>
    <mergeCell ref="A85:T85"/>
    <mergeCell ref="A86:T86"/>
    <mergeCell ref="A87:T87"/>
    <mergeCell ref="A88:T88"/>
    <mergeCell ref="A89:T89"/>
    <mergeCell ref="A90:T90"/>
    <mergeCell ref="A91:T91"/>
    <mergeCell ref="A92:T92"/>
    <mergeCell ref="A93:T93"/>
    <mergeCell ref="A94:T94"/>
    <mergeCell ref="A95:T95"/>
    <mergeCell ref="A96:T96"/>
    <mergeCell ref="A97:T97"/>
  </mergeCells>
  <pageMargins bottom="1" footer="0.5" header="0.5" left="0.75" right="0.75" top="1"/>
</worksheet>
</file>

<file path=xl/worksheets/sheet9.xml><?xml version="1.0" encoding="utf-8"?>
<worksheet xmlns="http://schemas.openxmlformats.org/spreadsheetml/2006/main">
  <sheetPr>
    <outlinePr summaryBelow="1" summaryRight="1"/>
    <pageSetUpPr/>
  </sheetPr>
  <dimension ref="A1:R97"/>
  <sheetViews>
    <sheetView workbookViewId="0" zoomScale="80">
      <pane activePane="topRight" state="frozen" topLeftCell="E1" xSplit="4"/>
      <selection activeCell="A1" pane="topRight" sqref="A1"/>
    </sheetView>
  </sheetViews>
  <sheetFormatPr baseColWidth="10" defaultRowHeight="15"/>
  <cols>
    <col customWidth="1" width="50" min="1" max="1"/>
  </cols>
  <sheetData>
    <row r="1" spans="1:18">
      <c r="A1" s="4" t="s">
        <v>87</v>
      </c>
    </row>
    <row r="2" spans="1:18">
      <c r="A2" s="5" t="s">
        <v>209</v>
      </c>
    </row>
    <row customHeight="1" ht="30" r="4" spans="1:18">
      <c r="A4" s="6" t="n"/>
      <c r="B4" s="7" t="s">
        <v>89</v>
      </c>
      <c r="C4" s="7" t="s">
        <v>90</v>
      </c>
      <c r="D4" s="8" t="s">
        <v>89</v>
      </c>
      <c r="E4" s="9" t="s">
        <v>91</v>
      </c>
      <c r="F4" s="10" t="n"/>
      <c r="G4" s="9" t="s">
        <v>92</v>
      </c>
      <c r="H4" s="10" t="n"/>
      <c r="I4" s="9" t="s">
        <v>93</v>
      </c>
      <c r="J4" s="10" t="n"/>
      <c r="K4" s="9" t="s">
        <v>94</v>
      </c>
      <c r="L4" s="10" t="n"/>
      <c r="M4" s="9" t="s">
        <v>95</v>
      </c>
      <c r="N4" s="10" t="n"/>
      <c r="O4" s="9" t="s">
        <v>96</v>
      </c>
      <c r="P4" s="10" t="n"/>
      <c r="Q4" s="9" t="s">
        <v>97</v>
      </c>
      <c r="R4" s="10" t="n"/>
    </row>
    <row r="5" spans="1:18">
      <c r="A5" s="11" t="s"/>
      <c r="B5" s="12" t="s">
        <v>98</v>
      </c>
      <c r="C5" s="12" t="s">
        <v>99</v>
      </c>
      <c r="D5" s="11" t="s">
        <v>100</v>
      </c>
      <c r="E5" s="12" t="s">
        <v>101</v>
      </c>
      <c r="F5" s="11" t="s">
        <v>102</v>
      </c>
      <c r="G5" s="12" t="s">
        <v>101</v>
      </c>
      <c r="H5" s="11" t="s">
        <v>102</v>
      </c>
      <c r="I5" s="12" t="s">
        <v>101</v>
      </c>
      <c r="J5" s="11" t="s">
        <v>102</v>
      </c>
      <c r="K5" s="12" t="s">
        <v>101</v>
      </c>
      <c r="L5" s="11" t="s">
        <v>102</v>
      </c>
      <c r="M5" s="12" t="s">
        <v>101</v>
      </c>
      <c r="N5" s="11" t="s">
        <v>102</v>
      </c>
      <c r="O5" s="12" t="s">
        <v>101</v>
      </c>
      <c r="P5" s="11" t="s">
        <v>102</v>
      </c>
      <c r="Q5" s="12" t="s">
        <v>101</v>
      </c>
      <c r="R5" s="11" t="s">
        <v>102</v>
      </c>
    </row>
    <row r="6" spans="1:18">
      <c r="A6" s="13" t="s">
        <v>103</v>
      </c>
      <c r="B6" s="14" t="n"/>
      <c r="C6" s="14" t="n"/>
      <c r="D6" s="15" t="n"/>
      <c r="E6" s="14" t="n"/>
      <c r="F6" s="15" t="n"/>
      <c r="G6" s="14" t="n"/>
      <c r="H6" s="15" t="n"/>
      <c r="I6" s="14" t="n"/>
      <c r="J6" s="15" t="n"/>
      <c r="K6" s="14" t="n"/>
      <c r="L6" s="15" t="n"/>
      <c r="M6" s="14" t="n"/>
      <c r="N6" s="15" t="n"/>
      <c r="O6" s="14" t="n"/>
      <c r="P6" s="15" t="n"/>
      <c r="Q6" s="14" t="n"/>
      <c r="R6" s="16" t="n"/>
    </row>
    <row r="7" spans="1:18">
      <c r="A7" s="15" t="s">
        <v>104</v>
      </c>
      <c r="B7" s="17" t="n">
        <v>7367</v>
      </c>
      <c r="C7" s="18">
        <f>(342.0/B7*100)</f>
        <v/>
      </c>
      <c r="D7" s="19" t="n">
        <v>7025</v>
      </c>
      <c r="E7" s="18" t="n">
        <v>16.82057853</v>
      </c>
      <c r="F7" s="20" t="n">
        <v>0.59432745</v>
      </c>
      <c r="G7" s="18" t="n">
        <v>79.75953665999999</v>
      </c>
      <c r="H7" s="20" t="n">
        <v>0.66634284</v>
      </c>
      <c r="I7" s="18" t="s">
        <v>105</v>
      </c>
      <c r="J7" s="20" t="s">
        <v>105</v>
      </c>
      <c r="K7" s="18" t="n">
        <v>0.79339361</v>
      </c>
      <c r="L7" s="20" t="n">
        <v>0.12881676</v>
      </c>
      <c r="M7" s="18" t="n">
        <v>0</v>
      </c>
      <c r="N7" s="20" t="n">
        <v>0</v>
      </c>
      <c r="O7" s="18" t="n">
        <v>0</v>
      </c>
      <c r="P7" s="20" t="n">
        <v>0</v>
      </c>
      <c r="Q7" s="18" t="n">
        <v>2.62649119</v>
      </c>
      <c r="R7" s="20" t="n">
        <v>0.24007966</v>
      </c>
    </row>
    <row r="8" spans="1:18">
      <c r="A8" s="15" t="s">
        <v>106</v>
      </c>
      <c r="B8" s="21" t="s">
        <v>107</v>
      </c>
      <c r="C8" s="21" t="s">
        <v>107</v>
      </c>
      <c r="D8" s="22" t="s">
        <v>107</v>
      </c>
      <c r="E8" s="21" t="s">
        <v>107</v>
      </c>
      <c r="F8" s="22" t="s">
        <v>107</v>
      </c>
      <c r="G8" s="21" t="s">
        <v>107</v>
      </c>
      <c r="H8" s="22" t="s">
        <v>107</v>
      </c>
      <c r="I8" s="21" t="s">
        <v>107</v>
      </c>
      <c r="J8" s="22" t="s">
        <v>107</v>
      </c>
      <c r="K8" s="21" t="s">
        <v>107</v>
      </c>
      <c r="L8" s="22" t="s">
        <v>107</v>
      </c>
      <c r="M8" s="21" t="s">
        <v>107</v>
      </c>
      <c r="N8" s="22" t="s">
        <v>107</v>
      </c>
      <c r="O8" s="21" t="s">
        <v>107</v>
      </c>
      <c r="P8" s="22" t="s">
        <v>107</v>
      </c>
      <c r="Q8" s="21" t="s">
        <v>107</v>
      </c>
      <c r="R8" s="22" t="s">
        <v>107</v>
      </c>
    </row>
    <row r="9" spans="1:18">
      <c r="A9" s="15" t="s">
        <v>108</v>
      </c>
      <c r="B9" s="17" t="n">
        <v>2880</v>
      </c>
      <c r="C9" s="18">
        <f>(2186.0/B9*100)</f>
        <v/>
      </c>
      <c r="D9" s="19" t="n">
        <v>694</v>
      </c>
      <c r="E9" s="18" t="n">
        <v>17.65277749</v>
      </c>
      <c r="F9" s="20" t="n">
        <v>1.57998829</v>
      </c>
      <c r="G9" s="18" t="n">
        <v>79.70498813</v>
      </c>
      <c r="H9" s="20" t="n">
        <v>1.70180338</v>
      </c>
      <c r="I9" s="18" t="s">
        <v>105</v>
      </c>
      <c r="J9" s="20" t="s">
        <v>105</v>
      </c>
      <c r="K9" s="18" t="n">
        <v>0.25282937</v>
      </c>
      <c r="L9" s="20" t="n">
        <v>0.15111179</v>
      </c>
      <c r="M9" s="18" t="n">
        <v>0</v>
      </c>
      <c r="N9" s="20" t="n">
        <v>0</v>
      </c>
      <c r="O9" s="18" t="n">
        <v>0</v>
      </c>
      <c r="P9" s="20" t="n">
        <v>0</v>
      </c>
      <c r="Q9" s="18" t="n">
        <v>2.389405</v>
      </c>
      <c r="R9" s="20" t="n">
        <v>0.61745724</v>
      </c>
    </row>
    <row r="10" spans="1:18">
      <c r="A10" s="15" t="s">
        <v>109</v>
      </c>
      <c r="B10" s="17" t="n">
        <v>6480</v>
      </c>
      <c r="C10" s="18">
        <f>(4843.0/B10*100)</f>
        <v/>
      </c>
      <c r="D10" s="19" t="n">
        <v>1637</v>
      </c>
      <c r="E10" s="18" t="n">
        <v>13.3641079</v>
      </c>
      <c r="F10" s="20" t="n">
        <v>1.30462006</v>
      </c>
      <c r="G10" s="18" t="n">
        <v>85.21676479</v>
      </c>
      <c r="H10" s="20" t="n">
        <v>1.37670132</v>
      </c>
      <c r="I10" s="18" t="s">
        <v>105</v>
      </c>
      <c r="J10" s="20" t="s">
        <v>105</v>
      </c>
      <c r="K10" s="18" t="n">
        <v>0.01042225</v>
      </c>
      <c r="L10" s="20" t="n">
        <v>0.01056431</v>
      </c>
      <c r="M10" s="18" t="n">
        <v>0</v>
      </c>
      <c r="N10" s="20" t="n">
        <v>0</v>
      </c>
      <c r="O10" s="18" t="n">
        <v>0</v>
      </c>
      <c r="P10" s="20" t="n">
        <v>0</v>
      </c>
      <c r="Q10" s="18" t="n">
        <v>1.40870506</v>
      </c>
      <c r="R10" s="20" t="n">
        <v>0.45722146</v>
      </c>
    </row>
    <row r="11" spans="1:18">
      <c r="A11" s="15" t="s">
        <v>110</v>
      </c>
      <c r="B11" s="17" t="n">
        <v>3553</v>
      </c>
      <c r="C11" s="18">
        <f>(2690.0/B11*100)</f>
        <v/>
      </c>
      <c r="D11" s="19" t="n">
        <v>863</v>
      </c>
      <c r="E11" s="18" t="n">
        <v>30.28496768</v>
      </c>
      <c r="F11" s="20" t="n">
        <v>1.78840668</v>
      </c>
      <c r="G11" s="18" t="n">
        <v>65.5737484</v>
      </c>
      <c r="H11" s="20" t="n">
        <v>1.76459497</v>
      </c>
      <c r="I11" s="18" t="s">
        <v>105</v>
      </c>
      <c r="J11" s="20" t="s">
        <v>105</v>
      </c>
      <c r="K11" s="18" t="n">
        <v>0.70849272</v>
      </c>
      <c r="L11" s="20" t="n">
        <v>0.31916113</v>
      </c>
      <c r="M11" s="18" t="n">
        <v>0</v>
      </c>
      <c r="N11" s="20" t="n">
        <v>0</v>
      </c>
      <c r="O11" s="18" t="n">
        <v>0</v>
      </c>
      <c r="P11" s="20" t="n">
        <v>0</v>
      </c>
      <c r="Q11" s="18" t="n">
        <v>3.4327912</v>
      </c>
      <c r="R11" s="20" t="n">
        <v>0.94441928</v>
      </c>
    </row>
    <row r="12" spans="1:18">
      <c r="A12" s="15" t="s">
        <v>111</v>
      </c>
      <c r="B12" s="21" t="s">
        <v>107</v>
      </c>
      <c r="C12" s="21" t="s">
        <v>107</v>
      </c>
      <c r="D12" s="22" t="s">
        <v>107</v>
      </c>
      <c r="E12" s="21" t="s">
        <v>107</v>
      </c>
      <c r="F12" s="22" t="s">
        <v>107</v>
      </c>
      <c r="G12" s="21" t="s">
        <v>107</v>
      </c>
      <c r="H12" s="22" t="s">
        <v>107</v>
      </c>
      <c r="I12" s="21" t="s">
        <v>107</v>
      </c>
      <c r="J12" s="22" t="s">
        <v>107</v>
      </c>
      <c r="K12" s="21" t="s">
        <v>107</v>
      </c>
      <c r="L12" s="22" t="s">
        <v>107</v>
      </c>
      <c r="M12" s="21" t="s">
        <v>107</v>
      </c>
      <c r="N12" s="22" t="s">
        <v>107</v>
      </c>
      <c r="O12" s="21" t="s">
        <v>107</v>
      </c>
      <c r="P12" s="22" t="s">
        <v>107</v>
      </c>
      <c r="Q12" s="21" t="s">
        <v>107</v>
      </c>
      <c r="R12" s="22" t="s">
        <v>107</v>
      </c>
    </row>
    <row r="13" spans="1:18">
      <c r="A13" s="15" t="s">
        <v>112</v>
      </c>
      <c r="B13" s="21" t="s">
        <v>107</v>
      </c>
      <c r="C13" s="21" t="s">
        <v>107</v>
      </c>
      <c r="D13" s="22" t="s">
        <v>107</v>
      </c>
      <c r="E13" s="21" t="s">
        <v>107</v>
      </c>
      <c r="F13" s="22" t="s">
        <v>107</v>
      </c>
      <c r="G13" s="21" t="s">
        <v>107</v>
      </c>
      <c r="H13" s="22" t="s">
        <v>107</v>
      </c>
      <c r="I13" s="21" t="s">
        <v>107</v>
      </c>
      <c r="J13" s="22" t="s">
        <v>107</v>
      </c>
      <c r="K13" s="21" t="s">
        <v>107</v>
      </c>
      <c r="L13" s="22" t="s">
        <v>107</v>
      </c>
      <c r="M13" s="21" t="s">
        <v>107</v>
      </c>
      <c r="N13" s="22" t="s">
        <v>107</v>
      </c>
      <c r="O13" s="21" t="s">
        <v>107</v>
      </c>
      <c r="P13" s="22" t="s">
        <v>107</v>
      </c>
      <c r="Q13" s="21" t="s">
        <v>107</v>
      </c>
      <c r="R13" s="22" t="s">
        <v>107</v>
      </c>
    </row>
    <row r="14" spans="1:18">
      <c r="A14" s="15" t="s">
        <v>113</v>
      </c>
      <c r="B14" s="21" t="s">
        <v>107</v>
      </c>
      <c r="C14" s="21" t="s">
        <v>107</v>
      </c>
      <c r="D14" s="22" t="s">
        <v>107</v>
      </c>
      <c r="E14" s="21" t="s">
        <v>107</v>
      </c>
      <c r="F14" s="22" t="s">
        <v>107</v>
      </c>
      <c r="G14" s="21" t="s">
        <v>107</v>
      </c>
      <c r="H14" s="22" t="s">
        <v>107</v>
      </c>
      <c r="I14" s="21" t="s">
        <v>107</v>
      </c>
      <c r="J14" s="22" t="s">
        <v>107</v>
      </c>
      <c r="K14" s="21" t="s">
        <v>107</v>
      </c>
      <c r="L14" s="22" t="s">
        <v>107</v>
      </c>
      <c r="M14" s="21" t="s">
        <v>107</v>
      </c>
      <c r="N14" s="22" t="s">
        <v>107</v>
      </c>
      <c r="O14" s="21" t="s">
        <v>107</v>
      </c>
      <c r="P14" s="22" t="s">
        <v>107</v>
      </c>
      <c r="Q14" s="21" t="s">
        <v>107</v>
      </c>
      <c r="R14" s="22" t="s">
        <v>107</v>
      </c>
    </row>
    <row r="15" spans="1:18">
      <c r="A15" s="15" t="s">
        <v>114</v>
      </c>
      <c r="B15" s="21" t="s">
        <v>107</v>
      </c>
      <c r="C15" s="21" t="s">
        <v>107</v>
      </c>
      <c r="D15" s="22" t="s">
        <v>107</v>
      </c>
      <c r="E15" s="21" t="s">
        <v>107</v>
      </c>
      <c r="F15" s="22" t="s">
        <v>107</v>
      </c>
      <c r="G15" s="21" t="s">
        <v>107</v>
      </c>
      <c r="H15" s="22" t="s">
        <v>107</v>
      </c>
      <c r="I15" s="21" t="s">
        <v>107</v>
      </c>
      <c r="J15" s="22" t="s">
        <v>107</v>
      </c>
      <c r="K15" s="21" t="s">
        <v>107</v>
      </c>
      <c r="L15" s="22" t="s">
        <v>107</v>
      </c>
      <c r="M15" s="21" t="s">
        <v>107</v>
      </c>
      <c r="N15" s="22" t="s">
        <v>107</v>
      </c>
      <c r="O15" s="21" t="s">
        <v>107</v>
      </c>
      <c r="P15" s="22" t="s">
        <v>107</v>
      </c>
      <c r="Q15" s="21" t="s">
        <v>107</v>
      </c>
      <c r="R15" s="22" t="s">
        <v>107</v>
      </c>
    </row>
    <row r="16" spans="1:18">
      <c r="A16" s="15" t="s">
        <v>115</v>
      </c>
      <c r="B16" s="21" t="s">
        <v>107</v>
      </c>
      <c r="C16" s="21" t="s">
        <v>107</v>
      </c>
      <c r="D16" s="22" t="s">
        <v>107</v>
      </c>
      <c r="E16" s="21" t="s">
        <v>107</v>
      </c>
      <c r="F16" s="22" t="s">
        <v>107</v>
      </c>
      <c r="G16" s="21" t="s">
        <v>107</v>
      </c>
      <c r="H16" s="22" t="s">
        <v>107</v>
      </c>
      <c r="I16" s="21" t="s">
        <v>107</v>
      </c>
      <c r="J16" s="22" t="s">
        <v>107</v>
      </c>
      <c r="K16" s="21" t="s">
        <v>107</v>
      </c>
      <c r="L16" s="22" t="s">
        <v>107</v>
      </c>
      <c r="M16" s="21" t="s">
        <v>107</v>
      </c>
      <c r="N16" s="22" t="s">
        <v>107</v>
      </c>
      <c r="O16" s="21" t="s">
        <v>107</v>
      </c>
      <c r="P16" s="22" t="s">
        <v>107</v>
      </c>
      <c r="Q16" s="21" t="s">
        <v>107</v>
      </c>
      <c r="R16" s="22" t="s">
        <v>107</v>
      </c>
    </row>
    <row r="17" spans="1:18">
      <c r="A17" s="15" t="s">
        <v>116</v>
      </c>
      <c r="B17" s="21" t="s">
        <v>107</v>
      </c>
      <c r="C17" s="21" t="s">
        <v>107</v>
      </c>
      <c r="D17" s="22" t="s">
        <v>107</v>
      </c>
      <c r="E17" s="21" t="s">
        <v>107</v>
      </c>
      <c r="F17" s="22" t="s">
        <v>107</v>
      </c>
      <c r="G17" s="21" t="s">
        <v>107</v>
      </c>
      <c r="H17" s="22" t="s">
        <v>107</v>
      </c>
      <c r="I17" s="21" t="s">
        <v>107</v>
      </c>
      <c r="J17" s="22" t="s">
        <v>107</v>
      </c>
      <c r="K17" s="21" t="s">
        <v>107</v>
      </c>
      <c r="L17" s="22" t="s">
        <v>107</v>
      </c>
      <c r="M17" s="21" t="s">
        <v>107</v>
      </c>
      <c r="N17" s="22" t="s">
        <v>107</v>
      </c>
      <c r="O17" s="21" t="s">
        <v>107</v>
      </c>
      <c r="P17" s="22" t="s">
        <v>107</v>
      </c>
      <c r="Q17" s="21" t="s">
        <v>107</v>
      </c>
      <c r="R17" s="22" t="s">
        <v>107</v>
      </c>
    </row>
    <row r="18" spans="1:18">
      <c r="A18" s="15" t="s">
        <v>117</v>
      </c>
      <c r="B18" s="21" t="s">
        <v>107</v>
      </c>
      <c r="C18" s="21" t="s">
        <v>107</v>
      </c>
      <c r="D18" s="22" t="s">
        <v>107</v>
      </c>
      <c r="E18" s="21" t="s">
        <v>107</v>
      </c>
      <c r="F18" s="22" t="s">
        <v>107</v>
      </c>
      <c r="G18" s="21" t="s">
        <v>107</v>
      </c>
      <c r="H18" s="22" t="s">
        <v>107</v>
      </c>
      <c r="I18" s="21" t="s">
        <v>107</v>
      </c>
      <c r="J18" s="22" t="s">
        <v>107</v>
      </c>
      <c r="K18" s="21" t="s">
        <v>107</v>
      </c>
      <c r="L18" s="22" t="s">
        <v>107</v>
      </c>
      <c r="M18" s="21" t="s">
        <v>107</v>
      </c>
      <c r="N18" s="22" t="s">
        <v>107</v>
      </c>
      <c r="O18" s="21" t="s">
        <v>107</v>
      </c>
      <c r="P18" s="22" t="s">
        <v>107</v>
      </c>
      <c r="Q18" s="21" t="s">
        <v>107</v>
      </c>
      <c r="R18" s="22" t="s">
        <v>107</v>
      </c>
    </row>
    <row r="19" spans="1:18">
      <c r="A19" s="15" t="s">
        <v>118</v>
      </c>
      <c r="B19" s="21" t="s">
        <v>107</v>
      </c>
      <c r="C19" s="21" t="s">
        <v>107</v>
      </c>
      <c r="D19" s="22" t="s">
        <v>107</v>
      </c>
      <c r="E19" s="21" t="s">
        <v>107</v>
      </c>
      <c r="F19" s="22" t="s">
        <v>107</v>
      </c>
      <c r="G19" s="21" t="s">
        <v>107</v>
      </c>
      <c r="H19" s="22" t="s">
        <v>107</v>
      </c>
      <c r="I19" s="21" t="s">
        <v>107</v>
      </c>
      <c r="J19" s="22" t="s">
        <v>107</v>
      </c>
      <c r="K19" s="21" t="s">
        <v>107</v>
      </c>
      <c r="L19" s="22" t="s">
        <v>107</v>
      </c>
      <c r="M19" s="21" t="s">
        <v>107</v>
      </c>
      <c r="N19" s="22" t="s">
        <v>107</v>
      </c>
      <c r="O19" s="21" t="s">
        <v>107</v>
      </c>
      <c r="P19" s="22" t="s">
        <v>107</v>
      </c>
      <c r="Q19" s="21" t="s">
        <v>107</v>
      </c>
      <c r="R19" s="22" t="s">
        <v>107</v>
      </c>
    </row>
    <row r="20" spans="1:18">
      <c r="A20" s="15" t="s">
        <v>119</v>
      </c>
      <c r="B20" s="21" t="s">
        <v>107</v>
      </c>
      <c r="C20" s="21" t="s">
        <v>107</v>
      </c>
      <c r="D20" s="22" t="s">
        <v>107</v>
      </c>
      <c r="E20" s="21" t="s">
        <v>107</v>
      </c>
      <c r="F20" s="22" t="s">
        <v>107</v>
      </c>
      <c r="G20" s="21" t="s">
        <v>107</v>
      </c>
      <c r="H20" s="22" t="s">
        <v>107</v>
      </c>
      <c r="I20" s="21" t="s">
        <v>107</v>
      </c>
      <c r="J20" s="22" t="s">
        <v>107</v>
      </c>
      <c r="K20" s="21" t="s">
        <v>107</v>
      </c>
      <c r="L20" s="22" t="s">
        <v>107</v>
      </c>
      <c r="M20" s="21" t="s">
        <v>107</v>
      </c>
      <c r="N20" s="22" t="s">
        <v>107</v>
      </c>
      <c r="O20" s="21" t="s">
        <v>107</v>
      </c>
      <c r="P20" s="22" t="s">
        <v>107</v>
      </c>
      <c r="Q20" s="21" t="s">
        <v>107</v>
      </c>
      <c r="R20" s="22" t="s">
        <v>107</v>
      </c>
    </row>
    <row r="21" spans="1:18">
      <c r="A21" s="15" t="s">
        <v>120</v>
      </c>
      <c r="B21" s="21" t="s">
        <v>107</v>
      </c>
      <c r="C21" s="21" t="s">
        <v>107</v>
      </c>
      <c r="D21" s="22" t="s">
        <v>107</v>
      </c>
      <c r="E21" s="21" t="s">
        <v>107</v>
      </c>
      <c r="F21" s="22" t="s">
        <v>107</v>
      </c>
      <c r="G21" s="21" t="s">
        <v>107</v>
      </c>
      <c r="H21" s="22" t="s">
        <v>107</v>
      </c>
      <c r="I21" s="21" t="s">
        <v>107</v>
      </c>
      <c r="J21" s="22" t="s">
        <v>107</v>
      </c>
      <c r="K21" s="21" t="s">
        <v>107</v>
      </c>
      <c r="L21" s="22" t="s">
        <v>107</v>
      </c>
      <c r="M21" s="21" t="s">
        <v>107</v>
      </c>
      <c r="N21" s="22" t="s">
        <v>107</v>
      </c>
      <c r="O21" s="21" t="s">
        <v>107</v>
      </c>
      <c r="P21" s="22" t="s">
        <v>107</v>
      </c>
      <c r="Q21" s="21" t="s">
        <v>107</v>
      </c>
      <c r="R21" s="22" t="s">
        <v>107</v>
      </c>
    </row>
    <row r="22" spans="1:18">
      <c r="A22" s="15" t="s">
        <v>121</v>
      </c>
      <c r="B22" s="21" t="s">
        <v>107</v>
      </c>
      <c r="C22" s="21" t="s">
        <v>107</v>
      </c>
      <c r="D22" s="22" t="s">
        <v>107</v>
      </c>
      <c r="E22" s="21" t="s">
        <v>107</v>
      </c>
      <c r="F22" s="22" t="s">
        <v>107</v>
      </c>
      <c r="G22" s="21" t="s">
        <v>107</v>
      </c>
      <c r="H22" s="22" t="s">
        <v>107</v>
      </c>
      <c r="I22" s="21" t="s">
        <v>107</v>
      </c>
      <c r="J22" s="22" t="s">
        <v>107</v>
      </c>
      <c r="K22" s="21" t="s">
        <v>107</v>
      </c>
      <c r="L22" s="22" t="s">
        <v>107</v>
      </c>
      <c r="M22" s="21" t="s">
        <v>107</v>
      </c>
      <c r="N22" s="22" t="s">
        <v>107</v>
      </c>
      <c r="O22" s="21" t="s">
        <v>107</v>
      </c>
      <c r="P22" s="22" t="s">
        <v>107</v>
      </c>
      <c r="Q22" s="21" t="s">
        <v>107</v>
      </c>
      <c r="R22" s="22" t="s">
        <v>107</v>
      </c>
    </row>
    <row r="23" spans="1:18">
      <c r="A23" s="15" t="s">
        <v>122</v>
      </c>
      <c r="B23" s="17" t="n">
        <v>5791</v>
      </c>
      <c r="C23" s="18">
        <f>(4418.0/B23*100)</f>
        <v/>
      </c>
      <c r="D23" s="19" t="n">
        <v>1373</v>
      </c>
      <c r="E23" s="18" t="n">
        <v>38.00043733</v>
      </c>
      <c r="F23" s="20" t="n">
        <v>2.0591529</v>
      </c>
      <c r="G23" s="18" t="n">
        <v>59.07623879</v>
      </c>
      <c r="H23" s="20" t="n">
        <v>2.24222107</v>
      </c>
      <c r="I23" s="18" t="s">
        <v>105</v>
      </c>
      <c r="J23" s="20" t="s">
        <v>105</v>
      </c>
      <c r="K23" s="18" t="n">
        <v>0.50872171</v>
      </c>
      <c r="L23" s="20" t="n">
        <v>0.3167083</v>
      </c>
      <c r="M23" s="18" t="n">
        <v>0</v>
      </c>
      <c r="N23" s="20" t="n">
        <v>0</v>
      </c>
      <c r="O23" s="18" t="n">
        <v>0</v>
      </c>
      <c r="P23" s="20" t="n">
        <v>0</v>
      </c>
      <c r="Q23" s="18" t="n">
        <v>2.41460217</v>
      </c>
      <c r="R23" s="20" t="n">
        <v>0.5820902</v>
      </c>
    </row>
    <row r="24" spans="1:18">
      <c r="A24" s="15" t="s">
        <v>123</v>
      </c>
      <c r="B24" s="21" t="s">
        <v>107</v>
      </c>
      <c r="C24" s="21" t="s">
        <v>107</v>
      </c>
      <c r="D24" s="22" t="s">
        <v>107</v>
      </c>
      <c r="E24" s="21" t="s">
        <v>107</v>
      </c>
      <c r="F24" s="22" t="s">
        <v>107</v>
      </c>
      <c r="G24" s="21" t="s">
        <v>107</v>
      </c>
      <c r="H24" s="22" t="s">
        <v>107</v>
      </c>
      <c r="I24" s="21" t="s">
        <v>107</v>
      </c>
      <c r="J24" s="22" t="s">
        <v>107</v>
      </c>
      <c r="K24" s="21" t="s">
        <v>107</v>
      </c>
      <c r="L24" s="22" t="s">
        <v>107</v>
      </c>
      <c r="M24" s="21" t="s">
        <v>107</v>
      </c>
      <c r="N24" s="22" t="s">
        <v>107</v>
      </c>
      <c r="O24" s="21" t="s">
        <v>107</v>
      </c>
      <c r="P24" s="22" t="s">
        <v>107</v>
      </c>
      <c r="Q24" s="21" t="s">
        <v>107</v>
      </c>
      <c r="R24" s="22" t="s">
        <v>107</v>
      </c>
    </row>
    <row r="25" spans="1:18">
      <c r="A25" s="15" t="s">
        <v>124</v>
      </c>
      <c r="B25" s="21" t="s">
        <v>107</v>
      </c>
      <c r="C25" s="21" t="s">
        <v>107</v>
      </c>
      <c r="D25" s="22" t="s">
        <v>107</v>
      </c>
      <c r="E25" s="21" t="s">
        <v>107</v>
      </c>
      <c r="F25" s="22" t="s">
        <v>107</v>
      </c>
      <c r="G25" s="21" t="s">
        <v>107</v>
      </c>
      <c r="H25" s="22" t="s">
        <v>107</v>
      </c>
      <c r="I25" s="21" t="s">
        <v>107</v>
      </c>
      <c r="J25" s="22" t="s">
        <v>107</v>
      </c>
      <c r="K25" s="21" t="s">
        <v>107</v>
      </c>
      <c r="L25" s="22" t="s">
        <v>107</v>
      </c>
      <c r="M25" s="21" t="s">
        <v>107</v>
      </c>
      <c r="N25" s="22" t="s">
        <v>107</v>
      </c>
      <c r="O25" s="21" t="s">
        <v>107</v>
      </c>
      <c r="P25" s="22" t="s">
        <v>107</v>
      </c>
      <c r="Q25" s="21" t="s">
        <v>107</v>
      </c>
      <c r="R25" s="22" t="s">
        <v>107</v>
      </c>
    </row>
    <row r="26" spans="1:18">
      <c r="A26" s="15" t="s">
        <v>125</v>
      </c>
      <c r="B26" s="21" t="s">
        <v>107</v>
      </c>
      <c r="C26" s="21" t="s">
        <v>107</v>
      </c>
      <c r="D26" s="22" t="s">
        <v>107</v>
      </c>
      <c r="E26" s="21" t="s">
        <v>107</v>
      </c>
      <c r="F26" s="22" t="s">
        <v>107</v>
      </c>
      <c r="G26" s="21" t="s">
        <v>107</v>
      </c>
      <c r="H26" s="22" t="s">
        <v>107</v>
      </c>
      <c r="I26" s="21" t="s">
        <v>107</v>
      </c>
      <c r="J26" s="22" t="s">
        <v>107</v>
      </c>
      <c r="K26" s="21" t="s">
        <v>107</v>
      </c>
      <c r="L26" s="22" t="s">
        <v>107</v>
      </c>
      <c r="M26" s="21" t="s">
        <v>107</v>
      </c>
      <c r="N26" s="22" t="s">
        <v>107</v>
      </c>
      <c r="O26" s="21" t="s">
        <v>107</v>
      </c>
      <c r="P26" s="22" t="s">
        <v>107</v>
      </c>
      <c r="Q26" s="21" t="s">
        <v>107</v>
      </c>
      <c r="R26" s="22" t="s">
        <v>107</v>
      </c>
    </row>
    <row r="27" spans="1:18">
      <c r="A27" s="15" t="s">
        <v>126</v>
      </c>
      <c r="B27" s="21" t="s">
        <v>107</v>
      </c>
      <c r="C27" s="21" t="s">
        <v>107</v>
      </c>
      <c r="D27" s="22" t="s">
        <v>107</v>
      </c>
      <c r="E27" s="21" t="s">
        <v>107</v>
      </c>
      <c r="F27" s="22" t="s">
        <v>107</v>
      </c>
      <c r="G27" s="21" t="s">
        <v>107</v>
      </c>
      <c r="H27" s="22" t="s">
        <v>107</v>
      </c>
      <c r="I27" s="21" t="s">
        <v>107</v>
      </c>
      <c r="J27" s="22" t="s">
        <v>107</v>
      </c>
      <c r="K27" s="21" t="s">
        <v>107</v>
      </c>
      <c r="L27" s="22" t="s">
        <v>107</v>
      </c>
      <c r="M27" s="21" t="s">
        <v>107</v>
      </c>
      <c r="N27" s="22" t="s">
        <v>107</v>
      </c>
      <c r="O27" s="21" t="s">
        <v>107</v>
      </c>
      <c r="P27" s="22" t="s">
        <v>107</v>
      </c>
      <c r="Q27" s="21" t="s">
        <v>107</v>
      </c>
      <c r="R27" s="22" t="s">
        <v>107</v>
      </c>
    </row>
    <row r="28" spans="1:18">
      <c r="A28" s="15" t="s">
        <v>127</v>
      </c>
      <c r="B28" s="21" t="s">
        <v>107</v>
      </c>
      <c r="C28" s="21" t="s">
        <v>107</v>
      </c>
      <c r="D28" s="22" t="s">
        <v>107</v>
      </c>
      <c r="E28" s="21" t="s">
        <v>107</v>
      </c>
      <c r="F28" s="22" t="s">
        <v>107</v>
      </c>
      <c r="G28" s="21" t="s">
        <v>107</v>
      </c>
      <c r="H28" s="22" t="s">
        <v>107</v>
      </c>
      <c r="I28" s="21" t="s">
        <v>107</v>
      </c>
      <c r="J28" s="22" t="s">
        <v>107</v>
      </c>
      <c r="K28" s="21" t="s">
        <v>107</v>
      </c>
      <c r="L28" s="22" t="s">
        <v>107</v>
      </c>
      <c r="M28" s="21" t="s">
        <v>107</v>
      </c>
      <c r="N28" s="22" t="s">
        <v>107</v>
      </c>
      <c r="O28" s="21" t="s">
        <v>107</v>
      </c>
      <c r="P28" s="22" t="s">
        <v>107</v>
      </c>
      <c r="Q28" s="21" t="s">
        <v>107</v>
      </c>
      <c r="R28" s="22" t="s">
        <v>107</v>
      </c>
    </row>
    <row r="29" spans="1:18">
      <c r="A29" s="15" t="s">
        <v>128</v>
      </c>
      <c r="B29" s="17" t="n">
        <v>2685</v>
      </c>
      <c r="C29" s="18">
        <f>(2042.0/B29*100)</f>
        <v/>
      </c>
      <c r="D29" s="19" t="n">
        <v>643</v>
      </c>
      <c r="E29" s="18" t="n">
        <v>23.10495634</v>
      </c>
      <c r="F29" s="20" t="n">
        <v>1.80578039</v>
      </c>
      <c r="G29" s="18" t="n">
        <v>75.8287007</v>
      </c>
      <c r="H29" s="20" t="n">
        <v>1.84891555</v>
      </c>
      <c r="I29" s="18" t="s">
        <v>105</v>
      </c>
      <c r="J29" s="20" t="s">
        <v>105</v>
      </c>
      <c r="K29" s="18" t="n">
        <v>0.92385174</v>
      </c>
      <c r="L29" s="20" t="n">
        <v>0.43426477</v>
      </c>
      <c r="M29" s="18" t="n">
        <v>0</v>
      </c>
      <c r="N29" s="20" t="n">
        <v>0</v>
      </c>
      <c r="O29" s="18" t="n">
        <v>0</v>
      </c>
      <c r="P29" s="20" t="n">
        <v>0</v>
      </c>
      <c r="Q29" s="18" t="n">
        <v>0.14249123</v>
      </c>
      <c r="R29" s="20" t="n">
        <v>0.13250564</v>
      </c>
    </row>
    <row r="30" spans="1:18">
      <c r="A30" s="15" t="s">
        <v>129</v>
      </c>
      <c r="B30" s="21" t="s">
        <v>107</v>
      </c>
      <c r="C30" s="21" t="s">
        <v>107</v>
      </c>
      <c r="D30" s="22" t="s">
        <v>107</v>
      </c>
      <c r="E30" s="21" t="s">
        <v>107</v>
      </c>
      <c r="F30" s="22" t="s">
        <v>107</v>
      </c>
      <c r="G30" s="21" t="s">
        <v>107</v>
      </c>
      <c r="H30" s="22" t="s">
        <v>107</v>
      </c>
      <c r="I30" s="21" t="s">
        <v>107</v>
      </c>
      <c r="J30" s="22" t="s">
        <v>107</v>
      </c>
      <c r="K30" s="21" t="s">
        <v>107</v>
      </c>
      <c r="L30" s="22" t="s">
        <v>107</v>
      </c>
      <c r="M30" s="21" t="s">
        <v>107</v>
      </c>
      <c r="N30" s="22" t="s">
        <v>107</v>
      </c>
      <c r="O30" s="21" t="s">
        <v>107</v>
      </c>
      <c r="P30" s="22" t="s">
        <v>107</v>
      </c>
      <c r="Q30" s="21" t="s">
        <v>107</v>
      </c>
      <c r="R30" s="22" t="s">
        <v>107</v>
      </c>
    </row>
    <row r="31" spans="1:18">
      <c r="A31" s="15" t="s">
        <v>130</v>
      </c>
      <c r="B31" s="21" t="s">
        <v>107</v>
      </c>
      <c r="C31" s="21" t="s">
        <v>107</v>
      </c>
      <c r="D31" s="22" t="s">
        <v>107</v>
      </c>
      <c r="E31" s="21" t="s">
        <v>107</v>
      </c>
      <c r="F31" s="22" t="s">
        <v>107</v>
      </c>
      <c r="G31" s="21" t="s">
        <v>107</v>
      </c>
      <c r="H31" s="22" t="s">
        <v>107</v>
      </c>
      <c r="I31" s="21" t="s">
        <v>107</v>
      </c>
      <c r="J31" s="22" t="s">
        <v>107</v>
      </c>
      <c r="K31" s="21" t="s">
        <v>107</v>
      </c>
      <c r="L31" s="22" t="s">
        <v>107</v>
      </c>
      <c r="M31" s="21" t="s">
        <v>107</v>
      </c>
      <c r="N31" s="22" t="s">
        <v>107</v>
      </c>
      <c r="O31" s="21" t="s">
        <v>107</v>
      </c>
      <c r="P31" s="22" t="s">
        <v>107</v>
      </c>
      <c r="Q31" s="21" t="s">
        <v>107</v>
      </c>
      <c r="R31" s="22" t="s">
        <v>107</v>
      </c>
    </row>
    <row r="32" spans="1:18">
      <c r="A32" s="15" t="s">
        <v>131</v>
      </c>
      <c r="B32" s="17" t="n">
        <v>2269</v>
      </c>
      <c r="C32" s="18">
        <f>(1414.0/B32*100)</f>
        <v/>
      </c>
      <c r="D32" s="19" t="n">
        <v>855</v>
      </c>
      <c r="E32" s="18" t="n">
        <v>15.39621795</v>
      </c>
      <c r="F32" s="20" t="n">
        <v>1.46287083</v>
      </c>
      <c r="G32" s="18" t="n">
        <v>83.53274157</v>
      </c>
      <c r="H32" s="20" t="n">
        <v>1.59612574</v>
      </c>
      <c r="I32" s="18" t="s">
        <v>105</v>
      </c>
      <c r="J32" s="20" t="s">
        <v>105</v>
      </c>
      <c r="K32" s="18" t="n">
        <v>0</v>
      </c>
      <c r="L32" s="20" t="n">
        <v>0</v>
      </c>
      <c r="M32" s="18" t="n">
        <v>0</v>
      </c>
      <c r="N32" s="20" t="n">
        <v>0</v>
      </c>
      <c r="O32" s="18" t="n">
        <v>0</v>
      </c>
      <c r="P32" s="20" t="n">
        <v>0</v>
      </c>
      <c r="Q32" s="18" t="n">
        <v>1.07104049</v>
      </c>
      <c r="R32" s="20" t="n">
        <v>0.38397465</v>
      </c>
    </row>
    <row r="33" spans="1:18">
      <c r="A33" s="15" t="s">
        <v>132</v>
      </c>
      <c r="B33" s="21" t="s">
        <v>107</v>
      </c>
      <c r="C33" s="21" t="s">
        <v>107</v>
      </c>
      <c r="D33" s="22" t="s">
        <v>107</v>
      </c>
      <c r="E33" s="21" t="s">
        <v>107</v>
      </c>
      <c r="F33" s="22" t="s">
        <v>107</v>
      </c>
      <c r="G33" s="21" t="s">
        <v>107</v>
      </c>
      <c r="H33" s="22" t="s">
        <v>107</v>
      </c>
      <c r="I33" s="21" t="s">
        <v>107</v>
      </c>
      <c r="J33" s="22" t="s">
        <v>107</v>
      </c>
      <c r="K33" s="21" t="s">
        <v>107</v>
      </c>
      <c r="L33" s="22" t="s">
        <v>107</v>
      </c>
      <c r="M33" s="21" t="s">
        <v>107</v>
      </c>
      <c r="N33" s="22" t="s">
        <v>107</v>
      </c>
      <c r="O33" s="21" t="s">
        <v>107</v>
      </c>
      <c r="P33" s="22" t="s">
        <v>107</v>
      </c>
      <c r="Q33" s="21" t="s">
        <v>107</v>
      </c>
      <c r="R33" s="22" t="s">
        <v>107</v>
      </c>
    </row>
    <row r="34" spans="1:18">
      <c r="A34" s="15" t="s">
        <v>133</v>
      </c>
      <c r="B34" s="17" t="n">
        <v>3315</v>
      </c>
      <c r="C34" s="18">
        <f>(2511.0/B34*100)</f>
        <v/>
      </c>
      <c r="D34" s="19" t="n">
        <v>804</v>
      </c>
      <c r="E34" s="18" t="n">
        <v>26.38701285</v>
      </c>
      <c r="F34" s="20" t="n">
        <v>1.83087598</v>
      </c>
      <c r="G34" s="18" t="n">
        <v>69.40168638999999</v>
      </c>
      <c r="H34" s="20" t="n">
        <v>2.17131631</v>
      </c>
      <c r="I34" s="18" t="s">
        <v>105</v>
      </c>
      <c r="J34" s="20" t="s">
        <v>105</v>
      </c>
      <c r="K34" s="18" t="n">
        <v>0.8010768</v>
      </c>
      <c r="L34" s="20" t="n">
        <v>0.35814274</v>
      </c>
      <c r="M34" s="18" t="n">
        <v>0</v>
      </c>
      <c r="N34" s="20" t="n">
        <v>0</v>
      </c>
      <c r="O34" s="18" t="n">
        <v>0</v>
      </c>
      <c r="P34" s="20" t="n">
        <v>0</v>
      </c>
      <c r="Q34" s="18" t="n">
        <v>3.41022395</v>
      </c>
      <c r="R34" s="20" t="n">
        <v>0.66922032</v>
      </c>
    </row>
    <row r="35" spans="1:18">
      <c r="A35" s="15" t="s">
        <v>134</v>
      </c>
      <c r="B35" s="21" t="s">
        <v>107</v>
      </c>
      <c r="C35" s="21" t="s">
        <v>107</v>
      </c>
      <c r="D35" s="22" t="s">
        <v>107</v>
      </c>
      <c r="E35" s="21" t="s">
        <v>107</v>
      </c>
      <c r="F35" s="22" t="s">
        <v>107</v>
      </c>
      <c r="G35" s="21" t="s">
        <v>107</v>
      </c>
      <c r="H35" s="22" t="s">
        <v>107</v>
      </c>
      <c r="I35" s="21" t="s">
        <v>107</v>
      </c>
      <c r="J35" s="22" t="s">
        <v>107</v>
      </c>
      <c r="K35" s="21" t="s">
        <v>107</v>
      </c>
      <c r="L35" s="22" t="s">
        <v>107</v>
      </c>
      <c r="M35" s="21" t="s">
        <v>107</v>
      </c>
      <c r="N35" s="22" t="s">
        <v>107</v>
      </c>
      <c r="O35" s="21" t="s">
        <v>107</v>
      </c>
      <c r="P35" s="22" t="s">
        <v>107</v>
      </c>
      <c r="Q35" s="21" t="s">
        <v>107</v>
      </c>
      <c r="R35" s="22" t="s">
        <v>107</v>
      </c>
    </row>
    <row r="36" spans="1:18">
      <c r="A36" s="15" t="s">
        <v>135</v>
      </c>
      <c r="B36" s="17" t="n">
        <v>3332</v>
      </c>
      <c r="C36" s="18">
        <f>(2477.0/B36*100)</f>
        <v/>
      </c>
      <c r="D36" s="19" t="n">
        <v>855</v>
      </c>
      <c r="E36" s="18" t="n">
        <v>14.73853437</v>
      </c>
      <c r="F36" s="20" t="n">
        <v>1.60713803</v>
      </c>
      <c r="G36" s="18" t="n">
        <v>81.15920724999999</v>
      </c>
      <c r="H36" s="20" t="n">
        <v>1.77688744</v>
      </c>
      <c r="I36" s="18" t="s">
        <v>105</v>
      </c>
      <c r="J36" s="20" t="s">
        <v>105</v>
      </c>
      <c r="K36" s="18" t="n">
        <v>1.01434808</v>
      </c>
      <c r="L36" s="20" t="n">
        <v>0.34500384</v>
      </c>
      <c r="M36" s="18" t="n">
        <v>0</v>
      </c>
      <c r="N36" s="20" t="n">
        <v>0</v>
      </c>
      <c r="O36" s="18" t="n">
        <v>0</v>
      </c>
      <c r="P36" s="20" t="n">
        <v>0</v>
      </c>
      <c r="Q36" s="18" t="n">
        <v>3.08791029</v>
      </c>
      <c r="R36" s="20" t="n">
        <v>0.67250716</v>
      </c>
    </row>
    <row r="37" spans="1:18">
      <c r="A37" s="15" t="s">
        <v>136</v>
      </c>
      <c r="B37" s="21" t="s">
        <v>107</v>
      </c>
      <c r="C37" s="21" t="s">
        <v>107</v>
      </c>
      <c r="D37" s="22" t="s">
        <v>107</v>
      </c>
      <c r="E37" s="21" t="s">
        <v>107</v>
      </c>
      <c r="F37" s="22" t="s">
        <v>107</v>
      </c>
      <c r="G37" s="21" t="s">
        <v>107</v>
      </c>
      <c r="H37" s="22" t="s">
        <v>107</v>
      </c>
      <c r="I37" s="21" t="s">
        <v>107</v>
      </c>
      <c r="J37" s="22" t="s">
        <v>107</v>
      </c>
      <c r="K37" s="21" t="s">
        <v>107</v>
      </c>
      <c r="L37" s="22" t="s">
        <v>107</v>
      </c>
      <c r="M37" s="21" t="s">
        <v>107</v>
      </c>
      <c r="N37" s="22" t="s">
        <v>107</v>
      </c>
      <c r="O37" s="21" t="s">
        <v>107</v>
      </c>
      <c r="P37" s="22" t="s">
        <v>107</v>
      </c>
      <c r="Q37" s="21" t="s">
        <v>107</v>
      </c>
      <c r="R37" s="22" t="s">
        <v>107</v>
      </c>
    </row>
    <row r="38" spans="1:18">
      <c r="A38" s="15" t="s">
        <v>137</v>
      </c>
      <c r="B38" s="21" t="s">
        <v>107</v>
      </c>
      <c r="C38" s="21" t="s">
        <v>107</v>
      </c>
      <c r="D38" s="22" t="s">
        <v>107</v>
      </c>
      <c r="E38" s="21" t="s">
        <v>107</v>
      </c>
      <c r="F38" s="22" t="s">
        <v>107</v>
      </c>
      <c r="G38" s="21" t="s">
        <v>107</v>
      </c>
      <c r="H38" s="22" t="s">
        <v>107</v>
      </c>
      <c r="I38" s="21" t="s">
        <v>107</v>
      </c>
      <c r="J38" s="22" t="s">
        <v>107</v>
      </c>
      <c r="K38" s="21" t="s">
        <v>107</v>
      </c>
      <c r="L38" s="22" t="s">
        <v>107</v>
      </c>
      <c r="M38" s="21" t="s">
        <v>107</v>
      </c>
      <c r="N38" s="22" t="s">
        <v>107</v>
      </c>
      <c r="O38" s="21" t="s">
        <v>107</v>
      </c>
      <c r="P38" s="22" t="s">
        <v>107</v>
      </c>
      <c r="Q38" s="21" t="s">
        <v>107</v>
      </c>
      <c r="R38" s="22" t="s">
        <v>107</v>
      </c>
    </row>
    <row r="39" spans="1:18">
      <c r="A39" s="15" t="s">
        <v>138</v>
      </c>
      <c r="B39" s="21" t="s">
        <v>107</v>
      </c>
      <c r="C39" s="21" t="s">
        <v>107</v>
      </c>
      <c r="D39" s="22" t="s">
        <v>107</v>
      </c>
      <c r="E39" s="21" t="s">
        <v>107</v>
      </c>
      <c r="F39" s="22" t="s">
        <v>107</v>
      </c>
      <c r="G39" s="21" t="s">
        <v>107</v>
      </c>
      <c r="H39" s="22" t="s">
        <v>107</v>
      </c>
      <c r="I39" s="21" t="s">
        <v>107</v>
      </c>
      <c r="J39" s="22" t="s">
        <v>107</v>
      </c>
      <c r="K39" s="21" t="s">
        <v>107</v>
      </c>
      <c r="L39" s="22" t="s">
        <v>107</v>
      </c>
      <c r="M39" s="21" t="s">
        <v>107</v>
      </c>
      <c r="N39" s="22" t="s">
        <v>107</v>
      </c>
      <c r="O39" s="21" t="s">
        <v>107</v>
      </c>
      <c r="P39" s="22" t="s">
        <v>107</v>
      </c>
      <c r="Q39" s="21" t="s">
        <v>107</v>
      </c>
      <c r="R39" s="22" t="s">
        <v>107</v>
      </c>
    </row>
    <row r="40" spans="1:18">
      <c r="A40" s="15" t="s">
        <v>139</v>
      </c>
      <c r="B40" s="21" t="s">
        <v>107</v>
      </c>
      <c r="C40" s="21" t="s">
        <v>107</v>
      </c>
      <c r="D40" s="22" t="s">
        <v>107</v>
      </c>
      <c r="E40" s="21" t="s">
        <v>107</v>
      </c>
      <c r="F40" s="22" t="s">
        <v>107</v>
      </c>
      <c r="G40" s="21" t="s">
        <v>107</v>
      </c>
      <c r="H40" s="22" t="s">
        <v>107</v>
      </c>
      <c r="I40" s="21" t="s">
        <v>107</v>
      </c>
      <c r="J40" s="22" t="s">
        <v>107</v>
      </c>
      <c r="K40" s="21" t="s">
        <v>107</v>
      </c>
      <c r="L40" s="22" t="s">
        <v>107</v>
      </c>
      <c r="M40" s="21" t="s">
        <v>107</v>
      </c>
      <c r="N40" s="22" t="s">
        <v>107</v>
      </c>
      <c r="O40" s="21" t="s">
        <v>107</v>
      </c>
      <c r="P40" s="22" t="s">
        <v>107</v>
      </c>
      <c r="Q40" s="21" t="s">
        <v>107</v>
      </c>
      <c r="R40" s="22" t="s">
        <v>107</v>
      </c>
    </row>
    <row r="41" spans="1:18">
      <c r="A41" s="15" t="s">
        <v>140</v>
      </c>
      <c r="B41" s="17" t="n">
        <v>2858</v>
      </c>
      <c r="C41" s="18">
        <f>(2146.0/B41*100)</f>
        <v/>
      </c>
      <c r="D41" s="19" t="n">
        <v>712</v>
      </c>
      <c r="E41" s="18" t="n">
        <v>29.01079773</v>
      </c>
      <c r="F41" s="20" t="n">
        <v>1.8777171</v>
      </c>
      <c r="G41" s="18" t="n">
        <v>69.95539676</v>
      </c>
      <c r="H41" s="20" t="n">
        <v>2.200796</v>
      </c>
      <c r="I41" s="18" t="s">
        <v>105</v>
      </c>
      <c r="J41" s="20" t="s">
        <v>105</v>
      </c>
      <c r="K41" s="18" t="n">
        <v>0</v>
      </c>
      <c r="L41" s="20" t="n">
        <v>0</v>
      </c>
      <c r="M41" s="18" t="n">
        <v>0</v>
      </c>
      <c r="N41" s="20" t="n">
        <v>0</v>
      </c>
      <c r="O41" s="18" t="n">
        <v>0</v>
      </c>
      <c r="P41" s="20" t="n">
        <v>0</v>
      </c>
      <c r="Q41" s="18" t="n">
        <v>1.03380551</v>
      </c>
      <c r="R41" s="20" t="n">
        <v>0.61274587</v>
      </c>
    </row>
    <row r="42" spans="1:18">
      <c r="A42" s="15" t="s">
        <v>141</v>
      </c>
      <c r="B42" s="17">
        <f>IF(COUNT(B7:B41) &gt; 0, AVERAGE(B7:B41), "\u2014")</f>
        <v/>
      </c>
      <c r="C42" s="18">
        <f>IF(COUNT(C7:C41) &gt; 0, AVERAGE(C7:C41), "—")</f>
        <v/>
      </c>
      <c r="D42" s="19">
        <f>IF(COUNT(D7:D41) &gt; 0, AVERAGE(D7:D41), "—")</f>
        <v/>
      </c>
      <c r="E42" s="18">
        <f>IF(COUNT(E7:E41) &gt; 0, AVERAGE(E7:E41), "—")</f>
        <v/>
      </c>
      <c r="F42" s="20">
        <f>IF(COUNT(F7:F41) &gt; 0, SQRT(SUMSQ(F7:F41)/(COUNT(F7:F41)*COUNT(F7:F41)) ), "—")</f>
        <v/>
      </c>
      <c r="G42" s="18">
        <f>IF(COUNT(G7:G41) &gt; 0, AVERAGE(G7:G41), "—")</f>
        <v/>
      </c>
      <c r="H42" s="20">
        <f>IF(COUNT(H7:H41) &gt; 0, SQRT(SUMSQ(H7:H41)/(COUNT(H7:H41)*COUNT(H7:H41)) ), "—")</f>
        <v/>
      </c>
      <c r="I42" s="18">
        <f>IF(COUNT(I7:I41) &gt; 0, AVERAGE(I7:I41), "—")</f>
        <v/>
      </c>
      <c r="J42" s="20">
        <f>IF(COUNT(J7:J41) &gt; 0, SQRT(SUMSQ(J7:J41)/(COUNT(J7:J41)*COUNT(J7:J41)) ), "—")</f>
        <v/>
      </c>
      <c r="K42" s="18">
        <f>IF(COUNT(K7:K41) &gt; 0, AVERAGE(K7:K41), "—")</f>
        <v/>
      </c>
      <c r="L42" s="20">
        <f>IF(COUNT(L7:L41) &gt; 0, SQRT(SUMSQ(L7:L41)/(COUNT(L7:L41)*COUNT(L7:L41)) ), "—")</f>
        <v/>
      </c>
      <c r="M42" s="18">
        <f>IF(COUNT(M7:M41) &gt; 0, AVERAGE(M7:M41), "—")</f>
        <v/>
      </c>
      <c r="N42" s="20">
        <f>IF(COUNT(N7:N41) &gt; 0, SQRT(SUMSQ(N7:N41)/(COUNT(N7:N41)*COUNT(N7:N41)) ), "—")</f>
        <v/>
      </c>
      <c r="O42" s="18">
        <f>IF(COUNT(O7:O41) &gt; 0, AVERAGE(O7:O41), "—")</f>
        <v/>
      </c>
      <c r="P42" s="20">
        <f>IF(COUNT(P7:P41) &gt; 0, SQRT(SUMSQ(P7:P41)/(COUNT(P7:P41)*COUNT(P7:P41)) ), "—")</f>
        <v/>
      </c>
      <c r="Q42" s="18">
        <f>IF(COUNT(Q7:Q41) &gt; 0, AVERAGE(Q7:Q41), "—")</f>
        <v/>
      </c>
      <c r="R42" s="20">
        <f>IF(COUNT(R7:R41) &gt; 0, SQRT(SUMSQ(R7:R41)/(COUNT(R7:R41)*COUNT(R7:R41)) ), "—")</f>
        <v/>
      </c>
    </row>
    <row r="43" spans="1:18">
      <c r="A43" s="13" t="s">
        <v>142</v>
      </c>
      <c r="B43" s="14" t="n"/>
      <c r="C43" s="14" t="n"/>
      <c r="D43" s="15" t="n"/>
      <c r="E43" s="14" t="n"/>
      <c r="F43" s="15" t="n"/>
      <c r="G43" s="14" t="n"/>
      <c r="H43" s="15" t="n"/>
      <c r="I43" s="14" t="n"/>
      <c r="J43" s="15" t="n"/>
      <c r="K43" s="14" t="n"/>
      <c r="L43" s="15" t="n"/>
      <c r="M43" s="14" t="n"/>
      <c r="N43" s="15" t="n"/>
      <c r="O43" s="14" t="n"/>
      <c r="P43" s="15" t="n"/>
      <c r="Q43" s="14" t="n"/>
      <c r="R43" s="16" t="n"/>
    </row>
    <row r="44" spans="1:18">
      <c r="A44" s="15" t="s">
        <v>143</v>
      </c>
      <c r="B44" s="21" t="s">
        <v>107</v>
      </c>
      <c r="C44" s="21" t="s">
        <v>107</v>
      </c>
      <c r="D44" s="22" t="s">
        <v>107</v>
      </c>
      <c r="E44" s="21" t="s">
        <v>107</v>
      </c>
      <c r="F44" s="22" t="s">
        <v>107</v>
      </c>
      <c r="G44" s="21" t="s">
        <v>107</v>
      </c>
      <c r="H44" s="22" t="s">
        <v>107</v>
      </c>
      <c r="I44" s="21" t="s">
        <v>107</v>
      </c>
      <c r="J44" s="22" t="s">
        <v>107</v>
      </c>
      <c r="K44" s="21" t="s">
        <v>107</v>
      </c>
      <c r="L44" s="22" t="s">
        <v>107</v>
      </c>
      <c r="M44" s="21" t="s">
        <v>107</v>
      </c>
      <c r="N44" s="22" t="s">
        <v>107</v>
      </c>
      <c r="O44" s="21" t="s">
        <v>107</v>
      </c>
      <c r="P44" s="22" t="s">
        <v>107</v>
      </c>
      <c r="Q44" s="21" t="s">
        <v>107</v>
      </c>
      <c r="R44" s="22" t="s">
        <v>107</v>
      </c>
    </row>
    <row r="45" spans="1:18">
      <c r="A45" s="15" t="s">
        <v>144</v>
      </c>
      <c r="B45" s="21" t="s">
        <v>107</v>
      </c>
      <c r="C45" s="21" t="s">
        <v>107</v>
      </c>
      <c r="D45" s="22" t="s">
        <v>107</v>
      </c>
      <c r="E45" s="21" t="s">
        <v>107</v>
      </c>
      <c r="F45" s="22" t="s">
        <v>107</v>
      </c>
      <c r="G45" s="21" t="s">
        <v>107</v>
      </c>
      <c r="H45" s="22" t="s">
        <v>107</v>
      </c>
      <c r="I45" s="21" t="s">
        <v>107</v>
      </c>
      <c r="J45" s="22" t="s">
        <v>107</v>
      </c>
      <c r="K45" s="21" t="s">
        <v>107</v>
      </c>
      <c r="L45" s="22" t="s">
        <v>107</v>
      </c>
      <c r="M45" s="21" t="s">
        <v>107</v>
      </c>
      <c r="N45" s="22" t="s">
        <v>107</v>
      </c>
      <c r="O45" s="21" t="s">
        <v>107</v>
      </c>
      <c r="P45" s="22" t="s">
        <v>107</v>
      </c>
      <c r="Q45" s="21" t="s">
        <v>107</v>
      </c>
      <c r="R45" s="22" t="s">
        <v>107</v>
      </c>
    </row>
    <row r="46" spans="1:18">
      <c r="A46" s="15" t="s">
        <v>145</v>
      </c>
      <c r="B46" s="17" t="n">
        <v>11068</v>
      </c>
      <c r="C46" s="18">
        <f>(8645.0/B46*100)</f>
        <v/>
      </c>
      <c r="D46" s="19" t="n">
        <v>2423</v>
      </c>
      <c r="E46" s="18" t="n">
        <v>22.51248583</v>
      </c>
      <c r="F46" s="20" t="n">
        <v>1.34163859</v>
      </c>
      <c r="G46" s="18" t="n">
        <v>70.43841533</v>
      </c>
      <c r="H46" s="20" t="n">
        <v>1.58494625</v>
      </c>
      <c r="I46" s="18" t="s">
        <v>105</v>
      </c>
      <c r="J46" s="20" t="s">
        <v>105</v>
      </c>
      <c r="K46" s="18" t="n">
        <v>1.82831697</v>
      </c>
      <c r="L46" s="20" t="n">
        <v>0.38499016</v>
      </c>
      <c r="M46" s="18" t="n">
        <v>0</v>
      </c>
      <c r="N46" s="20" t="n">
        <v>0</v>
      </c>
      <c r="O46" s="18" t="n">
        <v>0</v>
      </c>
      <c r="P46" s="20" t="n">
        <v>0</v>
      </c>
      <c r="Q46" s="18" t="n">
        <v>5.22078187</v>
      </c>
      <c r="R46" s="20" t="n">
        <v>0.7787760500000001</v>
      </c>
    </row>
    <row r="47" spans="1:18">
      <c r="A47" s="15" t="s">
        <v>146</v>
      </c>
      <c r="B47" s="21" t="s">
        <v>107</v>
      </c>
      <c r="C47" s="21" t="s">
        <v>107</v>
      </c>
      <c r="D47" s="22" t="s">
        <v>107</v>
      </c>
      <c r="E47" s="21" t="s">
        <v>107</v>
      </c>
      <c r="F47" s="22" t="s">
        <v>107</v>
      </c>
      <c r="G47" s="21" t="s">
        <v>107</v>
      </c>
      <c r="H47" s="22" t="s">
        <v>107</v>
      </c>
      <c r="I47" s="21" t="s">
        <v>107</v>
      </c>
      <c r="J47" s="22" t="s">
        <v>107</v>
      </c>
      <c r="K47" s="21" t="s">
        <v>107</v>
      </c>
      <c r="L47" s="22" t="s">
        <v>107</v>
      </c>
      <c r="M47" s="21" t="s">
        <v>107</v>
      </c>
      <c r="N47" s="22" t="s">
        <v>107</v>
      </c>
      <c r="O47" s="21" t="s">
        <v>107</v>
      </c>
      <c r="P47" s="22" t="s">
        <v>107</v>
      </c>
      <c r="Q47" s="21" t="s">
        <v>107</v>
      </c>
      <c r="R47" s="22" t="s">
        <v>107</v>
      </c>
    </row>
    <row r="48" spans="1:18">
      <c r="A48" s="15" t="s">
        <v>147</v>
      </c>
      <c r="B48" s="17" t="n">
        <v>5159</v>
      </c>
      <c r="C48" s="18">
        <f>(3830.0/B48*100)</f>
        <v/>
      </c>
      <c r="D48" s="19" t="n">
        <v>1329</v>
      </c>
      <c r="E48" s="18" t="n">
        <v>18.6992622</v>
      </c>
      <c r="F48" s="20" t="n">
        <v>1.42476917</v>
      </c>
      <c r="G48" s="18" t="n">
        <v>81.30018714000001</v>
      </c>
      <c r="H48" s="20" t="n">
        <v>1.4247501</v>
      </c>
      <c r="I48" s="18" t="s">
        <v>105</v>
      </c>
      <c r="J48" s="20" t="s">
        <v>105</v>
      </c>
      <c r="K48" s="18" t="n">
        <v>0</v>
      </c>
      <c r="L48" s="20" t="n">
        <v>0</v>
      </c>
      <c r="M48" s="18" t="n">
        <v>0</v>
      </c>
      <c r="N48" s="20" t="n">
        <v>0</v>
      </c>
      <c r="O48" s="18" t="n">
        <v>0</v>
      </c>
      <c r="P48" s="20" t="n">
        <v>0</v>
      </c>
      <c r="Q48" s="18" t="n">
        <v>0.00055066</v>
      </c>
      <c r="R48" s="20" t="n">
        <v>0.0005501</v>
      </c>
    </row>
    <row r="49" spans="1:18">
      <c r="A49" s="15" t="s">
        <v>148</v>
      </c>
      <c r="B49" s="21" t="s">
        <v>107</v>
      </c>
      <c r="C49" s="21" t="s">
        <v>107</v>
      </c>
      <c r="D49" s="22" t="s">
        <v>107</v>
      </c>
      <c r="E49" s="21" t="s">
        <v>107</v>
      </c>
      <c r="F49" s="22" t="s">
        <v>107</v>
      </c>
      <c r="G49" s="21" t="s">
        <v>107</v>
      </c>
      <c r="H49" s="22" t="s">
        <v>107</v>
      </c>
      <c r="I49" s="21" t="s">
        <v>107</v>
      </c>
      <c r="J49" s="22" t="s">
        <v>107</v>
      </c>
      <c r="K49" s="21" t="s">
        <v>107</v>
      </c>
      <c r="L49" s="22" t="s">
        <v>107</v>
      </c>
      <c r="M49" s="21" t="s">
        <v>107</v>
      </c>
      <c r="N49" s="22" t="s">
        <v>107</v>
      </c>
      <c r="O49" s="21" t="s">
        <v>107</v>
      </c>
      <c r="P49" s="22" t="s">
        <v>107</v>
      </c>
      <c r="Q49" s="21" t="s">
        <v>107</v>
      </c>
      <c r="R49" s="22" t="s">
        <v>107</v>
      </c>
    </row>
    <row r="50" spans="1:18">
      <c r="A50" s="15" t="s">
        <v>149</v>
      </c>
      <c r="B50" s="21" t="s">
        <v>107</v>
      </c>
      <c r="C50" s="21" t="s">
        <v>107</v>
      </c>
      <c r="D50" s="22" t="s">
        <v>107</v>
      </c>
      <c r="E50" s="21" t="s">
        <v>107</v>
      </c>
      <c r="F50" s="22" t="s">
        <v>107</v>
      </c>
      <c r="G50" s="21" t="s">
        <v>107</v>
      </c>
      <c r="H50" s="22" t="s">
        <v>107</v>
      </c>
      <c r="I50" s="21" t="s">
        <v>107</v>
      </c>
      <c r="J50" s="22" t="s">
        <v>107</v>
      </c>
      <c r="K50" s="21" t="s">
        <v>107</v>
      </c>
      <c r="L50" s="22" t="s">
        <v>107</v>
      </c>
      <c r="M50" s="21" t="s">
        <v>107</v>
      </c>
      <c r="N50" s="22" t="s">
        <v>107</v>
      </c>
      <c r="O50" s="21" t="s">
        <v>107</v>
      </c>
      <c r="P50" s="22" t="s">
        <v>107</v>
      </c>
      <c r="Q50" s="21" t="s">
        <v>107</v>
      </c>
      <c r="R50" s="22" t="s">
        <v>107</v>
      </c>
    </row>
    <row r="51" spans="1:18">
      <c r="A51" s="15" t="s">
        <v>150</v>
      </c>
      <c r="B51" s="21" t="s">
        <v>107</v>
      </c>
      <c r="C51" s="21" t="s">
        <v>107</v>
      </c>
      <c r="D51" s="22" t="s">
        <v>107</v>
      </c>
      <c r="E51" s="21" t="s">
        <v>107</v>
      </c>
      <c r="F51" s="22" t="s">
        <v>107</v>
      </c>
      <c r="G51" s="21" t="s">
        <v>107</v>
      </c>
      <c r="H51" s="22" t="s">
        <v>107</v>
      </c>
      <c r="I51" s="21" t="s">
        <v>107</v>
      </c>
      <c r="J51" s="22" t="s">
        <v>107</v>
      </c>
      <c r="K51" s="21" t="s">
        <v>107</v>
      </c>
      <c r="L51" s="22" t="s">
        <v>107</v>
      </c>
      <c r="M51" s="21" t="s">
        <v>107</v>
      </c>
      <c r="N51" s="22" t="s">
        <v>107</v>
      </c>
      <c r="O51" s="21" t="s">
        <v>107</v>
      </c>
      <c r="P51" s="22" t="s">
        <v>107</v>
      </c>
      <c r="Q51" s="21" t="s">
        <v>107</v>
      </c>
      <c r="R51" s="22" t="s">
        <v>107</v>
      </c>
    </row>
    <row r="52" spans="1:18">
      <c r="A52" s="15" t="s">
        <v>151</v>
      </c>
      <c r="B52" s="21" t="s">
        <v>107</v>
      </c>
      <c r="C52" s="21" t="s">
        <v>107</v>
      </c>
      <c r="D52" s="22" t="s">
        <v>107</v>
      </c>
      <c r="E52" s="21" t="s">
        <v>107</v>
      </c>
      <c r="F52" s="22" t="s">
        <v>107</v>
      </c>
      <c r="G52" s="21" t="s">
        <v>107</v>
      </c>
      <c r="H52" s="22" t="s">
        <v>107</v>
      </c>
      <c r="I52" s="21" t="s">
        <v>107</v>
      </c>
      <c r="J52" s="22" t="s">
        <v>107</v>
      </c>
      <c r="K52" s="21" t="s">
        <v>107</v>
      </c>
      <c r="L52" s="22" t="s">
        <v>107</v>
      </c>
      <c r="M52" s="21" t="s">
        <v>107</v>
      </c>
      <c r="N52" s="22" t="s">
        <v>107</v>
      </c>
      <c r="O52" s="21" t="s">
        <v>107</v>
      </c>
      <c r="P52" s="22" t="s">
        <v>107</v>
      </c>
      <c r="Q52" s="21" t="s">
        <v>107</v>
      </c>
      <c r="R52" s="22" t="s">
        <v>107</v>
      </c>
    </row>
    <row r="53" spans="1:18">
      <c r="A53" s="15" t="s">
        <v>152</v>
      </c>
      <c r="B53" s="21" t="s">
        <v>107</v>
      </c>
      <c r="C53" s="21" t="s">
        <v>107</v>
      </c>
      <c r="D53" s="22" t="s">
        <v>107</v>
      </c>
      <c r="E53" s="21" t="s">
        <v>107</v>
      </c>
      <c r="F53" s="22" t="s">
        <v>107</v>
      </c>
      <c r="G53" s="21" t="s">
        <v>107</v>
      </c>
      <c r="H53" s="22" t="s">
        <v>107</v>
      </c>
      <c r="I53" s="21" t="s">
        <v>107</v>
      </c>
      <c r="J53" s="22" t="s">
        <v>107</v>
      </c>
      <c r="K53" s="21" t="s">
        <v>107</v>
      </c>
      <c r="L53" s="22" t="s">
        <v>107</v>
      </c>
      <c r="M53" s="21" t="s">
        <v>107</v>
      </c>
      <c r="N53" s="22" t="s">
        <v>107</v>
      </c>
      <c r="O53" s="21" t="s">
        <v>107</v>
      </c>
      <c r="P53" s="22" t="s">
        <v>107</v>
      </c>
      <c r="Q53" s="21" t="s">
        <v>107</v>
      </c>
      <c r="R53" s="22" t="s">
        <v>107</v>
      </c>
    </row>
    <row r="54" spans="1:18">
      <c r="A54" s="15" t="s">
        <v>153</v>
      </c>
      <c r="B54" s="21" t="s">
        <v>107</v>
      </c>
      <c r="C54" s="21" t="s">
        <v>107</v>
      </c>
      <c r="D54" s="22" t="s">
        <v>107</v>
      </c>
      <c r="E54" s="21" t="s">
        <v>107</v>
      </c>
      <c r="F54" s="22" t="s">
        <v>107</v>
      </c>
      <c r="G54" s="21" t="s">
        <v>107</v>
      </c>
      <c r="H54" s="22" t="s">
        <v>107</v>
      </c>
      <c r="I54" s="21" t="s">
        <v>107</v>
      </c>
      <c r="J54" s="22" t="s">
        <v>107</v>
      </c>
      <c r="K54" s="21" t="s">
        <v>107</v>
      </c>
      <c r="L54" s="22" t="s">
        <v>107</v>
      </c>
      <c r="M54" s="21" t="s">
        <v>107</v>
      </c>
      <c r="N54" s="22" t="s">
        <v>107</v>
      </c>
      <c r="O54" s="21" t="s">
        <v>107</v>
      </c>
      <c r="P54" s="22" t="s">
        <v>107</v>
      </c>
      <c r="Q54" s="21" t="s">
        <v>107</v>
      </c>
      <c r="R54" s="22" t="s">
        <v>107</v>
      </c>
    </row>
    <row r="55" spans="1:18">
      <c r="A55" s="15" t="s">
        <v>154</v>
      </c>
      <c r="B55" s="21" t="s">
        <v>107</v>
      </c>
      <c r="C55" s="21" t="s">
        <v>107</v>
      </c>
      <c r="D55" s="22" t="s">
        <v>107</v>
      </c>
      <c r="E55" s="21" t="s">
        <v>107</v>
      </c>
      <c r="F55" s="22" t="s">
        <v>107</v>
      </c>
      <c r="G55" s="21" t="s">
        <v>107</v>
      </c>
      <c r="H55" s="22" t="s">
        <v>107</v>
      </c>
      <c r="I55" s="21" t="s">
        <v>107</v>
      </c>
      <c r="J55" s="22" t="s">
        <v>107</v>
      </c>
      <c r="K55" s="21" t="s">
        <v>107</v>
      </c>
      <c r="L55" s="22" t="s">
        <v>107</v>
      </c>
      <c r="M55" s="21" t="s">
        <v>107</v>
      </c>
      <c r="N55" s="22" t="s">
        <v>107</v>
      </c>
      <c r="O55" s="21" t="s">
        <v>107</v>
      </c>
      <c r="P55" s="22" t="s">
        <v>107</v>
      </c>
      <c r="Q55" s="21" t="s">
        <v>107</v>
      </c>
      <c r="R55" s="22" t="s">
        <v>107</v>
      </c>
    </row>
    <row r="56" spans="1:18">
      <c r="A56" s="15" t="s">
        <v>155</v>
      </c>
      <c r="B56" s="21" t="s">
        <v>107</v>
      </c>
      <c r="C56" s="21" t="s">
        <v>107</v>
      </c>
      <c r="D56" s="22" t="s">
        <v>107</v>
      </c>
      <c r="E56" s="21" t="s">
        <v>107</v>
      </c>
      <c r="F56" s="22" t="s">
        <v>107</v>
      </c>
      <c r="G56" s="21" t="s">
        <v>107</v>
      </c>
      <c r="H56" s="22" t="s">
        <v>107</v>
      </c>
      <c r="I56" s="21" t="s">
        <v>107</v>
      </c>
      <c r="J56" s="22" t="s">
        <v>107</v>
      </c>
      <c r="K56" s="21" t="s">
        <v>107</v>
      </c>
      <c r="L56" s="22" t="s">
        <v>107</v>
      </c>
      <c r="M56" s="21" t="s">
        <v>107</v>
      </c>
      <c r="N56" s="22" t="s">
        <v>107</v>
      </c>
      <c r="O56" s="21" t="s">
        <v>107</v>
      </c>
      <c r="P56" s="22" t="s">
        <v>107</v>
      </c>
      <c r="Q56" s="21" t="s">
        <v>107</v>
      </c>
      <c r="R56" s="22" t="s">
        <v>107</v>
      </c>
    </row>
    <row r="57" spans="1:18">
      <c r="A57" s="15" t="s">
        <v>156</v>
      </c>
      <c r="B57" s="21" t="s">
        <v>107</v>
      </c>
      <c r="C57" s="21" t="s">
        <v>107</v>
      </c>
      <c r="D57" s="22" t="s">
        <v>107</v>
      </c>
      <c r="E57" s="21" t="s">
        <v>107</v>
      </c>
      <c r="F57" s="22" t="s">
        <v>107</v>
      </c>
      <c r="G57" s="21" t="s">
        <v>107</v>
      </c>
      <c r="H57" s="22" t="s">
        <v>107</v>
      </c>
      <c r="I57" s="21" t="s">
        <v>107</v>
      </c>
      <c r="J57" s="22" t="s">
        <v>107</v>
      </c>
      <c r="K57" s="21" t="s">
        <v>107</v>
      </c>
      <c r="L57" s="22" t="s">
        <v>107</v>
      </c>
      <c r="M57" s="21" t="s">
        <v>107</v>
      </c>
      <c r="N57" s="22" t="s">
        <v>107</v>
      </c>
      <c r="O57" s="21" t="s">
        <v>107</v>
      </c>
      <c r="P57" s="22" t="s">
        <v>107</v>
      </c>
      <c r="Q57" s="21" t="s">
        <v>107</v>
      </c>
      <c r="R57" s="22" t="s">
        <v>107</v>
      </c>
    </row>
    <row r="58" spans="1:18">
      <c r="A58" s="15" t="s">
        <v>157</v>
      </c>
      <c r="B58" s="21" t="s">
        <v>107</v>
      </c>
      <c r="C58" s="21" t="s">
        <v>107</v>
      </c>
      <c r="D58" s="22" t="s">
        <v>107</v>
      </c>
      <c r="E58" s="21" t="s">
        <v>107</v>
      </c>
      <c r="F58" s="22" t="s">
        <v>107</v>
      </c>
      <c r="G58" s="21" t="s">
        <v>107</v>
      </c>
      <c r="H58" s="22" t="s">
        <v>107</v>
      </c>
      <c r="I58" s="21" t="s">
        <v>107</v>
      </c>
      <c r="J58" s="22" t="s">
        <v>107</v>
      </c>
      <c r="K58" s="21" t="s">
        <v>107</v>
      </c>
      <c r="L58" s="22" t="s">
        <v>107</v>
      </c>
      <c r="M58" s="21" t="s">
        <v>107</v>
      </c>
      <c r="N58" s="22" t="s">
        <v>107</v>
      </c>
      <c r="O58" s="21" t="s">
        <v>107</v>
      </c>
      <c r="P58" s="22" t="s">
        <v>107</v>
      </c>
      <c r="Q58" s="21" t="s">
        <v>107</v>
      </c>
      <c r="R58" s="22" t="s">
        <v>107</v>
      </c>
    </row>
    <row r="59" spans="1:18">
      <c r="A59" s="15" t="s">
        <v>158</v>
      </c>
      <c r="B59" s="21" t="s">
        <v>107</v>
      </c>
      <c r="C59" s="21" t="s">
        <v>107</v>
      </c>
      <c r="D59" s="22" t="s">
        <v>107</v>
      </c>
      <c r="E59" s="21" t="s">
        <v>107</v>
      </c>
      <c r="F59" s="22" t="s">
        <v>107</v>
      </c>
      <c r="G59" s="21" t="s">
        <v>107</v>
      </c>
      <c r="H59" s="22" t="s">
        <v>107</v>
      </c>
      <c r="I59" s="21" t="s">
        <v>107</v>
      </c>
      <c r="J59" s="22" t="s">
        <v>107</v>
      </c>
      <c r="K59" s="21" t="s">
        <v>107</v>
      </c>
      <c r="L59" s="22" t="s">
        <v>107</v>
      </c>
      <c r="M59" s="21" t="s">
        <v>107</v>
      </c>
      <c r="N59" s="22" t="s">
        <v>107</v>
      </c>
      <c r="O59" s="21" t="s">
        <v>107</v>
      </c>
      <c r="P59" s="22" t="s">
        <v>107</v>
      </c>
      <c r="Q59" s="21" t="s">
        <v>107</v>
      </c>
      <c r="R59" s="22" t="s">
        <v>107</v>
      </c>
    </row>
    <row r="60" spans="1:18">
      <c r="A60" s="15" t="s">
        <v>159</v>
      </c>
      <c r="B60" s="21" t="s">
        <v>107</v>
      </c>
      <c r="C60" s="21" t="s">
        <v>107</v>
      </c>
      <c r="D60" s="22" t="s">
        <v>107</v>
      </c>
      <c r="E60" s="21" t="s">
        <v>107</v>
      </c>
      <c r="F60" s="22" t="s">
        <v>107</v>
      </c>
      <c r="G60" s="21" t="s">
        <v>107</v>
      </c>
      <c r="H60" s="22" t="s">
        <v>107</v>
      </c>
      <c r="I60" s="21" t="s">
        <v>107</v>
      </c>
      <c r="J60" s="22" t="s">
        <v>107</v>
      </c>
      <c r="K60" s="21" t="s">
        <v>107</v>
      </c>
      <c r="L60" s="22" t="s">
        <v>107</v>
      </c>
      <c r="M60" s="21" t="s">
        <v>107</v>
      </c>
      <c r="N60" s="22" t="s">
        <v>107</v>
      </c>
      <c r="O60" s="21" t="s">
        <v>107</v>
      </c>
      <c r="P60" s="22" t="s">
        <v>107</v>
      </c>
      <c r="Q60" s="21" t="s">
        <v>107</v>
      </c>
      <c r="R60" s="22" t="s">
        <v>107</v>
      </c>
    </row>
    <row r="61" spans="1:18">
      <c r="A61" s="15" t="s">
        <v>160</v>
      </c>
      <c r="B61" s="17" t="n">
        <v>3324</v>
      </c>
      <c r="C61" s="18">
        <f>(2496.0/B61*100)</f>
        <v/>
      </c>
      <c r="D61" s="19" t="n">
        <v>828</v>
      </c>
      <c r="E61" s="18" t="n">
        <v>22.81282442</v>
      </c>
      <c r="F61" s="20" t="n">
        <v>1.66374156</v>
      </c>
      <c r="G61" s="18" t="n">
        <v>73.88081101</v>
      </c>
      <c r="H61" s="20" t="n">
        <v>1.93989832</v>
      </c>
      <c r="I61" s="18" t="s">
        <v>105</v>
      </c>
      <c r="J61" s="20" t="s">
        <v>105</v>
      </c>
      <c r="K61" s="18" t="n">
        <v>1.13502543</v>
      </c>
      <c r="L61" s="20" t="n">
        <v>0.39860719</v>
      </c>
      <c r="M61" s="18" t="n">
        <v>0</v>
      </c>
      <c r="N61" s="20" t="n">
        <v>0</v>
      </c>
      <c r="O61" s="18" t="n">
        <v>0</v>
      </c>
      <c r="P61" s="20" t="n">
        <v>0</v>
      </c>
      <c r="Q61" s="18" t="n">
        <v>2.17133914</v>
      </c>
      <c r="R61" s="20" t="n">
        <v>0.55737685</v>
      </c>
    </row>
    <row r="62" spans="1:18">
      <c r="A62" s="15" t="s">
        <v>161</v>
      </c>
      <c r="B62" s="21" t="s">
        <v>107</v>
      </c>
      <c r="C62" s="21" t="s">
        <v>107</v>
      </c>
      <c r="D62" s="22" t="s">
        <v>107</v>
      </c>
      <c r="E62" s="21" t="s">
        <v>107</v>
      </c>
      <c r="F62" s="22" t="s">
        <v>107</v>
      </c>
      <c r="G62" s="21" t="s">
        <v>107</v>
      </c>
      <c r="H62" s="22" t="s">
        <v>107</v>
      </c>
      <c r="I62" s="21" t="s">
        <v>107</v>
      </c>
      <c r="J62" s="22" t="s">
        <v>107</v>
      </c>
      <c r="K62" s="21" t="s">
        <v>107</v>
      </c>
      <c r="L62" s="22" t="s">
        <v>107</v>
      </c>
      <c r="M62" s="21" t="s">
        <v>107</v>
      </c>
      <c r="N62" s="22" t="s">
        <v>107</v>
      </c>
      <c r="O62" s="21" t="s">
        <v>107</v>
      </c>
      <c r="P62" s="22" t="s">
        <v>107</v>
      </c>
      <c r="Q62" s="21" t="s">
        <v>107</v>
      </c>
      <c r="R62" s="22" t="s">
        <v>107</v>
      </c>
    </row>
    <row r="63" spans="1:18">
      <c r="A63" s="15" t="s">
        <v>162</v>
      </c>
      <c r="B63" s="21" t="s">
        <v>107</v>
      </c>
      <c r="C63" s="21" t="s">
        <v>107</v>
      </c>
      <c r="D63" s="22" t="s">
        <v>107</v>
      </c>
      <c r="E63" s="21" t="s">
        <v>107</v>
      </c>
      <c r="F63" s="22" t="s">
        <v>107</v>
      </c>
      <c r="G63" s="21" t="s">
        <v>107</v>
      </c>
      <c r="H63" s="22" t="s">
        <v>107</v>
      </c>
      <c r="I63" s="21" t="s">
        <v>107</v>
      </c>
      <c r="J63" s="22" t="s">
        <v>107</v>
      </c>
      <c r="K63" s="21" t="s">
        <v>107</v>
      </c>
      <c r="L63" s="22" t="s">
        <v>107</v>
      </c>
      <c r="M63" s="21" t="s">
        <v>107</v>
      </c>
      <c r="N63" s="22" t="s">
        <v>107</v>
      </c>
      <c r="O63" s="21" t="s">
        <v>107</v>
      </c>
      <c r="P63" s="22" t="s">
        <v>107</v>
      </c>
      <c r="Q63" s="21" t="s">
        <v>107</v>
      </c>
      <c r="R63" s="22" t="s">
        <v>107</v>
      </c>
    </row>
    <row r="64" spans="1:18">
      <c r="A64" s="15" t="s">
        <v>163</v>
      </c>
      <c r="B64" s="21" t="s">
        <v>107</v>
      </c>
      <c r="C64" s="21" t="s">
        <v>107</v>
      </c>
      <c r="D64" s="22" t="s">
        <v>107</v>
      </c>
      <c r="E64" s="21" t="s">
        <v>107</v>
      </c>
      <c r="F64" s="22" t="s">
        <v>107</v>
      </c>
      <c r="G64" s="21" t="s">
        <v>107</v>
      </c>
      <c r="H64" s="22" t="s">
        <v>107</v>
      </c>
      <c r="I64" s="21" t="s">
        <v>107</v>
      </c>
      <c r="J64" s="22" t="s">
        <v>107</v>
      </c>
      <c r="K64" s="21" t="s">
        <v>107</v>
      </c>
      <c r="L64" s="22" t="s">
        <v>107</v>
      </c>
      <c r="M64" s="21" t="s">
        <v>107</v>
      </c>
      <c r="N64" s="22" t="s">
        <v>107</v>
      </c>
      <c r="O64" s="21" t="s">
        <v>107</v>
      </c>
      <c r="P64" s="22" t="s">
        <v>107</v>
      </c>
      <c r="Q64" s="21" t="s">
        <v>107</v>
      </c>
      <c r="R64" s="22" t="s">
        <v>107</v>
      </c>
    </row>
    <row r="65" spans="1:18">
      <c r="A65" s="15" t="s">
        <v>164</v>
      </c>
      <c r="B65" s="21" t="s">
        <v>107</v>
      </c>
      <c r="C65" s="21" t="s">
        <v>107</v>
      </c>
      <c r="D65" s="22" t="s">
        <v>107</v>
      </c>
      <c r="E65" s="21" t="s">
        <v>107</v>
      </c>
      <c r="F65" s="22" t="s">
        <v>107</v>
      </c>
      <c r="G65" s="21" t="s">
        <v>107</v>
      </c>
      <c r="H65" s="22" t="s">
        <v>107</v>
      </c>
      <c r="I65" s="21" t="s">
        <v>107</v>
      </c>
      <c r="J65" s="22" t="s">
        <v>107</v>
      </c>
      <c r="K65" s="21" t="s">
        <v>107</v>
      </c>
      <c r="L65" s="22" t="s">
        <v>107</v>
      </c>
      <c r="M65" s="21" t="s">
        <v>107</v>
      </c>
      <c r="N65" s="22" t="s">
        <v>107</v>
      </c>
      <c r="O65" s="21" t="s">
        <v>107</v>
      </c>
      <c r="P65" s="22" t="s">
        <v>107</v>
      </c>
      <c r="Q65" s="21" t="s">
        <v>107</v>
      </c>
      <c r="R65" s="22" t="s">
        <v>107</v>
      </c>
    </row>
    <row r="66" spans="1:18">
      <c r="A66" s="15" t="s">
        <v>165</v>
      </c>
      <c r="B66" s="21" t="s">
        <v>107</v>
      </c>
      <c r="C66" s="21" t="s">
        <v>107</v>
      </c>
      <c r="D66" s="22" t="s">
        <v>107</v>
      </c>
      <c r="E66" s="21" t="s">
        <v>107</v>
      </c>
      <c r="F66" s="22" t="s">
        <v>107</v>
      </c>
      <c r="G66" s="21" t="s">
        <v>107</v>
      </c>
      <c r="H66" s="22" t="s">
        <v>107</v>
      </c>
      <c r="I66" s="21" t="s">
        <v>107</v>
      </c>
      <c r="J66" s="22" t="s">
        <v>107</v>
      </c>
      <c r="K66" s="21" t="s">
        <v>107</v>
      </c>
      <c r="L66" s="22" t="s">
        <v>107</v>
      </c>
      <c r="M66" s="21" t="s">
        <v>107</v>
      </c>
      <c r="N66" s="22" t="s">
        <v>107</v>
      </c>
      <c r="O66" s="21" t="s">
        <v>107</v>
      </c>
      <c r="P66" s="22" t="s">
        <v>107</v>
      </c>
      <c r="Q66" s="21" t="s">
        <v>107</v>
      </c>
      <c r="R66" s="22" t="s">
        <v>107</v>
      </c>
    </row>
    <row r="67" spans="1:18">
      <c r="A67" s="15" t="s">
        <v>166</v>
      </c>
      <c r="B67" s="17" t="n">
        <v>3511</v>
      </c>
      <c r="C67" s="18">
        <f>(2643.0/B67*100)</f>
        <v/>
      </c>
      <c r="D67" s="19" t="n">
        <v>868</v>
      </c>
      <c r="E67" s="18" t="n">
        <v>28.58463407</v>
      </c>
      <c r="F67" s="20" t="n">
        <v>1.63079596</v>
      </c>
      <c r="G67" s="18" t="n">
        <v>70.35624941</v>
      </c>
      <c r="H67" s="20" t="n">
        <v>1.69045993</v>
      </c>
      <c r="I67" s="18" t="s">
        <v>105</v>
      </c>
      <c r="J67" s="20" t="s">
        <v>105</v>
      </c>
      <c r="K67" s="18" t="n">
        <v>0</v>
      </c>
      <c r="L67" s="20" t="n">
        <v>0</v>
      </c>
      <c r="M67" s="18" t="n">
        <v>0</v>
      </c>
      <c r="N67" s="20" t="n">
        <v>0</v>
      </c>
      <c r="O67" s="18" t="n">
        <v>0</v>
      </c>
      <c r="P67" s="20" t="n">
        <v>0</v>
      </c>
      <c r="Q67" s="18" t="n">
        <v>1.05911652</v>
      </c>
      <c r="R67" s="20" t="n">
        <v>0.40051323</v>
      </c>
    </row>
    <row r="68" spans="1:18">
      <c r="A68" s="15" t="s">
        <v>167</v>
      </c>
      <c r="B68" s="21" t="s">
        <v>107</v>
      </c>
      <c r="C68" s="21" t="s">
        <v>107</v>
      </c>
      <c r="D68" s="22" t="s">
        <v>107</v>
      </c>
      <c r="E68" s="21" t="s">
        <v>107</v>
      </c>
      <c r="F68" s="22" t="s">
        <v>107</v>
      </c>
      <c r="G68" s="21" t="s">
        <v>107</v>
      </c>
      <c r="H68" s="22" t="s">
        <v>107</v>
      </c>
      <c r="I68" s="21" t="s">
        <v>107</v>
      </c>
      <c r="J68" s="22" t="s">
        <v>107</v>
      </c>
      <c r="K68" s="21" t="s">
        <v>107</v>
      </c>
      <c r="L68" s="22" t="s">
        <v>107</v>
      </c>
      <c r="M68" s="21" t="s">
        <v>107</v>
      </c>
      <c r="N68" s="22" t="s">
        <v>107</v>
      </c>
      <c r="O68" s="21" t="s">
        <v>107</v>
      </c>
      <c r="P68" s="22" t="s">
        <v>107</v>
      </c>
      <c r="Q68" s="21" t="s">
        <v>107</v>
      </c>
      <c r="R68" s="22" t="s">
        <v>107</v>
      </c>
    </row>
    <row r="69" spans="1:18">
      <c r="A69" s="15" t="s">
        <v>168</v>
      </c>
      <c r="B69" s="21" t="s">
        <v>107</v>
      </c>
      <c r="C69" s="21" t="s">
        <v>107</v>
      </c>
      <c r="D69" s="22" t="s">
        <v>107</v>
      </c>
      <c r="E69" s="21" t="s">
        <v>107</v>
      </c>
      <c r="F69" s="22" t="s">
        <v>107</v>
      </c>
      <c r="G69" s="21" t="s">
        <v>107</v>
      </c>
      <c r="H69" s="22" t="s">
        <v>107</v>
      </c>
      <c r="I69" s="21" t="s">
        <v>107</v>
      </c>
      <c r="J69" s="22" t="s">
        <v>107</v>
      </c>
      <c r="K69" s="21" t="s">
        <v>107</v>
      </c>
      <c r="L69" s="22" t="s">
        <v>107</v>
      </c>
      <c r="M69" s="21" t="s">
        <v>107</v>
      </c>
      <c r="N69" s="22" t="s">
        <v>107</v>
      </c>
      <c r="O69" s="21" t="s">
        <v>107</v>
      </c>
      <c r="P69" s="22" t="s">
        <v>107</v>
      </c>
      <c r="Q69" s="21" t="s">
        <v>107</v>
      </c>
      <c r="R69" s="22" t="s">
        <v>107</v>
      </c>
    </row>
    <row r="70" spans="1:18">
      <c r="A70" s="15" t="s">
        <v>169</v>
      </c>
      <c r="B70" s="17" t="n">
        <v>2929</v>
      </c>
      <c r="C70" s="18">
        <f>(2211.0/B70*100)</f>
        <v/>
      </c>
      <c r="D70" s="19" t="n">
        <v>718</v>
      </c>
      <c r="E70" s="18" t="n">
        <v>14.48620697</v>
      </c>
      <c r="F70" s="20" t="n">
        <v>1.73818887</v>
      </c>
      <c r="G70" s="18" t="n">
        <v>84.60376917000001</v>
      </c>
      <c r="H70" s="20" t="n">
        <v>1.84295612</v>
      </c>
      <c r="I70" s="18" t="s">
        <v>105</v>
      </c>
      <c r="J70" s="20" t="s">
        <v>105</v>
      </c>
      <c r="K70" s="18" t="n">
        <v>0.11246902</v>
      </c>
      <c r="L70" s="20" t="n">
        <v>0.15903938</v>
      </c>
      <c r="M70" s="18" t="n">
        <v>0</v>
      </c>
      <c r="N70" s="20" t="n">
        <v>0</v>
      </c>
      <c r="O70" s="18" t="n">
        <v>0</v>
      </c>
      <c r="P70" s="20" t="n">
        <v>0</v>
      </c>
      <c r="Q70" s="18" t="n">
        <v>0.79755484</v>
      </c>
      <c r="R70" s="20" t="n">
        <v>0.57566599</v>
      </c>
    </row>
    <row r="71" spans="1:18">
      <c r="A71" s="15" t="s">
        <v>170</v>
      </c>
      <c r="B71" s="21" t="s">
        <v>107</v>
      </c>
      <c r="C71" s="21" t="s">
        <v>107</v>
      </c>
      <c r="D71" s="22" t="s">
        <v>107</v>
      </c>
      <c r="E71" s="21" t="s">
        <v>107</v>
      </c>
      <c r="F71" s="22" t="s">
        <v>107</v>
      </c>
      <c r="G71" s="21" t="s">
        <v>107</v>
      </c>
      <c r="H71" s="22" t="s">
        <v>107</v>
      </c>
      <c r="I71" s="21" t="s">
        <v>107</v>
      </c>
      <c r="J71" s="22" t="s">
        <v>107</v>
      </c>
      <c r="K71" s="21" t="s">
        <v>107</v>
      </c>
      <c r="L71" s="22" t="s">
        <v>107</v>
      </c>
      <c r="M71" s="21" t="s">
        <v>107</v>
      </c>
      <c r="N71" s="22" t="s">
        <v>107</v>
      </c>
      <c r="O71" s="21" t="s">
        <v>107</v>
      </c>
      <c r="P71" s="22" t="s">
        <v>107</v>
      </c>
      <c r="Q71" s="21" t="s">
        <v>107</v>
      </c>
      <c r="R71" s="22" t="s">
        <v>107</v>
      </c>
    </row>
    <row r="72" spans="1:18">
      <c r="A72" s="15" t="s">
        <v>171</v>
      </c>
      <c r="B72" s="21" t="s">
        <v>107</v>
      </c>
      <c r="C72" s="21" t="s">
        <v>107</v>
      </c>
      <c r="D72" s="22" t="s">
        <v>107</v>
      </c>
      <c r="E72" s="21" t="s">
        <v>107</v>
      </c>
      <c r="F72" s="22" t="s">
        <v>107</v>
      </c>
      <c r="G72" s="21" t="s">
        <v>107</v>
      </c>
      <c r="H72" s="22" t="s">
        <v>107</v>
      </c>
      <c r="I72" s="21" t="s">
        <v>107</v>
      </c>
      <c r="J72" s="22" t="s">
        <v>107</v>
      </c>
      <c r="K72" s="21" t="s">
        <v>107</v>
      </c>
      <c r="L72" s="22" t="s">
        <v>107</v>
      </c>
      <c r="M72" s="21" t="s">
        <v>107</v>
      </c>
      <c r="N72" s="22" t="s">
        <v>107</v>
      </c>
      <c r="O72" s="21" t="s">
        <v>107</v>
      </c>
      <c r="P72" s="22" t="s">
        <v>107</v>
      </c>
      <c r="Q72" s="21" t="s">
        <v>107</v>
      </c>
      <c r="R72" s="22" t="s">
        <v>107</v>
      </c>
    </row>
    <row r="73" spans="1:18">
      <c r="A73" s="15" t="s">
        <v>172</v>
      </c>
      <c r="B73" s="21" t="s">
        <v>107</v>
      </c>
      <c r="C73" s="21" t="s">
        <v>107</v>
      </c>
      <c r="D73" s="22" t="s">
        <v>107</v>
      </c>
      <c r="E73" s="21" t="s">
        <v>107</v>
      </c>
      <c r="F73" s="22" t="s">
        <v>107</v>
      </c>
      <c r="G73" s="21" t="s">
        <v>107</v>
      </c>
      <c r="H73" s="22" t="s">
        <v>107</v>
      </c>
      <c r="I73" s="21" t="s">
        <v>107</v>
      </c>
      <c r="J73" s="22" t="s">
        <v>107</v>
      </c>
      <c r="K73" s="21" t="s">
        <v>107</v>
      </c>
      <c r="L73" s="22" t="s">
        <v>107</v>
      </c>
      <c r="M73" s="21" t="s">
        <v>107</v>
      </c>
      <c r="N73" s="22" t="s">
        <v>107</v>
      </c>
      <c r="O73" s="21" t="s">
        <v>107</v>
      </c>
      <c r="P73" s="22" t="s">
        <v>107</v>
      </c>
      <c r="Q73" s="21" t="s">
        <v>107</v>
      </c>
      <c r="R73" s="22" t="s">
        <v>107</v>
      </c>
    </row>
    <row r="74" spans="1:18">
      <c r="A74" s="15" t="s">
        <v>173</v>
      </c>
      <c r="B74" s="21" t="s">
        <v>107</v>
      </c>
      <c r="C74" s="21" t="s">
        <v>107</v>
      </c>
      <c r="D74" s="22" t="s">
        <v>107</v>
      </c>
      <c r="E74" s="21" t="s">
        <v>107</v>
      </c>
      <c r="F74" s="22" t="s">
        <v>107</v>
      </c>
      <c r="G74" s="21" t="s">
        <v>107</v>
      </c>
      <c r="H74" s="22" t="s">
        <v>107</v>
      </c>
      <c r="I74" s="21" t="s">
        <v>107</v>
      </c>
      <c r="J74" s="22" t="s">
        <v>107</v>
      </c>
      <c r="K74" s="21" t="s">
        <v>107</v>
      </c>
      <c r="L74" s="22" t="s">
        <v>107</v>
      </c>
      <c r="M74" s="21" t="s">
        <v>107</v>
      </c>
      <c r="N74" s="22" t="s">
        <v>107</v>
      </c>
      <c r="O74" s="21" t="s">
        <v>107</v>
      </c>
      <c r="P74" s="22" t="s">
        <v>107</v>
      </c>
      <c r="Q74" s="21" t="s">
        <v>107</v>
      </c>
      <c r="R74" s="22" t="s">
        <v>107</v>
      </c>
    </row>
    <row r="75" spans="1:18">
      <c r="A75" s="15" t="s">
        <v>174</v>
      </c>
      <c r="B75" s="21" t="s">
        <v>107</v>
      </c>
      <c r="C75" s="21" t="s">
        <v>107</v>
      </c>
      <c r="D75" s="22" t="s">
        <v>107</v>
      </c>
      <c r="E75" s="21" t="s">
        <v>107</v>
      </c>
      <c r="F75" s="22" t="s">
        <v>107</v>
      </c>
      <c r="G75" s="21" t="s">
        <v>107</v>
      </c>
      <c r="H75" s="22" t="s">
        <v>107</v>
      </c>
      <c r="I75" s="21" t="s">
        <v>107</v>
      </c>
      <c r="J75" s="22" t="s">
        <v>107</v>
      </c>
      <c r="K75" s="21" t="s">
        <v>107</v>
      </c>
      <c r="L75" s="22" t="s">
        <v>107</v>
      </c>
      <c r="M75" s="21" t="s">
        <v>107</v>
      </c>
      <c r="N75" s="22" t="s">
        <v>107</v>
      </c>
      <c r="O75" s="21" t="s">
        <v>107</v>
      </c>
      <c r="P75" s="22" t="s">
        <v>107</v>
      </c>
      <c r="Q75" s="21" t="s">
        <v>107</v>
      </c>
      <c r="R75" s="22" t="s">
        <v>107</v>
      </c>
    </row>
    <row r="76" spans="1:18">
      <c r="A76" s="15" t="s">
        <v>175</v>
      </c>
      <c r="B76" s="21" t="s">
        <v>107</v>
      </c>
      <c r="C76" s="21" t="s">
        <v>107</v>
      </c>
      <c r="D76" s="22" t="s">
        <v>107</v>
      </c>
      <c r="E76" s="21" t="s">
        <v>107</v>
      </c>
      <c r="F76" s="22" t="s">
        <v>107</v>
      </c>
      <c r="G76" s="21" t="s">
        <v>107</v>
      </c>
      <c r="H76" s="22" t="s">
        <v>107</v>
      </c>
      <c r="I76" s="21" t="s">
        <v>107</v>
      </c>
      <c r="J76" s="22" t="s">
        <v>107</v>
      </c>
      <c r="K76" s="21" t="s">
        <v>107</v>
      </c>
      <c r="L76" s="22" t="s">
        <v>107</v>
      </c>
      <c r="M76" s="21" t="s">
        <v>107</v>
      </c>
      <c r="N76" s="22" t="s">
        <v>107</v>
      </c>
      <c r="O76" s="21" t="s">
        <v>107</v>
      </c>
      <c r="P76" s="22" t="s">
        <v>107</v>
      </c>
      <c r="Q76" s="21" t="s">
        <v>107</v>
      </c>
      <c r="R76" s="22" t="s">
        <v>107</v>
      </c>
    </row>
    <row r="77" spans="1:18">
      <c r="A77" s="15" t="s">
        <v>176</v>
      </c>
      <c r="B77" s="21" t="s">
        <v>107</v>
      </c>
      <c r="C77" s="21" t="s">
        <v>107</v>
      </c>
      <c r="D77" s="22" t="s">
        <v>107</v>
      </c>
      <c r="E77" s="21" t="s">
        <v>107</v>
      </c>
      <c r="F77" s="22" t="s">
        <v>107</v>
      </c>
      <c r="G77" s="21" t="s">
        <v>107</v>
      </c>
      <c r="H77" s="22" t="s">
        <v>107</v>
      </c>
      <c r="I77" s="21" t="s">
        <v>107</v>
      </c>
      <c r="J77" s="22" t="s">
        <v>107</v>
      </c>
      <c r="K77" s="21" t="s">
        <v>107</v>
      </c>
      <c r="L77" s="22" t="s">
        <v>107</v>
      </c>
      <c r="M77" s="21" t="s">
        <v>107</v>
      </c>
      <c r="N77" s="22" t="s">
        <v>107</v>
      </c>
      <c r="O77" s="21" t="s">
        <v>107</v>
      </c>
      <c r="P77" s="22" t="s">
        <v>107</v>
      </c>
      <c r="Q77" s="21" t="s">
        <v>107</v>
      </c>
      <c r="R77" s="22" t="s">
        <v>107</v>
      </c>
    </row>
    <row r="78" spans="1:18">
      <c r="A78" s="15" t="s">
        <v>177</v>
      </c>
      <c r="B78" s="21" t="s">
        <v>107</v>
      </c>
      <c r="C78" s="21" t="s">
        <v>107</v>
      </c>
      <c r="D78" s="22" t="s">
        <v>107</v>
      </c>
      <c r="E78" s="21" t="s">
        <v>107</v>
      </c>
      <c r="F78" s="22" t="s">
        <v>107</v>
      </c>
      <c r="G78" s="21" t="s">
        <v>107</v>
      </c>
      <c r="H78" s="22" t="s">
        <v>107</v>
      </c>
      <c r="I78" s="21" t="s">
        <v>107</v>
      </c>
      <c r="J78" s="22" t="s">
        <v>107</v>
      </c>
      <c r="K78" s="21" t="s">
        <v>107</v>
      </c>
      <c r="L78" s="22" t="s">
        <v>107</v>
      </c>
      <c r="M78" s="21" t="s">
        <v>107</v>
      </c>
      <c r="N78" s="22" t="s">
        <v>107</v>
      </c>
      <c r="O78" s="21" t="s">
        <v>107</v>
      </c>
      <c r="P78" s="22" t="s">
        <v>107</v>
      </c>
      <c r="Q78" s="21" t="s">
        <v>107</v>
      </c>
      <c r="R78" s="22" t="s">
        <v>107</v>
      </c>
    </row>
    <row customHeight="1" ht="25" r="79" spans="1:18">
      <c r="A79" s="15" t="s">
        <v>178</v>
      </c>
      <c r="B79" s="21" t="s">
        <v>107</v>
      </c>
      <c r="C79" s="21" t="s">
        <v>107</v>
      </c>
      <c r="D79" s="22" t="s">
        <v>107</v>
      </c>
      <c r="E79" s="21" t="s">
        <v>107</v>
      </c>
      <c r="F79" s="22" t="s">
        <v>107</v>
      </c>
      <c r="G79" s="21" t="s">
        <v>107</v>
      </c>
      <c r="H79" s="22" t="s">
        <v>107</v>
      </c>
      <c r="I79" s="21" t="s">
        <v>107</v>
      </c>
      <c r="J79" s="22" t="s">
        <v>107</v>
      </c>
      <c r="K79" s="21" t="s">
        <v>107</v>
      </c>
      <c r="L79" s="22" t="s">
        <v>107</v>
      </c>
      <c r="M79" s="21" t="s">
        <v>107</v>
      </c>
      <c r="N79" s="22" t="s">
        <v>107</v>
      </c>
      <c r="O79" s="21" t="s">
        <v>107</v>
      </c>
      <c r="P79" s="22" t="s">
        <v>107</v>
      </c>
      <c r="Q79" s="21" t="s">
        <v>107</v>
      </c>
      <c r="R79" s="22" t="s">
        <v>107</v>
      </c>
    </row>
    <row r="80" spans="1:18">
      <c r="A80" s="15" t="s">
        <v>179</v>
      </c>
      <c r="B80" s="21" t="s">
        <v>107</v>
      </c>
      <c r="C80" s="21" t="s">
        <v>107</v>
      </c>
      <c r="D80" s="22" t="s">
        <v>107</v>
      </c>
      <c r="E80" s="21" t="s">
        <v>107</v>
      </c>
      <c r="F80" s="22" t="s">
        <v>107</v>
      </c>
      <c r="G80" s="21" t="s">
        <v>107</v>
      </c>
      <c r="H80" s="22" t="s">
        <v>107</v>
      </c>
      <c r="I80" s="21" t="s">
        <v>107</v>
      </c>
      <c r="J80" s="22" t="s">
        <v>107</v>
      </c>
      <c r="K80" s="21" t="s">
        <v>107</v>
      </c>
      <c r="L80" s="22" t="s">
        <v>107</v>
      </c>
      <c r="M80" s="21" t="s">
        <v>107</v>
      </c>
      <c r="N80" s="22" t="s">
        <v>107</v>
      </c>
      <c r="O80" s="21" t="s">
        <v>107</v>
      </c>
      <c r="P80" s="22" t="s">
        <v>107</v>
      </c>
      <c r="Q80" s="21" t="s">
        <v>107</v>
      </c>
      <c r="R80" s="22" t="s">
        <v>107</v>
      </c>
    </row>
    <row r="81" spans="1:18">
      <c r="A81" s="23" t="s">
        <v>180</v>
      </c>
      <c r="B81" s="21" t="s">
        <v>107</v>
      </c>
      <c r="C81" s="21" t="s">
        <v>107</v>
      </c>
      <c r="D81" s="22" t="s">
        <v>107</v>
      </c>
      <c r="E81" s="21" t="s">
        <v>107</v>
      </c>
      <c r="F81" s="22" t="s">
        <v>107</v>
      </c>
      <c r="G81" s="21" t="s">
        <v>107</v>
      </c>
      <c r="H81" s="22" t="s">
        <v>107</v>
      </c>
      <c r="I81" s="21" t="s">
        <v>107</v>
      </c>
      <c r="J81" s="22" t="s">
        <v>107</v>
      </c>
      <c r="K81" s="21" t="s">
        <v>107</v>
      </c>
      <c r="L81" s="22" t="s">
        <v>107</v>
      </c>
      <c r="M81" s="21" t="s">
        <v>107</v>
      </c>
      <c r="N81" s="22" t="s">
        <v>107</v>
      </c>
      <c r="O81" s="21" t="s">
        <v>107</v>
      </c>
      <c r="P81" s="22" t="s">
        <v>107</v>
      </c>
      <c r="Q81" s="21" t="s">
        <v>107</v>
      </c>
      <c r="R81" s="22" t="s">
        <v>107</v>
      </c>
    </row>
    <row r="82" spans="1:18">
      <c r="A82" s="24" t="n"/>
      <c r="B82" s="24" t="s">
        <v>181</v>
      </c>
      <c r="C82" s="24" t="s">
        <v>181</v>
      </c>
      <c r="D82" s="24" t="s">
        <v>181</v>
      </c>
      <c r="E82" s="24" t="s">
        <v>181</v>
      </c>
      <c r="F82" s="24" t="s">
        <v>181</v>
      </c>
      <c r="G82" s="24" t="s">
        <v>181</v>
      </c>
      <c r="H82" s="24" t="s">
        <v>181</v>
      </c>
      <c r="I82" s="24" t="s">
        <v>181</v>
      </c>
      <c r="J82" s="24" t="s">
        <v>181</v>
      </c>
      <c r="K82" s="24" t="s">
        <v>181</v>
      </c>
      <c r="L82" s="24" t="s">
        <v>181</v>
      </c>
      <c r="M82" s="24" t="s">
        <v>181</v>
      </c>
      <c r="N82" s="24" t="s">
        <v>181</v>
      </c>
      <c r="O82" s="24" t="s">
        <v>181</v>
      </c>
      <c r="P82" s="24" t="s">
        <v>181</v>
      </c>
      <c r="Q82" s="24" t="s">
        <v>181</v>
      </c>
      <c r="R82" s="24" t="s">
        <v>181</v>
      </c>
    </row>
    <row r="83" spans="1:18">
      <c r="A83" s="3" t="s">
        <v>182</v>
      </c>
    </row>
    <row r="84" spans="1:18">
      <c r="A84" s="25" t="s">
        <v>183</v>
      </c>
    </row>
    <row r="85" spans="1:18">
      <c r="A85" s="25" t="s">
        <v>184</v>
      </c>
    </row>
    <row customHeight="1" ht="30" r="86" spans="1:18">
      <c r="A86" s="25" t="s">
        <v>185</v>
      </c>
    </row>
    <row customHeight="1" ht="30" r="87" spans="1:18">
      <c r="A87" s="25" t="s">
        <v>181</v>
      </c>
    </row>
    <row customHeight="1" ht="30" r="88" spans="1:18">
      <c r="A88" s="25" t="s">
        <v>186</v>
      </c>
    </row>
    <row customHeight="1" ht="30" r="89" spans="1:18">
      <c r="A89" s="25" t="s">
        <v>187</v>
      </c>
    </row>
    <row customHeight="1" ht="30" r="90" spans="1:18">
      <c r="A90" s="25" t="s">
        <v>188</v>
      </c>
    </row>
    <row customHeight="1" ht="30" r="91" spans="1:18">
      <c r="A91" s="25" t="s">
        <v>189</v>
      </c>
    </row>
    <row customHeight="1" ht="30" r="92" spans="1:18">
      <c r="A92" s="25" t="s">
        <v>190</v>
      </c>
    </row>
    <row customHeight="1" ht="30" r="93" spans="1:18">
      <c r="A93" s="25" t="s">
        <v>191</v>
      </c>
    </row>
    <row customHeight="1" ht="30" r="94" spans="1:18">
      <c r="A94" s="25" t="s">
        <v>192</v>
      </c>
    </row>
    <row customHeight="1" ht="30" r="95" spans="1:18">
      <c r="A95" s="25" t="s">
        <v>193</v>
      </c>
    </row>
    <row customHeight="1" ht="30" r="96" spans="1:18">
      <c r="A96" s="25" t="s">
        <v>194</v>
      </c>
    </row>
    <row customHeight="1" ht="30" r="97" spans="1:18">
      <c r="A97" s="25" t="s">
        <v>195</v>
      </c>
    </row>
  </sheetData>
  <mergeCells count="23">
    <mergeCell ref="E4:F4"/>
    <mergeCell ref="G4:H4"/>
    <mergeCell ref="I4:J4"/>
    <mergeCell ref="K4:L4"/>
    <mergeCell ref="M4:N4"/>
    <mergeCell ref="O4:P4"/>
    <mergeCell ref="Q4:R4"/>
    <mergeCell ref="A1:R1"/>
    <mergeCell ref="A2:R2"/>
    <mergeCell ref="A84:R84"/>
    <mergeCell ref="A85:R85"/>
    <mergeCell ref="A86:R86"/>
    <mergeCell ref="A87:R87"/>
    <mergeCell ref="A88:R88"/>
    <mergeCell ref="A89:R89"/>
    <mergeCell ref="A90:R90"/>
    <mergeCell ref="A91:R91"/>
    <mergeCell ref="A92:R92"/>
    <mergeCell ref="A93:R93"/>
    <mergeCell ref="A94:R94"/>
    <mergeCell ref="A95:R95"/>
    <mergeCell ref="A96:R96"/>
    <mergeCell ref="A97:R97"/>
  </mergeCells>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44</vt:i4>
      </vt:variant>
    </vt:vector>
  </ns0:HeadingPairs>
  <ns0:TitlesOfParts>
    <vt:vector xmlns:vt="http://schemas.openxmlformats.org/officeDocument/2006/docPropsVTypes" baseType="lpstr" size="44">
      <vt:lpstr>Table of Contents</vt:lpstr>
      <vt:lpstr>CF009Q02S</vt:lpstr>
      <vt:lpstr>CF110Q01S</vt:lpstr>
      <vt:lpstr>CF001Q01S</vt:lpstr>
      <vt:lpstr>DF054Q01C</vt:lpstr>
      <vt:lpstr>DF028Q02C</vt:lpstr>
      <vt:lpstr>CF028Q03S</vt:lpstr>
      <vt:lpstr>DF082Q01C</vt:lpstr>
      <vt:lpstr>CF082Q02S</vt:lpstr>
      <vt:lpstr>DF068Q01C</vt:lpstr>
      <vt:lpstr>CF031Q01S</vt:lpstr>
      <vt:lpstr>CF031Q02S</vt:lpstr>
      <vt:lpstr>CF012Q01S</vt:lpstr>
      <vt:lpstr>CF012Q02S</vt:lpstr>
      <vt:lpstr>CF010Q01S</vt:lpstr>
      <vt:lpstr>CF010Q02S</vt:lpstr>
      <vt:lpstr>DF201Q01C</vt:lpstr>
      <vt:lpstr>DF036Q01C</vt:lpstr>
      <vt:lpstr>DF103Q01C</vt:lpstr>
      <vt:lpstr>CF097Q01S</vt:lpstr>
      <vt:lpstr>DF200Q01C</vt:lpstr>
      <vt:lpstr>CF105Q01S</vt:lpstr>
      <vt:lpstr>CF105Q02S</vt:lpstr>
      <vt:lpstr>CF102Q01S</vt:lpstr>
      <vt:lpstr>DF102Q02C</vt:lpstr>
      <vt:lpstr>DF058Q01C</vt:lpstr>
      <vt:lpstr>CF006Q02S</vt:lpstr>
      <vt:lpstr>CF069Q01S</vt:lpstr>
      <vt:lpstr>DF051Q01C</vt:lpstr>
      <vt:lpstr>DF051Q02C</vt:lpstr>
      <vt:lpstr>CF062Q01S</vt:lpstr>
      <vt:lpstr>CF052Q01S</vt:lpstr>
      <vt:lpstr>DF106Q01C</vt:lpstr>
      <vt:lpstr>CF106Q02S</vt:lpstr>
      <vt:lpstr>DF024Q02C</vt:lpstr>
      <vt:lpstr>CF033Q01S</vt:lpstr>
      <vt:lpstr>CF033Q02S</vt:lpstr>
      <vt:lpstr>CF202Q01S</vt:lpstr>
      <vt:lpstr>CF035Q01S</vt:lpstr>
      <vt:lpstr>CF075Q02S</vt:lpstr>
      <vt:lpstr>CF095Q01S</vt:lpstr>
      <vt:lpstr>CF095Q02S</vt:lpstr>
      <vt:lpstr>DF004Q03C</vt:lpstr>
      <vt:lpstr>DF203Q01C</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2017-02-16T15:22:01Z</dcterms:created>
  <dcterms:modified xmlns:dcterms="http://purl.org/dc/terms/" xmlns:xsi="http://www.w3.org/2001/XMLSchema-instance" xsi:type="dcterms:W3CDTF">2017-02-16T15:22:01Z</dcterms:modified>
  <cp:lastModifiedBy/>
  <cp:category/>
  <cp:contentStatus/>
  <cp:version/>
  <cp:revision/>
  <cp:keywords/>
</cp:coreProperties>
</file>