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Table of Contents" sheetId="1" r:id="rId1"/>
    <s:sheet name="CF009Q02S" sheetId="2" r:id="rId2"/>
    <s:sheet name="CF110Q01S" sheetId="3" r:id="rId3"/>
    <s:sheet name="CF001Q01S" sheetId="4" r:id="rId4"/>
    <s:sheet name="DF054Q01C" sheetId="5" r:id="rId5"/>
    <s:sheet name="DF028Q02C" sheetId="6" r:id="rId6"/>
    <s:sheet name="CF028Q03S" sheetId="7" r:id="rId7"/>
    <s:sheet name="DF082Q01C" sheetId="8" r:id="rId8"/>
    <s:sheet name="CF082Q02S" sheetId="9" r:id="rId9"/>
    <s:sheet name="DF068Q01C" sheetId="10" r:id="rId10"/>
    <s:sheet name="CF031Q01S" sheetId="11" r:id="rId11"/>
    <s:sheet name="CF031Q02S" sheetId="12" r:id="rId12"/>
    <s:sheet name="CF012Q01S" sheetId="13" r:id="rId13"/>
    <s:sheet name="CF012Q02S" sheetId="14" r:id="rId14"/>
    <s:sheet name="CF010Q01S" sheetId="15" r:id="rId15"/>
    <s:sheet name="CF010Q02S" sheetId="16" r:id="rId16"/>
    <s:sheet name="DF201Q01C" sheetId="17" r:id="rId17"/>
    <s:sheet name="DF036Q01C" sheetId="18" r:id="rId18"/>
    <s:sheet name="DF103Q01C" sheetId="19" r:id="rId19"/>
    <s:sheet name="CF097Q01S" sheetId="20" r:id="rId20"/>
    <s:sheet name="DF200Q01C" sheetId="21" r:id="rId21"/>
    <s:sheet name="CF105Q01S" sheetId="22" r:id="rId22"/>
    <s:sheet name="CF105Q02S" sheetId="23" r:id="rId23"/>
    <s:sheet name="CF102Q01S" sheetId="24" r:id="rId24"/>
    <s:sheet name="DF102Q02C" sheetId="25" r:id="rId25"/>
    <s:sheet name="DF058Q01C" sheetId="26" r:id="rId26"/>
    <s:sheet name="CF006Q02S" sheetId="27" r:id="rId27"/>
    <s:sheet name="CF069Q01S" sheetId="28" r:id="rId28"/>
    <s:sheet name="DF051Q01C" sheetId="29" r:id="rId29"/>
    <s:sheet name="DF051Q02C" sheetId="30" r:id="rId30"/>
    <s:sheet name="CF062Q01S" sheetId="31" r:id="rId31"/>
    <s:sheet name="CF052Q01S" sheetId="32" r:id="rId32"/>
    <s:sheet name="DF106Q01C" sheetId="33" r:id="rId33"/>
    <s:sheet name="CF106Q02S" sheetId="34" r:id="rId34"/>
    <s:sheet name="DF024Q02C" sheetId="35" r:id="rId35"/>
    <s:sheet name="CF033Q01S" sheetId="36" r:id="rId36"/>
    <s:sheet name="CF033Q02S" sheetId="37" r:id="rId37"/>
    <s:sheet name="CF202Q01S" sheetId="38" r:id="rId38"/>
    <s:sheet name="CF035Q01S" sheetId="39" r:id="rId39"/>
    <s:sheet name="CF075Q02S" sheetId="40" r:id="rId40"/>
    <s:sheet name="CF095Q01S" sheetId="41" r:id="rId41"/>
    <s:sheet name="CF095Q02S" sheetId="42" r:id="rId42"/>
    <s:sheet name="DF004Q03C" sheetId="43" r:id="rId43"/>
    <s:sheet name="DF203Q01C" sheetId="44" r:id="rId44"/>
  </s:sheets>
  <s:definedNames/>
  <s:calcPr calcId="124519" fullCalcOnLoad="1"/>
</s:workbook>
</file>

<file path=xl/sharedStrings.xml><?xml version="1.0" encoding="utf-8"?>
<sst xmlns="http://schemas.openxmlformats.org/spreadsheetml/2006/main" uniqueCount="250">
  <si>
    <t>Table of Contents</t>
  </si>
  <si>
    <t>CF009Q02S</t>
  </si>
  <si>
    <t>Shopping - Q02 (Scored Response)</t>
  </si>
  <si>
    <t>CF110Q01S</t>
  </si>
  <si>
    <t>Living Alone - Q01 (Scored Response)</t>
  </si>
  <si>
    <t>CF001Q01S</t>
  </si>
  <si>
    <t>Costs of Running a Car - Q01 (Scored Response)</t>
  </si>
  <si>
    <t>DF054Q01C</t>
  </si>
  <si>
    <t>E-mail - Q01 (Coded Response)</t>
  </si>
  <si>
    <t>DF028Q02C</t>
  </si>
  <si>
    <t>Phone plans - Q02 (Coded Response)</t>
  </si>
  <si>
    <t>CF028Q03S</t>
  </si>
  <si>
    <t>Phone plans - Q03 (Scored Response)</t>
  </si>
  <si>
    <t>DF082Q01C</t>
  </si>
  <si>
    <t>New Bike - Q01 (Coded Response)</t>
  </si>
  <si>
    <t>CF082Q02S</t>
  </si>
  <si>
    <t>New Bike - Q02 (Scored Response)</t>
  </si>
  <si>
    <t>DF068Q01C</t>
  </si>
  <si>
    <t>Job Change - Q01 (Coded Response)</t>
  </si>
  <si>
    <t>CF031Q01S</t>
  </si>
  <si>
    <t>Laptop - Q01 (Scored Response)</t>
  </si>
  <si>
    <t>CF031Q02S</t>
  </si>
  <si>
    <t>Laptop - Q02 (Scored Response)</t>
  </si>
  <si>
    <t>CF012Q01S</t>
  </si>
  <si>
    <t>Interest - Q01 (Scored Response)</t>
  </si>
  <si>
    <t>CF012Q02S</t>
  </si>
  <si>
    <t>Interest - Q02 (Scored Response)</t>
  </si>
  <si>
    <t>CF010Q01S</t>
  </si>
  <si>
    <t>Bank statement - Q01 (Scored Response)</t>
  </si>
  <si>
    <t>CF010Q02S</t>
  </si>
  <si>
    <t>Bank statement - Q02 (Scored Response)</t>
  </si>
  <si>
    <t>DF201Q01C</t>
  </si>
  <si>
    <t>Emergency Funds - Q01 (Coded Response)</t>
  </si>
  <si>
    <t>DF036Q01C</t>
  </si>
  <si>
    <t>Online Shopping - Q01 (Coded Response)</t>
  </si>
  <si>
    <t>DF103Q01C</t>
  </si>
  <si>
    <t>Investing - Q01 (Coded Response)</t>
  </si>
  <si>
    <t>CF097Q01S</t>
  </si>
  <si>
    <t>Company Profit - Q01 (Scored Response)</t>
  </si>
  <si>
    <t>DF200Q01C</t>
  </si>
  <si>
    <t>Charitable Giving - Q01 (Coded Response)</t>
  </si>
  <si>
    <t>CF105Q01S</t>
  </si>
  <si>
    <t>Interest Rates - Q01 (Scored Response)</t>
  </si>
  <si>
    <t>CF105Q02S</t>
  </si>
  <si>
    <t>Interest Rates - Q02 (Scored Response)</t>
  </si>
  <si>
    <t>CF102Q01S</t>
  </si>
  <si>
    <t>Gantica - Q01 (Scored Response)</t>
  </si>
  <si>
    <t>DF102Q02C</t>
  </si>
  <si>
    <t>Gantica - Q02 (Coded Response)</t>
  </si>
  <si>
    <t>DF058Q01C</t>
  </si>
  <si>
    <t>PIN - Q01 (Coded Response)</t>
  </si>
  <si>
    <t>CF006Q02S</t>
  </si>
  <si>
    <t>Music system - Q02 (Scored Response)</t>
  </si>
  <si>
    <t>CF069Q01S</t>
  </si>
  <si>
    <t>Student Account - Q01 (Scored Response)</t>
  </si>
  <si>
    <t>DF051Q01C</t>
  </si>
  <si>
    <t>Bicycle Shop - Q01 (Coded Response)</t>
  </si>
  <si>
    <t>DF051Q02C</t>
  </si>
  <si>
    <t>Bicycle Shop - Q02 (Coded Response)</t>
  </si>
  <si>
    <t>CF062Q01S</t>
  </si>
  <si>
    <t>Mobile Phone Contract - Q01 (Scored Response)</t>
  </si>
  <si>
    <t>CF052Q01S</t>
  </si>
  <si>
    <t>Video Game - Q01 (Scored Response)</t>
  </si>
  <si>
    <t>DF106Q01C</t>
  </si>
  <si>
    <t>Family Holiday - Q01 (Coded Response)</t>
  </si>
  <si>
    <t>CF106Q02S</t>
  </si>
  <si>
    <t>Family Holiday - Q02 (Scored Response)</t>
  </si>
  <si>
    <t>DF024Q02C</t>
  </si>
  <si>
    <t>Jacket sale - Q02 (Coded Response)</t>
  </si>
  <si>
    <t>CF033Q01S</t>
  </si>
  <si>
    <t>Wayne's Bank Statement - Q01 (Scored Response)</t>
  </si>
  <si>
    <t>CF033Q02S</t>
  </si>
  <si>
    <t>Wayne's Bank Statement - Q02 (Scored Response)</t>
  </si>
  <si>
    <t>CF202Q01S</t>
  </si>
  <si>
    <t>Book Purchase - Q01 (Scored Response)</t>
  </si>
  <si>
    <t>CF035Q01S</t>
  </si>
  <si>
    <t>Ring-Tones - Q01 (Scored Response)</t>
  </si>
  <si>
    <t>CF075Q02S</t>
  </si>
  <si>
    <t>Study Options - Q02 (Scored Response)</t>
  </si>
  <si>
    <t>CF095Q01S</t>
  </si>
  <si>
    <t>Changing Value - Q01 (Scored Response)</t>
  </si>
  <si>
    <t>CF095Q02S</t>
  </si>
  <si>
    <t>Changing Value - Q02 (Scored Response)</t>
  </si>
  <si>
    <t>DF004Q03C</t>
  </si>
  <si>
    <t>Income tax - Q03 (Coded Response)</t>
  </si>
  <si>
    <t>DF203Q01C</t>
  </si>
  <si>
    <t>No Credit - Q01 (Coded Response)</t>
  </si>
  <si>
    <t>Cognitive items: Overall Financial Literacy results</t>
  </si>
  <si>
    <t>CF009Q02S: Shopping - Q02 (Scored Response)</t>
  </si>
  <si>
    <t>N</t>
  </si>
  <si>
    <t>System</t>
  </si>
  <si>
    <t>No credit</t>
  </si>
  <si>
    <t>Full credit</t>
  </si>
  <si>
    <t>Valid Skip</t>
  </si>
  <si>
    <t>Not Reached</t>
  </si>
  <si>
    <t>Not Applicable</t>
  </si>
  <si>
    <t>Invalid</t>
  </si>
  <si>
    <t>No Response</t>
  </si>
  <si>
    <t>All</t>
  </si>
  <si>
    <t>Missing %</t>
  </si>
  <si>
    <t>Valid</t>
  </si>
  <si>
    <t>%</t>
  </si>
  <si>
    <t>(SE)</t>
  </si>
  <si>
    <t>OECD</t>
  </si>
  <si>
    <t>Australia</t>
  </si>
  <si>
    <t>—</t>
  </si>
  <si>
    <t>Austria</t>
  </si>
  <si>
    <t>n/a</t>
  </si>
  <si>
    <t>Belgium ⁸</t>
  </si>
  <si>
    <t>Canada ⁸</t>
  </si>
  <si>
    <t>Chile</t>
  </si>
  <si>
    <t>Czech Republic</t>
  </si>
  <si>
    <t>Denmark</t>
  </si>
  <si>
    <t>Estonia</t>
  </si>
  <si>
    <t>Finland</t>
  </si>
  <si>
    <t>France</t>
  </si>
  <si>
    <t>Germany</t>
  </si>
  <si>
    <t>Greece</t>
  </si>
  <si>
    <t>Hungary</t>
  </si>
  <si>
    <t>Iceland</t>
  </si>
  <si>
    <t>Ireland</t>
  </si>
  <si>
    <t>Israel ¹</t>
  </si>
  <si>
    <t>Italy</t>
  </si>
  <si>
    <t>Japan</t>
  </si>
  <si>
    <t>Korea</t>
  </si>
  <si>
    <t>Latvia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</si>
  <si>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</si>
  <si>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</si>
  <si>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</si>
  <si>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</si>
  <si>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</si>
  <si>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</si>
  <si>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</si>
  <si>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</si>
  <si>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</si>
  <si>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</si>
  <si>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</si>
  <si>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</si>
  <si>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</si>
  <si>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</si>
  <si>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</si>
  <si>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</si>
  <si>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Partners</t>
  </si>
  <si>
    <t>Albania</t>
  </si>
  <si>
    <t>Algeria</t>
  </si>
  <si>
    <t>Brazil</t>
  </si>
  <si>
    <t>Bulgaria</t>
  </si>
  <si>
    <t>B-S-J-G (China) ²</t>
  </si>
  <si>
    <t>CABA (Argentina) ³</t>
  </si>
  <si>
    <t>Colombia</t>
  </si>
  <si>
    <t>Costa Rica</t>
  </si>
  <si>
    <t>Croatia</t>
  </si>
  <si>
    <t>Cyprus ⁴</t>
  </si>
  <si>
    <t>Dominican Republic</t>
  </si>
  <si>
    <t>Georgia</t>
  </si>
  <si>
    <t>Hong Kong (China)</t>
  </si>
  <si>
    <t>Indonesia</t>
  </si>
  <si>
    <t>Jordan</t>
  </si>
  <si>
    <t>Kosovo</t>
  </si>
  <si>
    <t>Lebanon</t>
  </si>
  <si>
    <t>Lithuania</t>
  </si>
  <si>
    <t>Macao (China)</t>
  </si>
  <si>
    <t>FYROM ⁵</t>
  </si>
  <si>
    <t>Malta</t>
  </si>
  <si>
    <t>Moldova</t>
  </si>
  <si>
    <t>Montenegro</t>
  </si>
  <si>
    <t>Peru</t>
  </si>
  <si>
    <t>Qatar</t>
  </si>
  <si>
    <t>Romania</t>
  </si>
  <si>
    <t>Russia ⁶</t>
  </si>
  <si>
    <t>Singapore</t>
  </si>
  <si>
    <t>Chinese Taipei</t>
  </si>
  <si>
    <t>Thailand</t>
  </si>
  <si>
    <t>Trinidad and Tobago</t>
  </si>
  <si>
    <t>Tunisia</t>
  </si>
  <si>
    <t>United Arab Emirates</t>
  </si>
  <si>
    <t>Uruguay</t>
  </si>
  <si>
    <t>Viet Nam</t>
  </si>
  <si>
    <t>Argentina ⁷</t>
  </si>
  <si>
    <t>Kazakhstan ⁷</t>
  </si>
  <si>
    <t>Malaysia ⁷</t>
  </si>
  <si>
    <t xml:space="preserve"> </t>
  </si>
  <si>
    <t>Data Notes:</t>
  </si>
  <si>
    <t>n/a Data not available</t>
  </si>
  <si>
    <t>— No data</t>
  </si>
  <si>
    <t>'System Missing %' for cognitive questions refers to the percentage of data missing because a respondent did not see a question. This may have occurred when the student did not receive a particular set of questions (cluster) by design, exited the assessment early, ran out of time, or refused, or when a technical issue was encountered. Variables that derive themselves from other variables that are 'System Missing' may also retain a 'System Missing' value.</t>
  </si>
  <si>
    <t>Country Notes:</t>
  </si>
  <si>
    <t>¹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</si>
  <si>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² B-S-J-G (China) refers to the four PISA participating China provinces: Beijing, Shanghai, Jiangsu, Guangdong.</t>
  </si>
  <si>
    <t>³ CABA (Argentina) refers to Ciudad Autónoma de Buenos Aires (Argentina).</t>
  </si>
  <si>
    <t>⁴ 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</si>
  <si>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</si>
  <si>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⁵ FYROM refers to the Former Yugoslav Republic of Macedonia.</t>
  </si>
  <si>
    <t>⁶ Russia refers to the Russian Federation.</t>
  </si>
  <si>
    <t>⁷ Argentina, Kazakhstan and Malaysia: Coverage is too small to ensure comparability (see "PISA 2015 Results [Volume I]: Excellence and Equity in Education" [OECD, 2016], Annex A4).</t>
  </si>
  <si>
    <t>⁸ Financial literacy data for Belgium refer to the Flemish community; financial literacy data for Canada refer to the Canadian provinces of British Columbia, Manitoba, New Brunswick, Newfoundland and Labrador, Nova Scotia, Ontario and Prince Edward Island.</t>
  </si>
  <si>
    <t>CF110Q01S: Living Alone - Q01 (Scored Response)</t>
  </si>
  <si>
    <t>CF001Q01S: Costs of Running a Car - Q01 (Scored Response)</t>
  </si>
  <si>
    <t>DF054Q01C: E-mail - Q01 (Coded Response)</t>
  </si>
  <si>
    <t>0 - No credit</t>
  </si>
  <si>
    <t>1 - Full credit</t>
  </si>
  <si>
    <t>DF028Q02C: Phone plans - Q02 (Coded Response)</t>
  </si>
  <si>
    <t>00 - No credit</t>
  </si>
  <si>
    <t>11 - Full credit</t>
  </si>
  <si>
    <t>12 - Full credit</t>
  </si>
  <si>
    <t>CF028Q03S: Phone plans - Q03 (Scored Response)</t>
  </si>
  <si>
    <t>DF082Q01C: New Bike - Q01 (Coded Response)</t>
  </si>
  <si>
    <t>1 - Partial credit</t>
  </si>
  <si>
    <t>2 - Full credit</t>
  </si>
  <si>
    <t>CF082Q02S: New Bike - Q02 (Scored Response)</t>
  </si>
  <si>
    <t>DF068Q01C: Job Change - Q01 (Coded Response)</t>
  </si>
  <si>
    <t>CF031Q01S: Laptop - Q01 (Scored Response)</t>
  </si>
  <si>
    <t>CF031Q02S: Laptop - Q02 (Scored Response)</t>
  </si>
  <si>
    <t>CF012Q01S: Interest - Q01 (Scored Response)</t>
  </si>
  <si>
    <t>CF012Q02S: Interest - Q02 (Scored Response)</t>
  </si>
  <si>
    <t>CF010Q01S: Bank statement - Q01 (Scored Response)</t>
  </si>
  <si>
    <t>CF010Q02S: Bank statement - Q02 (Scored Response)</t>
  </si>
  <si>
    <t>9 - No data (CBA only)</t>
  </si>
  <si>
    <t>11 - Partial credit</t>
  </si>
  <si>
    <t>12 - Partial credit</t>
  </si>
  <si>
    <t>21 - Full credit</t>
  </si>
  <si>
    <t>DF201Q01C: Emergency Funds - Q01 (Coded Response)</t>
  </si>
  <si>
    <t>13 - Full credit</t>
  </si>
  <si>
    <t>DF036Q01C: Online Shopping - Q01 (Coded Response)</t>
  </si>
  <si>
    <t>DF103Q01C: Investing - Q01 (Coded Response)</t>
  </si>
  <si>
    <t>CF097Q01S: Company Profit - Q01 (Scored Response)</t>
  </si>
  <si>
    <t>DF200Q01C: Charitable Giving - Q01 (Coded Response)</t>
  </si>
  <si>
    <t>CF105Q01S: Interest Rates - Q01 (Scored Response)</t>
  </si>
  <si>
    <t>CF105Q02S: Interest Rates - Q02 (Scored Response)</t>
  </si>
  <si>
    <t>CF102Q01S: Gantica - Q01 (Scored Response)</t>
  </si>
  <si>
    <t>DF102Q02C: Gantica - Q02 (Coded Response)</t>
  </si>
  <si>
    <t>DF058Q01C: PIN - Q01 (Coded Response)</t>
  </si>
  <si>
    <t>CF006Q02S: Music system - Q02 (Scored Response)</t>
  </si>
  <si>
    <t>CF069Q01S: Student Account - Q01 (Scored Response)</t>
  </si>
  <si>
    <t>DF051Q01C: Bicycle Shop - Q01 (Coded Response)</t>
  </si>
  <si>
    <t>DF051Q02C: Bicycle Shop - Q02 (Coded Response)</t>
  </si>
  <si>
    <t>CF062Q01S: Mobile Phone Contract - Q01 (Scored Response)</t>
  </si>
  <si>
    <t>CF052Q01S: Video Game - Q01 (Scored Response)</t>
  </si>
  <si>
    <t>DF106Q01C: Family Holiday - Q01 (Coded Response)</t>
  </si>
  <si>
    <t>CF106Q02S: Family Holiday - Q02 (Scored Response)</t>
  </si>
  <si>
    <t>DF024Q02C: Jacket sale - Q02 (Coded Response)</t>
  </si>
  <si>
    <t>CF033Q01S: Wayne's Bank Statement - Q01 (Scored Response)</t>
  </si>
  <si>
    <t>CF033Q02S: Wayne's Bank Statement - Q02 (Scored Response)</t>
  </si>
  <si>
    <t>CF202Q01S: Book Purchase - Q01 (Scored Response)</t>
  </si>
  <si>
    <t>CF035Q01S: Ring-Tones - Q01 (Scored Response)</t>
  </si>
  <si>
    <t>CF075Q02S: Study Options - Q02 (Scored Response)</t>
  </si>
  <si>
    <t>CF095Q01S: Changing Value - Q01 (Scored Response)</t>
  </si>
  <si>
    <t>CF095Q02S: Changing Value - Q02 (Scored Response)</t>
  </si>
  <si>
    <t>DF004Q03C: Income tax - Q03 (Coded Response)</t>
  </si>
  <si>
    <t>DF203Q01C: No Credit - Q01 (Coded Response)</t>
  </si>
</sst>
</file>

<file path=xl/styles.xml><?xml version="1.0" encoding="utf-8"?>
<styleSheet xmlns="http://schemas.openxmlformats.org/spreadsheetml/2006/main">
  <numFmts count="1">
    <numFmt formatCode="(0.00)" numFmtId="164"/>
  </numFmts>
  <fonts count="4">
    <font>
      <name val="Calibri"/>
      <family val="2"/>
      <color theme="1"/>
      <sz val="11"/>
      <scheme val="minor"/>
    </font>
    <font>
      <name val="Arial"/>
      <family val="2"/>
      <b val="1"/>
      <color rgb="00000000"/>
      <sz val="10"/>
    </font>
    <font>
      <name val="Arial"/>
      <family val="2"/>
      <color rgb="000000FF"/>
      <sz val="10"/>
      <u val="single"/>
    </font>
    <font>
      <name val="Arial"/>
      <family val="2"/>
      <color rgb="00000000"/>
      <sz val="10"/>
    </font>
  </fonts>
  <fills count="4">
    <fill>
      <patternFill/>
    </fill>
    <fill>
      <patternFill patternType="gray125"/>
    </fill>
    <fill>
      <patternFill patternType="solid">
        <fgColor rgb="00DAEEF3"/>
        <bgColor rgb="00DAEEF3"/>
      </patternFill>
    </fill>
    <fill>
      <patternFill patternType="solid">
        <fgColor rgb="00FFFFFF"/>
        <bgColor rgb="00FFFFFF"/>
      </patternFill>
    </fill>
  </fills>
  <borders count="7">
    <border>
      <left/>
      <right/>
      <top/>
      <bottom/>
      <diagonal/>
    </border>
    <border>
      <left/>
      <right style="thin"/>
      <top style="thin"/>
      <bottom/>
      <diagonal/>
    </border>
    <border>
      <left/>
      <right/>
      <top style="thin"/>
      <bottom/>
      <diagonal/>
    </border>
    <border>
      <left/>
      <right style="thin"/>
      <top/>
      <bottom style="thin"/>
      <diagonal/>
    </border>
    <border>
      <left/>
      <right/>
      <top/>
      <bottom style="thin"/>
      <diagonal/>
    </border>
    <border>
      <left style="thin"/>
      <right style="thin"/>
      <top style="thin"/>
      <bottom style="thin"/>
      <diagonal/>
    </border>
    <border>
      <left/>
      <right style="thin"/>
      <top/>
      <bottom/>
      <diagonal/>
    </border>
  </borders>
  <cellStyleXfs count="1">
    <xf borderId="0" fillId="0" fontId="0" numFmtId="0"/>
  </cellStyleXfs>
  <cellXfs count="26">
    <xf borderId="0" fillId="0" fontId="0" numFmtId="0" xfId="0"/>
    <xf borderId="0" fillId="0" fontId="1" numFmtId="0" xfId="0"/>
    <xf borderId="0" fillId="0" fontId="2" numFmtId="0" xfId="0"/>
    <xf borderId="0" fillId="0" fontId="3" numFmtId="0" xfId="0"/>
    <xf applyAlignment="1" borderId="0" fillId="0" fontId="1" numFmtId="0" xfId="0">
      <alignment horizontal="left" vertical="top" wrapText="1"/>
    </xf>
    <xf applyAlignment="1" borderId="0" fillId="0" fontId="1" numFmtId="0" xfId="0">
      <alignment horizontal="left"/>
    </xf>
    <xf borderId="1" fillId="2" fontId="0" numFmtId="0" xfId="0"/>
    <xf applyAlignment="1" borderId="2" fillId="2" fontId="1" numFmtId="0" xfId="0">
      <alignment horizontal="right" vertical="bottom" wrapText="1"/>
    </xf>
    <xf applyAlignment="1" borderId="1" fillId="2" fontId="1" numFmtId="0" xfId="0">
      <alignment horizontal="right" vertical="bottom" wrapText="1"/>
    </xf>
    <xf applyAlignment="1" borderId="5" fillId="2" fontId="1" numFmtId="0" xfId="0">
      <alignment horizontal="center" vertical="bottom" wrapText="1"/>
    </xf>
    <xf borderId="5" fillId="2" fontId="1" numFmtId="0" xfId="0"/>
    <xf applyAlignment="1" borderId="3" fillId="2" fontId="1" numFmtId="0" xfId="0">
      <alignment horizontal="right" vertical="bottom" wrapText="1"/>
    </xf>
    <xf applyAlignment="1" borderId="4" fillId="2" fontId="1" numFmtId="0" xfId="0">
      <alignment horizontal="right" vertical="bottom" wrapText="1"/>
    </xf>
    <xf borderId="6" fillId="3" fontId="1" numFmtId="0" xfId="0"/>
    <xf borderId="0" fillId="3" fontId="0" numFmtId="0" xfId="0"/>
    <xf borderId="6" fillId="3" fontId="3" numFmtId="0" xfId="0"/>
    <xf borderId="6" fillId="0" fontId="3" numFmtId="0" xfId="0"/>
    <xf applyAlignment="1" borderId="0" fillId="3" fontId="3" numFmtId="1" xfId="0">
      <alignment horizontal="right" vertical="bottom" wrapText="1"/>
    </xf>
    <xf applyAlignment="1" borderId="0" fillId="3" fontId="3" numFmtId="2" xfId="0">
      <alignment horizontal="right" vertical="bottom" wrapText="1"/>
    </xf>
    <xf applyAlignment="1" borderId="6" fillId="3" fontId="3" numFmtId="1" xfId="0">
      <alignment horizontal="right" vertical="bottom" wrapText="1"/>
    </xf>
    <xf applyAlignment="1" borderId="6" fillId="3" fontId="3" numFmtId="164" xfId="0">
      <alignment horizontal="right" vertical="bottom" wrapText="1"/>
    </xf>
    <xf applyAlignment="1" borderId="0" fillId="3" fontId="3" numFmtId="0" xfId="0">
      <alignment horizontal="right" vertical="bottom" wrapText="1"/>
    </xf>
    <xf applyAlignment="1" borderId="6" fillId="3" fontId="3" numFmtId="0" xfId="0">
      <alignment horizontal="right" vertical="bottom" wrapText="1"/>
    </xf>
    <xf borderId="3" fillId="3" fontId="3" numFmtId="0" xfId="0"/>
    <xf borderId="2" fillId="3" fontId="0" numFmtId="0" xfId="0"/>
    <xf applyAlignment="1" borderId="0" fillId="0" fontId="3" numFmtId="0" xfId="0">
      <alignment horizontal="left" vertical="top" wrapText="1"/>
    </xf>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sharedStrings.xml" Type="http://schemas.openxmlformats.org/officeDocument/2006/relationships/sharedStrings"/><Relationship Id="rId46" Target="styles.xml" Type="http://schemas.openxmlformats.org/officeDocument/2006/relationships/styles"/><Relationship Id="rId47"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CF009Q02S'!A6" TargetMode="External" Type="http://schemas.openxmlformats.org/officeDocument/2006/relationships/hyperlink"/><Relationship Id="rId2" Target="#'CF110Q01S'!A6" TargetMode="External" Type="http://schemas.openxmlformats.org/officeDocument/2006/relationships/hyperlink"/><Relationship Id="rId3" Target="#'CF001Q01S'!A6" TargetMode="External" Type="http://schemas.openxmlformats.org/officeDocument/2006/relationships/hyperlink"/><Relationship Id="rId4" Target="#'DF054Q01C'!A6" TargetMode="External" Type="http://schemas.openxmlformats.org/officeDocument/2006/relationships/hyperlink"/><Relationship Id="rId5" Target="#'DF028Q02C'!A6" TargetMode="External" Type="http://schemas.openxmlformats.org/officeDocument/2006/relationships/hyperlink"/><Relationship Id="rId6" Target="#'CF028Q03S'!A6" TargetMode="External" Type="http://schemas.openxmlformats.org/officeDocument/2006/relationships/hyperlink"/><Relationship Id="rId7" Target="#'DF082Q01C'!A6" TargetMode="External" Type="http://schemas.openxmlformats.org/officeDocument/2006/relationships/hyperlink"/><Relationship Id="rId8" Target="#'CF082Q02S'!A6" TargetMode="External" Type="http://schemas.openxmlformats.org/officeDocument/2006/relationships/hyperlink"/><Relationship Id="rId9" Target="#'DF068Q01C'!A6" TargetMode="External" Type="http://schemas.openxmlformats.org/officeDocument/2006/relationships/hyperlink"/><Relationship Id="rId10" Target="#'CF031Q01S'!A6" TargetMode="External" Type="http://schemas.openxmlformats.org/officeDocument/2006/relationships/hyperlink"/><Relationship Id="rId11" Target="#'CF031Q02S'!A6" TargetMode="External" Type="http://schemas.openxmlformats.org/officeDocument/2006/relationships/hyperlink"/><Relationship Id="rId12" Target="#'CF012Q01S'!A6" TargetMode="External" Type="http://schemas.openxmlformats.org/officeDocument/2006/relationships/hyperlink"/><Relationship Id="rId13" Target="#'CF012Q02S'!A6" TargetMode="External" Type="http://schemas.openxmlformats.org/officeDocument/2006/relationships/hyperlink"/><Relationship Id="rId14" Target="#'CF010Q01S'!A6" TargetMode="External" Type="http://schemas.openxmlformats.org/officeDocument/2006/relationships/hyperlink"/><Relationship Id="rId15" Target="#'CF010Q02S'!A6" TargetMode="External" Type="http://schemas.openxmlformats.org/officeDocument/2006/relationships/hyperlink"/><Relationship Id="rId16" Target="#'DF201Q01C'!A6" TargetMode="External" Type="http://schemas.openxmlformats.org/officeDocument/2006/relationships/hyperlink"/><Relationship Id="rId17" Target="#'DF036Q01C'!A6" TargetMode="External" Type="http://schemas.openxmlformats.org/officeDocument/2006/relationships/hyperlink"/><Relationship Id="rId18" Target="#'DF103Q01C'!A6" TargetMode="External" Type="http://schemas.openxmlformats.org/officeDocument/2006/relationships/hyperlink"/><Relationship Id="rId19" Target="#'CF097Q01S'!A6" TargetMode="External" Type="http://schemas.openxmlformats.org/officeDocument/2006/relationships/hyperlink"/><Relationship Id="rId20" Target="#'DF200Q01C'!A6" TargetMode="External" Type="http://schemas.openxmlformats.org/officeDocument/2006/relationships/hyperlink"/><Relationship Id="rId21" Target="#'CF105Q01S'!A6" TargetMode="External" Type="http://schemas.openxmlformats.org/officeDocument/2006/relationships/hyperlink"/><Relationship Id="rId22" Target="#'CF105Q02S'!A6" TargetMode="External" Type="http://schemas.openxmlformats.org/officeDocument/2006/relationships/hyperlink"/><Relationship Id="rId23" Target="#'CF102Q01S'!A6" TargetMode="External" Type="http://schemas.openxmlformats.org/officeDocument/2006/relationships/hyperlink"/><Relationship Id="rId24" Target="#'DF102Q02C'!A6" TargetMode="External" Type="http://schemas.openxmlformats.org/officeDocument/2006/relationships/hyperlink"/><Relationship Id="rId25" Target="#'DF058Q01C'!A6" TargetMode="External" Type="http://schemas.openxmlformats.org/officeDocument/2006/relationships/hyperlink"/><Relationship Id="rId26" Target="#'CF006Q02S'!A6" TargetMode="External" Type="http://schemas.openxmlformats.org/officeDocument/2006/relationships/hyperlink"/><Relationship Id="rId27" Target="#'CF069Q01S'!A6" TargetMode="External" Type="http://schemas.openxmlformats.org/officeDocument/2006/relationships/hyperlink"/><Relationship Id="rId28" Target="#'DF051Q01C'!A6" TargetMode="External" Type="http://schemas.openxmlformats.org/officeDocument/2006/relationships/hyperlink"/><Relationship Id="rId29" Target="#'DF051Q02C'!A6" TargetMode="External" Type="http://schemas.openxmlformats.org/officeDocument/2006/relationships/hyperlink"/><Relationship Id="rId30" Target="#'CF062Q01S'!A6" TargetMode="External" Type="http://schemas.openxmlformats.org/officeDocument/2006/relationships/hyperlink"/><Relationship Id="rId31" Target="#'CF052Q01S'!A6" TargetMode="External" Type="http://schemas.openxmlformats.org/officeDocument/2006/relationships/hyperlink"/><Relationship Id="rId32" Target="#'DF106Q01C'!A6" TargetMode="External" Type="http://schemas.openxmlformats.org/officeDocument/2006/relationships/hyperlink"/><Relationship Id="rId33" Target="#'CF106Q02S'!A6" TargetMode="External" Type="http://schemas.openxmlformats.org/officeDocument/2006/relationships/hyperlink"/><Relationship Id="rId34" Target="#'DF024Q02C'!A6" TargetMode="External" Type="http://schemas.openxmlformats.org/officeDocument/2006/relationships/hyperlink"/><Relationship Id="rId35" Target="#'CF033Q01S'!A6" TargetMode="External" Type="http://schemas.openxmlformats.org/officeDocument/2006/relationships/hyperlink"/><Relationship Id="rId36" Target="#'CF033Q02S'!A6" TargetMode="External" Type="http://schemas.openxmlformats.org/officeDocument/2006/relationships/hyperlink"/><Relationship Id="rId37" Target="#'CF202Q01S'!A6" TargetMode="External" Type="http://schemas.openxmlformats.org/officeDocument/2006/relationships/hyperlink"/><Relationship Id="rId38" Target="#'CF035Q01S'!A6" TargetMode="External" Type="http://schemas.openxmlformats.org/officeDocument/2006/relationships/hyperlink"/><Relationship Id="rId39" Target="#'CF075Q02S'!A6" TargetMode="External" Type="http://schemas.openxmlformats.org/officeDocument/2006/relationships/hyperlink"/><Relationship Id="rId40" Target="#'CF095Q01S'!A6" TargetMode="External" Type="http://schemas.openxmlformats.org/officeDocument/2006/relationships/hyperlink"/><Relationship Id="rId41" Target="#'CF095Q02S'!A6" TargetMode="External" Type="http://schemas.openxmlformats.org/officeDocument/2006/relationships/hyperlink"/><Relationship Id="rId42" Target="#'DF004Q03C'!A6" TargetMode="External" Type="http://schemas.openxmlformats.org/officeDocument/2006/relationships/hyperlink"/><Relationship Id="rId43" Target="#'DF203Q01C'!A6"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44"/>
  <sheetViews>
    <sheetView workbookViewId="0" zoomScale="80">
      <selection activeCell="A1" sqref="A1"/>
    </sheetView>
  </sheetViews>
  <sheetFormatPr baseColWidth="10" defaultRowHeight="15"/>
  <cols>
    <col customWidth="1" width="100" min="2" max="2"/>
  </cols>
  <sheetData>
    <row r="1" spans="1:2">
      <c r="B1" s="1" t="s">
        <v>0</v>
      </c>
    </row>
    <row r="2" spans="1:2">
      <c r="A2" s="2" t="s">
        <v>1</v>
      </c>
      <c r="B2" s="3" t="s">
        <v>2</v>
      </c>
    </row>
    <row r="3" spans="1:2">
      <c r="A3" s="2" t="s">
        <v>3</v>
      </c>
      <c r="B3" s="3" t="s">
        <v>4</v>
      </c>
    </row>
    <row r="4" spans="1:2">
      <c r="A4" s="2" t="s">
        <v>5</v>
      </c>
      <c r="B4" s="3" t="s">
        <v>6</v>
      </c>
    </row>
    <row r="5" spans="1:2">
      <c r="A5" s="2" t="s">
        <v>7</v>
      </c>
      <c r="B5" s="3" t="s">
        <v>8</v>
      </c>
    </row>
    <row r="6" spans="1:2">
      <c r="A6" s="2" t="s">
        <v>9</v>
      </c>
      <c r="B6" s="3" t="s">
        <v>10</v>
      </c>
    </row>
    <row r="7" spans="1:2">
      <c r="A7" s="2" t="s">
        <v>11</v>
      </c>
      <c r="B7" s="3" t="s">
        <v>12</v>
      </c>
    </row>
    <row r="8" spans="1:2">
      <c r="A8" s="2" t="s">
        <v>13</v>
      </c>
      <c r="B8" s="3" t="s">
        <v>14</v>
      </c>
    </row>
    <row r="9" spans="1:2">
      <c r="A9" s="2" t="s">
        <v>15</v>
      </c>
      <c r="B9" s="3" t="s">
        <v>16</v>
      </c>
    </row>
    <row r="10" spans="1:2">
      <c r="A10" s="2" t="s">
        <v>17</v>
      </c>
      <c r="B10" s="3" t="s">
        <v>18</v>
      </c>
    </row>
    <row r="11" spans="1:2">
      <c r="A11" s="2" t="s">
        <v>19</v>
      </c>
      <c r="B11" s="3" t="s">
        <v>20</v>
      </c>
    </row>
    <row r="12" spans="1:2">
      <c r="A12" s="2" t="s">
        <v>21</v>
      </c>
      <c r="B12" s="3" t="s">
        <v>22</v>
      </c>
    </row>
    <row r="13" spans="1:2">
      <c r="A13" s="2" t="s">
        <v>23</v>
      </c>
      <c r="B13" s="3" t="s">
        <v>24</v>
      </c>
    </row>
    <row r="14" spans="1:2">
      <c r="A14" s="2" t="s">
        <v>25</v>
      </c>
      <c r="B14" s="3" t="s">
        <v>26</v>
      </c>
    </row>
    <row r="15" spans="1:2">
      <c r="A15" s="2" t="s">
        <v>27</v>
      </c>
      <c r="B15" s="3" t="s">
        <v>28</v>
      </c>
    </row>
    <row r="16" spans="1:2">
      <c r="A16" s="2" t="s">
        <v>29</v>
      </c>
      <c r="B16" s="3" t="s">
        <v>30</v>
      </c>
    </row>
    <row r="17" spans="1:2">
      <c r="A17" s="2" t="s">
        <v>31</v>
      </c>
      <c r="B17" s="3" t="s">
        <v>32</v>
      </c>
    </row>
    <row r="18" spans="1:2">
      <c r="A18" s="2" t="s">
        <v>33</v>
      </c>
      <c r="B18" s="3" t="s">
        <v>34</v>
      </c>
    </row>
    <row r="19" spans="1:2">
      <c r="A19" s="2" t="s">
        <v>35</v>
      </c>
      <c r="B19" s="3" t="s">
        <v>36</v>
      </c>
    </row>
    <row r="20" spans="1:2">
      <c r="A20" s="2" t="s">
        <v>37</v>
      </c>
      <c r="B20" s="3" t="s">
        <v>38</v>
      </c>
    </row>
    <row r="21" spans="1:2">
      <c r="A21" s="2" t="s">
        <v>39</v>
      </c>
      <c r="B21" s="3" t="s">
        <v>40</v>
      </c>
    </row>
    <row r="22" spans="1:2">
      <c r="A22" s="2" t="s">
        <v>41</v>
      </c>
      <c r="B22" s="3" t="s">
        <v>42</v>
      </c>
    </row>
    <row r="23" spans="1:2">
      <c r="A23" s="2" t="s">
        <v>43</v>
      </c>
      <c r="B23" s="3" t="s">
        <v>44</v>
      </c>
    </row>
    <row r="24" spans="1:2">
      <c r="A24" s="2" t="s">
        <v>45</v>
      </c>
      <c r="B24" s="3" t="s">
        <v>46</v>
      </c>
    </row>
    <row r="25" spans="1:2">
      <c r="A25" s="2" t="s">
        <v>47</v>
      </c>
      <c r="B25" s="3" t="s">
        <v>48</v>
      </c>
    </row>
    <row r="26" spans="1:2">
      <c r="A26" s="2" t="s">
        <v>49</v>
      </c>
      <c r="B26" s="3" t="s">
        <v>50</v>
      </c>
    </row>
    <row r="27" spans="1:2">
      <c r="A27" s="2" t="s">
        <v>51</v>
      </c>
      <c r="B27" s="3" t="s">
        <v>52</v>
      </c>
    </row>
    <row r="28" spans="1:2">
      <c r="A28" s="2" t="s">
        <v>53</v>
      </c>
      <c r="B28" s="3" t="s">
        <v>54</v>
      </c>
    </row>
    <row r="29" spans="1:2">
      <c r="A29" s="2" t="s">
        <v>55</v>
      </c>
      <c r="B29" s="3" t="s">
        <v>56</v>
      </c>
    </row>
    <row r="30" spans="1:2">
      <c r="A30" s="2" t="s">
        <v>57</v>
      </c>
      <c r="B30" s="3" t="s">
        <v>58</v>
      </c>
    </row>
    <row r="31" spans="1:2">
      <c r="A31" s="2" t="s">
        <v>59</v>
      </c>
      <c r="B31" s="3" t="s">
        <v>60</v>
      </c>
    </row>
    <row r="32" spans="1:2">
      <c r="A32" s="2" t="s">
        <v>61</v>
      </c>
      <c r="B32" s="3" t="s">
        <v>62</v>
      </c>
    </row>
    <row r="33" spans="1:2">
      <c r="A33" s="2" t="s">
        <v>63</v>
      </c>
      <c r="B33" s="3" t="s">
        <v>64</v>
      </c>
    </row>
    <row r="34" spans="1:2">
      <c r="A34" s="2" t="s">
        <v>65</v>
      </c>
      <c r="B34" s="3" t="s">
        <v>66</v>
      </c>
    </row>
    <row r="35" spans="1:2">
      <c r="A35" s="2" t="s">
        <v>67</v>
      </c>
      <c r="B35" s="3" t="s">
        <v>68</v>
      </c>
    </row>
    <row r="36" spans="1:2">
      <c r="A36" s="2" t="s">
        <v>69</v>
      </c>
      <c r="B36" s="3" t="s">
        <v>70</v>
      </c>
    </row>
    <row r="37" spans="1:2">
      <c r="A37" s="2" t="s">
        <v>71</v>
      </c>
      <c r="B37" s="3" t="s">
        <v>72</v>
      </c>
    </row>
    <row r="38" spans="1:2">
      <c r="A38" s="2" t="s">
        <v>73</v>
      </c>
      <c r="B38" s="3" t="s">
        <v>74</v>
      </c>
    </row>
    <row r="39" spans="1:2">
      <c r="A39" s="2" t="s">
        <v>75</v>
      </c>
      <c r="B39" s="3" t="s">
        <v>76</v>
      </c>
    </row>
    <row r="40" spans="1:2">
      <c r="A40" s="2" t="s">
        <v>77</v>
      </c>
      <c r="B40" s="3" t="s">
        <v>78</v>
      </c>
    </row>
    <row r="41" spans="1:2">
      <c r="A41" s="2" t="s">
        <v>79</v>
      </c>
      <c r="B41" s="3" t="s">
        <v>80</v>
      </c>
    </row>
    <row r="42" spans="1:2">
      <c r="A42" s="2" t="s">
        <v>81</v>
      </c>
      <c r="B42" s="3" t="s">
        <v>82</v>
      </c>
    </row>
    <row r="43" spans="1:2">
      <c r="A43" s="2" t="s">
        <v>83</v>
      </c>
      <c r="B43" s="3" t="s">
        <v>84</v>
      </c>
    </row>
    <row r="44" spans="1:2">
      <c r="A44" s="2" t="s">
        <v>85</v>
      </c>
      <c r="B44" s="3" t="s">
        <v>86</v>
      </c>
    </row>
  </sheetData>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 xmlns:r="http://schemas.openxmlformats.org/officeDocument/2006/relationships" ref="A42" r:id="rId41"/>
    <hyperlink xmlns:r="http://schemas.openxmlformats.org/officeDocument/2006/relationships" ref="A43" r:id="rId42"/>
    <hyperlink xmlns:r="http://schemas.openxmlformats.org/officeDocument/2006/relationships" ref="A44" r:id="rId43"/>
  </hyperlink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210</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(669.0/B7*100)</f>
        <v/>
      </c>
      <c r="D7" s="19" t="n">
        <v>13861</v>
      </c>
      <c r="E7" s="18" t="n">
        <v>41.26965707</v>
      </c>
      <c r="F7" s="20" t="n">
        <v>0.56105397</v>
      </c>
      <c r="G7" s="18" t="n">
        <v>46.12757747</v>
      </c>
      <c r="H7" s="20" t="n">
        <v>0.69698153</v>
      </c>
      <c r="I7" s="18" t="s">
        <v>105</v>
      </c>
      <c r="J7" s="20" t="s">
        <v>105</v>
      </c>
      <c r="K7" s="18" t="n">
        <v>0.66658334</v>
      </c>
      <c r="L7" s="20" t="n">
        <v>0.08771759</v>
      </c>
      <c r="M7" s="18" t="n">
        <v>0.01420601</v>
      </c>
      <c r="N7" s="20" t="n">
        <v>0.00232519</v>
      </c>
      <c r="O7" s="18" t="n">
        <v>0</v>
      </c>
      <c r="P7" s="20" t="n">
        <v>0</v>
      </c>
      <c r="Q7" s="18" t="n">
        <v>11.92197612</v>
      </c>
      <c r="R7" s="20" t="n">
        <v>0.39270387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(4334.0/B9*100)</f>
        <v/>
      </c>
      <c r="D9" s="19" t="n">
        <v>1341</v>
      </c>
      <c r="E9" s="18" t="n">
        <v>35.28529238</v>
      </c>
      <c r="F9" s="20" t="n">
        <v>1.35842635</v>
      </c>
      <c r="G9" s="18" t="n">
        <v>56.97522731</v>
      </c>
      <c r="H9" s="20" t="n">
        <v>1.4335946</v>
      </c>
      <c r="I9" s="18" t="s">
        <v>105</v>
      </c>
      <c r="J9" s="20" t="s">
        <v>105</v>
      </c>
      <c r="K9" s="18" t="n">
        <v>0.27463793</v>
      </c>
      <c r="L9" s="20" t="n">
        <v>0.13878756</v>
      </c>
      <c r="M9" s="18" t="n">
        <v>0.70167735</v>
      </c>
      <c r="N9" s="20" t="n">
        <v>0.22617107</v>
      </c>
      <c r="O9" s="18" t="n">
        <v>0</v>
      </c>
      <c r="P9" s="20" t="n">
        <v>0</v>
      </c>
      <c r="Q9" s="18" t="n">
        <v>6.76316504</v>
      </c>
      <c r="R9" s="20" t="n">
        <v>0.78009892</v>
      </c>
    </row>
    <row r="10" spans="1:18">
      <c r="A10" s="15" t="s">
        <v>109</v>
      </c>
      <c r="B10" s="17" t="n">
        <v>13082</v>
      </c>
      <c r="C10" s="18">
        <f>(9856.0/B10*100)</f>
        <v/>
      </c>
      <c r="D10" s="19" t="n">
        <v>3226</v>
      </c>
      <c r="E10" s="18" t="n">
        <v>39.84665978</v>
      </c>
      <c r="F10" s="20" t="n">
        <v>1.48268041</v>
      </c>
      <c r="G10" s="18" t="n">
        <v>53.45045714</v>
      </c>
      <c r="H10" s="20" t="n">
        <v>1.41265226</v>
      </c>
      <c r="I10" s="18" t="s">
        <v>105</v>
      </c>
      <c r="J10" s="20" t="s">
        <v>105</v>
      </c>
      <c r="K10" s="18" t="n">
        <v>0.03377575</v>
      </c>
      <c r="L10" s="20" t="n">
        <v>0.01802531</v>
      </c>
      <c r="M10" s="18" t="n">
        <v>0.10430807</v>
      </c>
      <c r="N10" s="20" t="n">
        <v>0.08848174</v>
      </c>
      <c r="O10" s="18" t="n">
        <v>0</v>
      </c>
      <c r="P10" s="20" t="n">
        <v>0</v>
      </c>
      <c r="Q10" s="18" t="n">
        <v>6.56479925</v>
      </c>
      <c r="R10" s="20" t="n">
        <v>0.70904269</v>
      </c>
    </row>
    <row r="11" spans="1:18">
      <c r="A11" s="15" t="s">
        <v>110</v>
      </c>
      <c r="B11" s="17" t="n">
        <v>7053</v>
      </c>
      <c r="C11" s="18">
        <f>(5300.0/B11*100)</f>
        <v/>
      </c>
      <c r="D11" s="19" t="n">
        <v>1753</v>
      </c>
      <c r="E11" s="18" t="n">
        <v>42.29474963</v>
      </c>
      <c r="F11" s="20" t="n">
        <v>1.29954915</v>
      </c>
      <c r="G11" s="18" t="n">
        <v>37.08814206</v>
      </c>
      <c r="H11" s="20" t="n">
        <v>1.55997139</v>
      </c>
      <c r="I11" s="18" t="s">
        <v>105</v>
      </c>
      <c r="J11" s="20" t="s">
        <v>105</v>
      </c>
      <c r="K11" s="18" t="n">
        <v>0.6158599300000001</v>
      </c>
      <c r="L11" s="20" t="n">
        <v>0.18114732</v>
      </c>
      <c r="M11" s="18" t="n">
        <v>0.02517253</v>
      </c>
      <c r="N11" s="20" t="n">
        <v>0.02748779</v>
      </c>
      <c r="O11" s="18" t="n">
        <v>0</v>
      </c>
      <c r="P11" s="20" t="n">
        <v>0</v>
      </c>
      <c r="Q11" s="18" t="n">
        <v>19.97607585</v>
      </c>
      <c r="R11" s="20" t="n">
        <v>1.22550445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(8871.0/B23*100)</f>
        <v/>
      </c>
      <c r="D23" s="19" t="n">
        <v>2712</v>
      </c>
      <c r="E23" s="18" t="n">
        <v>43.12366494</v>
      </c>
      <c r="F23" s="20" t="n">
        <v>1.34901192</v>
      </c>
      <c r="G23" s="18" t="n">
        <v>36.99067904</v>
      </c>
      <c r="H23" s="20" t="n">
        <v>1.55688363</v>
      </c>
      <c r="I23" s="18" t="s">
        <v>105</v>
      </c>
      <c r="J23" s="20" t="s">
        <v>105</v>
      </c>
      <c r="K23" s="18" t="n">
        <v>0.47139339</v>
      </c>
      <c r="L23" s="20" t="n">
        <v>0.19669456</v>
      </c>
      <c r="M23" s="18" t="n">
        <v>0.07481617</v>
      </c>
      <c r="N23" s="20" t="n">
        <v>0.07374826</v>
      </c>
      <c r="O23" s="18" t="n">
        <v>0</v>
      </c>
      <c r="P23" s="20" t="n">
        <v>0</v>
      </c>
      <c r="Q23" s="18" t="n">
        <v>19.33944646</v>
      </c>
      <c r="R23" s="20" t="n">
        <v>1.1651628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(4063.0/B29*100)</f>
        <v/>
      </c>
      <c r="D29" s="19" t="n">
        <v>1322</v>
      </c>
      <c r="E29" s="18" t="n">
        <v>48.05909807</v>
      </c>
      <c r="F29" s="20" t="n">
        <v>1.68713273</v>
      </c>
      <c r="G29" s="18" t="n">
        <v>45.0225258</v>
      </c>
      <c r="H29" s="20" t="n">
        <v>1.76348882</v>
      </c>
      <c r="I29" s="18" t="s">
        <v>105</v>
      </c>
      <c r="J29" s="20" t="s">
        <v>105</v>
      </c>
      <c r="K29" s="18" t="n">
        <v>0.51467193</v>
      </c>
      <c r="L29" s="20" t="n">
        <v>0.22164689</v>
      </c>
      <c r="M29" s="18" t="n">
        <v>0</v>
      </c>
      <c r="N29" s="20" t="n">
        <v>0</v>
      </c>
      <c r="O29" s="18" t="n">
        <v>0</v>
      </c>
      <c r="P29" s="20" t="n">
        <v>0</v>
      </c>
      <c r="Q29" s="18" t="n">
        <v>6.4037042</v>
      </c>
      <c r="R29" s="20" t="n">
        <v>0.7637875200000001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(2770.0/B32*100)</f>
        <v/>
      </c>
      <c r="D32" s="19" t="n">
        <v>1708</v>
      </c>
      <c r="E32" s="18" t="n">
        <v>40.63197816</v>
      </c>
      <c r="F32" s="20" t="n">
        <v>1.27252567</v>
      </c>
      <c r="G32" s="18" t="n">
        <v>36.61983822</v>
      </c>
      <c r="H32" s="20" t="n">
        <v>1.4451453</v>
      </c>
      <c r="I32" s="18" t="s">
        <v>105</v>
      </c>
      <c r="J32" s="20" t="s">
        <v>105</v>
      </c>
      <c r="K32" s="18" t="n">
        <v>0.12237722</v>
      </c>
      <c r="L32" s="20" t="n">
        <v>0.09032513</v>
      </c>
      <c r="M32" s="18" t="n">
        <v>0.24854934</v>
      </c>
      <c r="N32" s="20" t="n">
        <v>0.26466597</v>
      </c>
      <c r="O32" s="18" t="n">
        <v>0</v>
      </c>
      <c r="P32" s="20" t="n">
        <v>0</v>
      </c>
      <c r="Q32" s="18" t="n">
        <v>22.37725706</v>
      </c>
      <c r="R32" s="20" t="n">
        <v>1.28701005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(4815.0/B34*100)</f>
        <v/>
      </c>
      <c r="D34" s="19" t="n">
        <v>1535</v>
      </c>
      <c r="E34" s="18" t="n">
        <v>47.96319691</v>
      </c>
      <c r="F34" s="20" t="n">
        <v>1.35154376</v>
      </c>
      <c r="G34" s="18" t="n">
        <v>26.36111157</v>
      </c>
      <c r="H34" s="20" t="n">
        <v>1.23215118</v>
      </c>
      <c r="I34" s="18" t="s">
        <v>105</v>
      </c>
      <c r="J34" s="20" t="s">
        <v>105</v>
      </c>
      <c r="K34" s="18" t="n">
        <v>0.80167553</v>
      </c>
      <c r="L34" s="20" t="n">
        <v>0.26404378</v>
      </c>
      <c r="M34" s="18" t="n">
        <v>0</v>
      </c>
      <c r="N34" s="20" t="n">
        <v>0</v>
      </c>
      <c r="O34" s="18" t="n">
        <v>0</v>
      </c>
      <c r="P34" s="20" t="n">
        <v>0</v>
      </c>
      <c r="Q34" s="18" t="n">
        <v>24.87401598</v>
      </c>
      <c r="R34" s="20" t="n">
        <v>1.41410092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(5014.0/B36*100)</f>
        <v/>
      </c>
      <c r="D36" s="19" t="n">
        <v>1722</v>
      </c>
      <c r="E36" s="18" t="n">
        <v>51.07462487</v>
      </c>
      <c r="F36" s="20" t="n">
        <v>1.34963189</v>
      </c>
      <c r="G36" s="18" t="n">
        <v>31.53941107</v>
      </c>
      <c r="H36" s="20" t="n">
        <v>1.26660406</v>
      </c>
      <c r="I36" s="18" t="s">
        <v>105</v>
      </c>
      <c r="J36" s="20" t="s">
        <v>105</v>
      </c>
      <c r="K36" s="18" t="n">
        <v>0.60957041</v>
      </c>
      <c r="L36" s="20" t="n">
        <v>0.18763995</v>
      </c>
      <c r="M36" s="18" t="n">
        <v>0</v>
      </c>
      <c r="N36" s="20" t="n">
        <v>0</v>
      </c>
      <c r="O36" s="18" t="n">
        <v>0</v>
      </c>
      <c r="P36" s="20" t="n">
        <v>0</v>
      </c>
      <c r="Q36" s="18" t="n">
        <v>16.77639364</v>
      </c>
      <c r="R36" s="20" t="n">
        <v>1.0901208</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(4278.0/B41*100)</f>
        <v/>
      </c>
      <c r="D41" s="19" t="n">
        <v>1434</v>
      </c>
      <c r="E41" s="18" t="n">
        <v>53.69003426</v>
      </c>
      <c r="F41" s="20" t="n">
        <v>1.54352097</v>
      </c>
      <c r="G41" s="18" t="n">
        <v>39.72720226</v>
      </c>
      <c r="H41" s="20" t="n">
        <v>1.74208626</v>
      </c>
      <c r="I41" s="18" t="s">
        <v>105</v>
      </c>
      <c r="J41" s="20" t="s">
        <v>105</v>
      </c>
      <c r="K41" s="18" t="n">
        <v>0.06908338</v>
      </c>
      <c r="L41" s="20" t="n">
        <v>0.06906221999999999</v>
      </c>
      <c r="M41" s="18" t="n">
        <v>0</v>
      </c>
      <c r="N41" s="20" t="n">
        <v>0</v>
      </c>
      <c r="O41" s="18" t="n">
        <v>0</v>
      </c>
      <c r="P41" s="20" t="n">
        <v>0</v>
      </c>
      <c r="Q41" s="18" t="n">
        <v>6.5136801</v>
      </c>
      <c r="R41" s="20" t="n">
        <v>0.84893942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(18227.0/B46*100)</f>
        <v/>
      </c>
      <c r="D46" s="19" t="n">
        <v>4914</v>
      </c>
      <c r="E46" s="18" t="n">
        <v>46.82065767</v>
      </c>
      <c r="F46" s="20" t="n">
        <v>1.04033039</v>
      </c>
      <c r="G46" s="18" t="n">
        <v>22.70272828</v>
      </c>
      <c r="H46" s="20" t="n">
        <v>1.00596466</v>
      </c>
      <c r="I46" s="18" t="s">
        <v>105</v>
      </c>
      <c r="J46" s="20" t="s">
        <v>105</v>
      </c>
      <c r="K46" s="18" t="n">
        <v>2.06991395</v>
      </c>
      <c r="L46" s="20" t="n">
        <v>0.30858097</v>
      </c>
      <c r="M46" s="18" t="n">
        <v>0</v>
      </c>
      <c r="N46" s="20" t="n">
        <v>0</v>
      </c>
      <c r="O46" s="18" t="n">
        <v>0</v>
      </c>
      <c r="P46" s="20" t="n">
        <v>0</v>
      </c>
      <c r="Q46" s="18" t="n">
        <v>28.4067001</v>
      </c>
      <c r="R46" s="20" t="n">
        <v>1.15139139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(7319.0/B48*100)</f>
        <v/>
      </c>
      <c r="D48" s="19" t="n">
        <v>2522</v>
      </c>
      <c r="E48" s="18" t="n">
        <v>51.95808531</v>
      </c>
      <c r="F48" s="20" t="n">
        <v>1.70454987</v>
      </c>
      <c r="G48" s="18" t="n">
        <v>41.85518685</v>
      </c>
      <c r="H48" s="20" t="n">
        <v>1.74975413</v>
      </c>
      <c r="I48" s="18" t="s">
        <v>105</v>
      </c>
      <c r="J48" s="20" t="s">
        <v>105</v>
      </c>
      <c r="K48" s="18" t="n">
        <v>0.02985773</v>
      </c>
      <c r="L48" s="20" t="n">
        <v>0.02998875</v>
      </c>
      <c r="M48" s="18" t="n">
        <v>0</v>
      </c>
      <c r="N48" s="20" t="n">
        <v>0</v>
      </c>
      <c r="O48" s="18" t="n">
        <v>0</v>
      </c>
      <c r="P48" s="20" t="n">
        <v>0</v>
      </c>
      <c r="Q48" s="18" t="n">
        <v>6.15687011</v>
      </c>
      <c r="R48" s="20" t="n">
        <v>0.75249057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(4854.0/B61*100)</f>
        <v/>
      </c>
      <c r="D61" s="19" t="n">
        <v>1671</v>
      </c>
      <c r="E61" s="18" t="n">
        <v>48.72737072</v>
      </c>
      <c r="F61" s="20" t="n">
        <v>1.31492682</v>
      </c>
      <c r="G61" s="18" t="n">
        <v>29.02467426</v>
      </c>
      <c r="H61" s="20" t="n">
        <v>1.30272084</v>
      </c>
      <c r="I61" s="18" t="s">
        <v>105</v>
      </c>
      <c r="J61" s="20" t="s">
        <v>105</v>
      </c>
      <c r="K61" s="18" t="n">
        <v>0.7291634</v>
      </c>
      <c r="L61" s="20" t="n">
        <v>0.22835738</v>
      </c>
      <c r="M61" s="18" t="n">
        <v>0</v>
      </c>
      <c r="N61" s="20" t="n">
        <v>0</v>
      </c>
      <c r="O61" s="18" t="n">
        <v>0</v>
      </c>
      <c r="P61" s="20" t="n">
        <v>0</v>
      </c>
      <c r="Q61" s="18" t="n">
        <v>21.51879162</v>
      </c>
      <c r="R61" s="20" t="n">
        <v>1.31632982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(5265.0/B67*100)</f>
        <v/>
      </c>
      <c r="D67" s="19" t="n">
        <v>1706</v>
      </c>
      <c r="E67" s="18" t="n">
        <v>62.7912268</v>
      </c>
      <c r="F67" s="20" t="n">
        <v>1.33831211</v>
      </c>
      <c r="G67" s="18" t="n">
        <v>26.4899996</v>
      </c>
      <c r="H67" s="20" t="n">
        <v>1.15721906</v>
      </c>
      <c r="I67" s="18" t="s">
        <v>105</v>
      </c>
      <c r="J67" s="20" t="s">
        <v>105</v>
      </c>
      <c r="K67" s="18" t="n">
        <v>0.07743614</v>
      </c>
      <c r="L67" s="20" t="n">
        <v>0.07745673</v>
      </c>
      <c r="M67" s="18" t="n">
        <v>0</v>
      </c>
      <c r="N67" s="20" t="n">
        <v>0</v>
      </c>
      <c r="O67" s="18" t="n">
        <v>0</v>
      </c>
      <c r="P67" s="20" t="n">
        <v>0</v>
      </c>
      <c r="Q67" s="18" t="n">
        <v>10.64133746</v>
      </c>
      <c r="R67" s="20" t="n">
        <v>0.89931863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(4547.0/B70*100)</f>
        <v/>
      </c>
      <c r="D70" s="19" t="n">
        <v>1489</v>
      </c>
      <c r="E70" s="18" t="n">
        <v>40.70181077</v>
      </c>
      <c r="F70" s="20" t="n">
        <v>1.13539297</v>
      </c>
      <c r="G70" s="18" t="n">
        <v>44.2506648</v>
      </c>
      <c r="H70" s="20" t="n">
        <v>1.63581593</v>
      </c>
      <c r="I70" s="18" t="s">
        <v>105</v>
      </c>
      <c r="J70" s="20" t="s">
        <v>105</v>
      </c>
      <c r="K70" s="18" t="n">
        <v>0.78878127</v>
      </c>
      <c r="L70" s="20" t="n">
        <v>0.35581952</v>
      </c>
      <c r="M70" s="18" t="n">
        <v>0</v>
      </c>
      <c r="N70" s="20" t="n">
        <v>0</v>
      </c>
      <c r="O70" s="18" t="n">
        <v>0</v>
      </c>
      <c r="P70" s="20" t="n">
        <v>0</v>
      </c>
      <c r="Q70" s="18" t="n">
        <v>14.25874316</v>
      </c>
      <c r="R70" s="20" t="n">
        <v>1.35938162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211</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(799.0/B7*100)</f>
        <v/>
      </c>
      <c r="D7" s="19" t="n">
        <v>13731</v>
      </c>
      <c r="E7" s="18" t="n">
        <v>73.37220589</v>
      </c>
      <c r="F7" s="20" t="n">
        <v>0.41291945</v>
      </c>
      <c r="G7" s="18" t="n">
        <v>24.4963596</v>
      </c>
      <c r="H7" s="20" t="n">
        <v>0.41567142</v>
      </c>
      <c r="I7" s="18" t="s">
        <v>105</v>
      </c>
      <c r="J7" s="20" t="s">
        <v>105</v>
      </c>
      <c r="K7" s="18" t="n">
        <v>0.68673763</v>
      </c>
      <c r="L7" s="20" t="n">
        <v>0.08962602</v>
      </c>
      <c r="M7" s="18" t="n">
        <v>0</v>
      </c>
      <c r="N7" s="20" t="n">
        <v>0</v>
      </c>
      <c r="O7" s="18" t="n">
        <v>0</v>
      </c>
      <c r="P7" s="20" t="n">
        <v>0</v>
      </c>
      <c r="Q7" s="18" t="n">
        <v>1.44469689</v>
      </c>
      <c r="R7" s="20" t="n">
        <v>0.13188331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(4336.0/B9*100)</f>
        <v/>
      </c>
      <c r="D9" s="19" t="n">
        <v>1339</v>
      </c>
      <c r="E9" s="18" t="n">
        <v>72.23633258</v>
      </c>
      <c r="F9" s="20" t="n">
        <v>1.36338578</v>
      </c>
      <c r="G9" s="18" t="n">
        <v>27.24487009</v>
      </c>
      <c r="H9" s="20" t="n">
        <v>1.38086829</v>
      </c>
      <c r="I9" s="18" t="s">
        <v>105</v>
      </c>
      <c r="J9" s="20" t="s">
        <v>105</v>
      </c>
      <c r="K9" s="18" t="n">
        <v>0.27510217</v>
      </c>
      <c r="L9" s="20" t="n">
        <v>0.13932849</v>
      </c>
      <c r="M9" s="18" t="n">
        <v>0</v>
      </c>
      <c r="N9" s="20" t="n">
        <v>0</v>
      </c>
      <c r="O9" s="18" t="n">
        <v>0</v>
      </c>
      <c r="P9" s="20" t="n">
        <v>0</v>
      </c>
      <c r="Q9" s="18" t="n">
        <v>0.24369516</v>
      </c>
      <c r="R9" s="20" t="n">
        <v>0.10509726</v>
      </c>
    </row>
    <row r="10" spans="1:18">
      <c r="A10" s="15" t="s">
        <v>109</v>
      </c>
      <c r="B10" s="17" t="n">
        <v>13082</v>
      </c>
      <c r="C10" s="18">
        <f>(9862.0/B10*100)</f>
        <v/>
      </c>
      <c r="D10" s="19" t="n">
        <v>3220</v>
      </c>
      <c r="E10" s="18" t="n">
        <v>75.37010008</v>
      </c>
      <c r="F10" s="20" t="n">
        <v>1.15418012</v>
      </c>
      <c r="G10" s="18" t="n">
        <v>24.08842249</v>
      </c>
      <c r="H10" s="20" t="n">
        <v>1.15788703</v>
      </c>
      <c r="I10" s="18" t="s">
        <v>105</v>
      </c>
      <c r="J10" s="20" t="s">
        <v>105</v>
      </c>
      <c r="K10" s="18" t="n">
        <v>0.05341195</v>
      </c>
      <c r="L10" s="20" t="n">
        <v>0.02852469</v>
      </c>
      <c r="M10" s="18" t="n">
        <v>0</v>
      </c>
      <c r="N10" s="20" t="n">
        <v>0</v>
      </c>
      <c r="O10" s="18" t="n">
        <v>0</v>
      </c>
      <c r="P10" s="20" t="n">
        <v>0</v>
      </c>
      <c r="Q10" s="18" t="n">
        <v>0.48806549</v>
      </c>
      <c r="R10" s="20" t="n">
        <v>0.22129772</v>
      </c>
    </row>
    <row r="11" spans="1:18">
      <c r="A11" s="15" t="s">
        <v>110</v>
      </c>
      <c r="B11" s="17" t="n">
        <v>7053</v>
      </c>
      <c r="C11" s="18">
        <f>(5303.0/B11*100)</f>
        <v/>
      </c>
      <c r="D11" s="19" t="n">
        <v>1750</v>
      </c>
      <c r="E11" s="18" t="n">
        <v>74.10979383</v>
      </c>
      <c r="F11" s="20" t="n">
        <v>1.01076641</v>
      </c>
      <c r="G11" s="18" t="n">
        <v>24.11919242</v>
      </c>
      <c r="H11" s="20" t="n">
        <v>1.0257255</v>
      </c>
      <c r="I11" s="18" t="s">
        <v>105</v>
      </c>
      <c r="J11" s="20" t="s">
        <v>105</v>
      </c>
      <c r="K11" s="18" t="n">
        <v>0.6778263</v>
      </c>
      <c r="L11" s="20" t="n">
        <v>0.18483383</v>
      </c>
      <c r="M11" s="18" t="n">
        <v>0</v>
      </c>
      <c r="N11" s="20" t="n">
        <v>0</v>
      </c>
      <c r="O11" s="18" t="n">
        <v>0</v>
      </c>
      <c r="P11" s="20" t="n">
        <v>0</v>
      </c>
      <c r="Q11" s="18" t="n">
        <v>1.09318745</v>
      </c>
      <c r="R11" s="20" t="n">
        <v>0.29266013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(8875.0/B23*100)</f>
        <v/>
      </c>
      <c r="D23" s="19" t="n">
        <v>2708</v>
      </c>
      <c r="E23" s="18" t="n">
        <v>74.92937117</v>
      </c>
      <c r="F23" s="20" t="n">
        <v>1.11062809</v>
      </c>
      <c r="G23" s="18" t="n">
        <v>24.28528994</v>
      </c>
      <c r="H23" s="20" t="n">
        <v>1.07818521</v>
      </c>
      <c r="I23" s="18" t="s">
        <v>105</v>
      </c>
      <c r="J23" s="20" t="s">
        <v>105</v>
      </c>
      <c r="K23" s="18" t="n">
        <v>0.47116239</v>
      </c>
      <c r="L23" s="20" t="n">
        <v>0.19666861</v>
      </c>
      <c r="M23" s="18" t="n">
        <v>0</v>
      </c>
      <c r="N23" s="20" t="n">
        <v>0</v>
      </c>
      <c r="O23" s="18" t="n">
        <v>0</v>
      </c>
      <c r="P23" s="20" t="n">
        <v>0</v>
      </c>
      <c r="Q23" s="18" t="n">
        <v>0.3141765</v>
      </c>
      <c r="R23" s="20" t="n">
        <v>0.12775328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64.08130602</v>
      </c>
      <c r="F29" s="20" t="n">
        <v>1.67059636</v>
      </c>
      <c r="G29" s="18" t="n">
        <v>35.01458619</v>
      </c>
      <c r="H29" s="20" t="n">
        <v>1.67689358</v>
      </c>
      <c r="I29" s="18" t="s">
        <v>105</v>
      </c>
      <c r="J29" s="20" t="s">
        <v>105</v>
      </c>
      <c r="K29" s="18" t="n">
        <v>0.51435117</v>
      </c>
      <c r="L29" s="20" t="n">
        <v>0.2215134</v>
      </c>
      <c r="M29" s="18" t="n">
        <v>0</v>
      </c>
      <c r="N29" s="20" t="n">
        <v>0</v>
      </c>
      <c r="O29" s="18" t="n">
        <v>0</v>
      </c>
      <c r="P29" s="20" t="n">
        <v>0</v>
      </c>
      <c r="Q29" s="18" t="n">
        <v>0.38975662</v>
      </c>
      <c r="R29" s="20" t="n">
        <v>0.18409589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(2771.0/B32*100)</f>
        <v/>
      </c>
      <c r="D32" s="19" t="n">
        <v>1707</v>
      </c>
      <c r="E32" s="18" t="n">
        <v>73.33685582</v>
      </c>
      <c r="F32" s="20" t="n">
        <v>1.21842875</v>
      </c>
      <c r="G32" s="18" t="n">
        <v>25.9313653</v>
      </c>
      <c r="H32" s="20" t="n">
        <v>1.18610583</v>
      </c>
      <c r="I32" s="18" t="s">
        <v>105</v>
      </c>
      <c r="J32" s="20" t="s">
        <v>105</v>
      </c>
      <c r="K32" s="18" t="n">
        <v>0.12243838</v>
      </c>
      <c r="L32" s="20" t="n">
        <v>0.09036843</v>
      </c>
      <c r="M32" s="18" t="n">
        <v>0</v>
      </c>
      <c r="N32" s="20" t="n">
        <v>0</v>
      </c>
      <c r="O32" s="18" t="n">
        <v>0</v>
      </c>
      <c r="P32" s="20" t="n">
        <v>0</v>
      </c>
      <c r="Q32" s="18" t="n">
        <v>0.6093405</v>
      </c>
      <c r="R32" s="20" t="n">
        <v>0.2024078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(4818.0/B34*100)</f>
        <v/>
      </c>
      <c r="D34" s="19" t="n">
        <v>1532</v>
      </c>
      <c r="E34" s="18" t="n">
        <v>77.25492244</v>
      </c>
      <c r="F34" s="20" t="n">
        <v>1.16637189</v>
      </c>
      <c r="G34" s="18" t="n">
        <v>20.28896807</v>
      </c>
      <c r="H34" s="20" t="n">
        <v>1.15154233</v>
      </c>
      <c r="I34" s="18" t="s">
        <v>105</v>
      </c>
      <c r="J34" s="20" t="s">
        <v>105</v>
      </c>
      <c r="K34" s="18" t="n">
        <v>0.80320614</v>
      </c>
      <c r="L34" s="20" t="n">
        <v>0.26444665</v>
      </c>
      <c r="M34" s="18" t="n">
        <v>0</v>
      </c>
      <c r="N34" s="20" t="n">
        <v>0</v>
      </c>
      <c r="O34" s="18" t="n">
        <v>0</v>
      </c>
      <c r="P34" s="20" t="n">
        <v>0</v>
      </c>
      <c r="Q34" s="18" t="n">
        <v>1.65290335</v>
      </c>
      <c r="R34" s="20" t="n">
        <v>0.32534946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(5017.0/B36*100)</f>
        <v/>
      </c>
      <c r="D36" s="19" t="n">
        <v>1719</v>
      </c>
      <c r="E36" s="18" t="n">
        <v>74.31368019999999</v>
      </c>
      <c r="F36" s="20" t="n">
        <v>1.04770284</v>
      </c>
      <c r="G36" s="18" t="n">
        <v>23.68600576</v>
      </c>
      <c r="H36" s="20" t="n">
        <v>1.01618439</v>
      </c>
      <c r="I36" s="18" t="s">
        <v>105</v>
      </c>
      <c r="J36" s="20" t="s">
        <v>105</v>
      </c>
      <c r="K36" s="18" t="n">
        <v>0.61076411</v>
      </c>
      <c r="L36" s="20" t="n">
        <v>0.18818147</v>
      </c>
      <c r="M36" s="18" t="n">
        <v>0</v>
      </c>
      <c r="N36" s="20" t="n">
        <v>0</v>
      </c>
      <c r="O36" s="18" t="n">
        <v>0</v>
      </c>
      <c r="P36" s="20" t="n">
        <v>0</v>
      </c>
      <c r="Q36" s="18" t="n">
        <v>1.38954993</v>
      </c>
      <c r="R36" s="20" t="n">
        <v>0.27926822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(4283.0/B41*100)</f>
        <v/>
      </c>
      <c r="D41" s="19" t="n">
        <v>1429</v>
      </c>
      <c r="E41" s="18" t="n">
        <v>70.86668916000001</v>
      </c>
      <c r="F41" s="20" t="n">
        <v>1.29552588</v>
      </c>
      <c r="G41" s="18" t="n">
        <v>28.4904649</v>
      </c>
      <c r="H41" s="20" t="n">
        <v>1.39211624</v>
      </c>
      <c r="I41" s="18" t="s">
        <v>105</v>
      </c>
      <c r="J41" s="20" t="s">
        <v>105</v>
      </c>
      <c r="K41" s="18" t="n">
        <v>0.06929798</v>
      </c>
      <c r="L41" s="20" t="n">
        <v>0.06927555000000001</v>
      </c>
      <c r="M41" s="18" t="n">
        <v>0</v>
      </c>
      <c r="N41" s="20" t="n">
        <v>0</v>
      </c>
      <c r="O41" s="18" t="n">
        <v>0</v>
      </c>
      <c r="P41" s="20" t="n">
        <v>0</v>
      </c>
      <c r="Q41" s="18" t="n">
        <v>0.57354795</v>
      </c>
      <c r="R41" s="20" t="n">
        <v>0.49171577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(18313.0/B46*100)</f>
        <v/>
      </c>
      <c r="D46" s="19" t="n">
        <v>4828</v>
      </c>
      <c r="E46" s="18" t="n">
        <v>77.22143692</v>
      </c>
      <c r="F46" s="20" t="n">
        <v>0.74186973</v>
      </c>
      <c r="G46" s="18" t="n">
        <v>15.82797107</v>
      </c>
      <c r="H46" s="20" t="n">
        <v>0.7606346</v>
      </c>
      <c r="I46" s="18" t="s">
        <v>105</v>
      </c>
      <c r="J46" s="20" t="s">
        <v>105</v>
      </c>
      <c r="K46" s="18" t="n">
        <v>2.19062806</v>
      </c>
      <c r="L46" s="20" t="n">
        <v>0.31954065</v>
      </c>
      <c r="M46" s="18" t="n">
        <v>0</v>
      </c>
      <c r="N46" s="20" t="n">
        <v>0</v>
      </c>
      <c r="O46" s="18" t="n">
        <v>0</v>
      </c>
      <c r="P46" s="20" t="n">
        <v>0</v>
      </c>
      <c r="Q46" s="18" t="n">
        <v>4.75996395</v>
      </c>
      <c r="R46" s="20" t="n">
        <v>0.49969446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(7322.0/B48*100)</f>
        <v/>
      </c>
      <c r="D48" s="19" t="n">
        <v>2519</v>
      </c>
      <c r="E48" s="18" t="n">
        <v>90.80058115999999</v>
      </c>
      <c r="F48" s="20" t="n">
        <v>0.7774823</v>
      </c>
      <c r="G48" s="18" t="n">
        <v>9.0560905</v>
      </c>
      <c r="H48" s="20" t="n">
        <v>0.78784453</v>
      </c>
      <c r="I48" s="18" t="s">
        <v>105</v>
      </c>
      <c r="J48" s="20" t="s">
        <v>105</v>
      </c>
      <c r="K48" s="18" t="n">
        <v>0.0299183</v>
      </c>
      <c r="L48" s="20" t="n">
        <v>0.03004919</v>
      </c>
      <c r="M48" s="18" t="n">
        <v>0</v>
      </c>
      <c r="N48" s="20" t="n">
        <v>0</v>
      </c>
      <c r="O48" s="18" t="n">
        <v>0</v>
      </c>
      <c r="P48" s="20" t="n">
        <v>0</v>
      </c>
      <c r="Q48" s="18" t="n">
        <v>0.11341005</v>
      </c>
      <c r="R48" s="20" t="n">
        <v>0.10880923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(4855.0/B61*100)</f>
        <v/>
      </c>
      <c r="D61" s="19" t="n">
        <v>1670</v>
      </c>
      <c r="E61" s="18" t="n">
        <v>72.62040127</v>
      </c>
      <c r="F61" s="20" t="n">
        <v>1.41031071</v>
      </c>
      <c r="G61" s="18" t="n">
        <v>25.1856669</v>
      </c>
      <c r="H61" s="20" t="n">
        <v>1.33308745</v>
      </c>
      <c r="I61" s="18" t="s">
        <v>105</v>
      </c>
      <c r="J61" s="20" t="s">
        <v>105</v>
      </c>
      <c r="K61" s="18" t="n">
        <v>0.72970765</v>
      </c>
      <c r="L61" s="20" t="n">
        <v>0.22869308</v>
      </c>
      <c r="M61" s="18" t="n">
        <v>0</v>
      </c>
      <c r="N61" s="20" t="n">
        <v>0</v>
      </c>
      <c r="O61" s="18" t="n">
        <v>0</v>
      </c>
      <c r="P61" s="20" t="n">
        <v>0</v>
      </c>
      <c r="Q61" s="18" t="n">
        <v>1.46422418</v>
      </c>
      <c r="R61" s="20" t="n">
        <v>0.34687713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(5280.0/B67*100)</f>
        <v/>
      </c>
      <c r="D67" s="19" t="n">
        <v>1691</v>
      </c>
      <c r="E67" s="18" t="n">
        <v>81.09517424000001</v>
      </c>
      <c r="F67" s="20" t="n">
        <v>1.07077521</v>
      </c>
      <c r="G67" s="18" t="n">
        <v>18.76113032</v>
      </c>
      <c r="H67" s="20" t="n">
        <v>1.05860906</v>
      </c>
      <c r="I67" s="18" t="s">
        <v>105</v>
      </c>
      <c r="J67" s="20" t="s">
        <v>105</v>
      </c>
      <c r="K67" s="18" t="n">
        <v>0.07810675</v>
      </c>
      <c r="L67" s="20" t="n">
        <v>0.0781268</v>
      </c>
      <c r="M67" s="18" t="n">
        <v>0</v>
      </c>
      <c r="N67" s="20" t="n">
        <v>0</v>
      </c>
      <c r="O67" s="18" t="n">
        <v>0</v>
      </c>
      <c r="P67" s="20" t="n">
        <v>0</v>
      </c>
      <c r="Q67" s="18" t="n">
        <v>0.0655887</v>
      </c>
      <c r="R67" s="20" t="n">
        <v>0.06556205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(4551.0/B70*100)</f>
        <v/>
      </c>
      <c r="D70" s="19" t="n">
        <v>1485</v>
      </c>
      <c r="E70" s="18" t="n">
        <v>69.09742745</v>
      </c>
      <c r="F70" s="20" t="n">
        <v>1.20641321</v>
      </c>
      <c r="G70" s="18" t="n">
        <v>29.57300779</v>
      </c>
      <c r="H70" s="20" t="n">
        <v>1.39080466</v>
      </c>
      <c r="I70" s="18" t="s">
        <v>105</v>
      </c>
      <c r="J70" s="20" t="s">
        <v>105</v>
      </c>
      <c r="K70" s="18" t="n">
        <v>0.78941661</v>
      </c>
      <c r="L70" s="20" t="n">
        <v>0.3554836</v>
      </c>
      <c r="M70" s="18" t="n">
        <v>0</v>
      </c>
      <c r="N70" s="20" t="n">
        <v>0</v>
      </c>
      <c r="O70" s="18" t="n">
        <v>0</v>
      </c>
      <c r="P70" s="20" t="n">
        <v>0</v>
      </c>
      <c r="Q70" s="18" t="n">
        <v>0.54014814</v>
      </c>
      <c r="R70" s="20" t="n">
        <v>0.30699729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(771.0/B7*100)</f>
        <v/>
      </c>
      <c r="D7" s="19" t="n">
        <v>13759</v>
      </c>
      <c r="E7" s="18" t="n">
        <v>57.87843335</v>
      </c>
      <c r="F7" s="20" t="n">
        <v>0.46563382</v>
      </c>
      <c r="G7" s="18" t="n">
        <v>33.78501085</v>
      </c>
      <c r="H7" s="20" t="n">
        <v>0.51553801</v>
      </c>
      <c r="I7" s="18" t="s">
        <v>105</v>
      </c>
      <c r="J7" s="20" t="s">
        <v>105</v>
      </c>
      <c r="K7" s="18" t="n">
        <v>0.8116436</v>
      </c>
      <c r="L7" s="20" t="n">
        <v>0.10103041</v>
      </c>
      <c r="M7" s="18" t="n">
        <v>0</v>
      </c>
      <c r="N7" s="20" t="n">
        <v>0</v>
      </c>
      <c r="O7" s="18" t="n">
        <v>0</v>
      </c>
      <c r="P7" s="20" t="n">
        <v>0</v>
      </c>
      <c r="Q7" s="18" t="n">
        <v>7.5249122</v>
      </c>
      <c r="R7" s="20" t="n">
        <v>0.29432619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(4335.0/B9*100)</f>
        <v/>
      </c>
      <c r="D9" s="19" t="n">
        <v>1340</v>
      </c>
      <c r="E9" s="18" t="n">
        <v>27.68062829</v>
      </c>
      <c r="F9" s="20" t="n">
        <v>1.22412966</v>
      </c>
      <c r="G9" s="18" t="n">
        <v>69.62711365</v>
      </c>
      <c r="H9" s="20" t="n">
        <v>1.3611636</v>
      </c>
      <c r="I9" s="18" t="s">
        <v>105</v>
      </c>
      <c r="J9" s="20" t="s">
        <v>105</v>
      </c>
      <c r="K9" s="18" t="n">
        <v>0.32631978</v>
      </c>
      <c r="L9" s="20" t="n">
        <v>0.16973503</v>
      </c>
      <c r="M9" s="18" t="n">
        <v>0</v>
      </c>
      <c r="N9" s="20" t="n">
        <v>0</v>
      </c>
      <c r="O9" s="18" t="n">
        <v>0</v>
      </c>
      <c r="P9" s="20" t="n">
        <v>0</v>
      </c>
      <c r="Q9" s="18" t="n">
        <v>2.36593829</v>
      </c>
      <c r="R9" s="20" t="n">
        <v>0.39737923</v>
      </c>
    </row>
    <row r="10" spans="1:18">
      <c r="A10" s="15" t="s">
        <v>109</v>
      </c>
      <c r="B10" s="17" t="n">
        <v>13082</v>
      </c>
      <c r="C10" s="18">
        <f>(9861.0/B10*100)</f>
        <v/>
      </c>
      <c r="D10" s="19" t="n">
        <v>3221</v>
      </c>
      <c r="E10" s="18" t="n">
        <v>60.70978649</v>
      </c>
      <c r="F10" s="20" t="n">
        <v>1.21336152</v>
      </c>
      <c r="G10" s="18" t="n">
        <v>35.15504507</v>
      </c>
      <c r="H10" s="20" t="n">
        <v>1.19511258</v>
      </c>
      <c r="I10" s="18" t="s">
        <v>105</v>
      </c>
      <c r="J10" s="20" t="s">
        <v>105</v>
      </c>
      <c r="K10" s="18" t="n">
        <v>0.06880835</v>
      </c>
      <c r="L10" s="20" t="n">
        <v>0.02977111</v>
      </c>
      <c r="M10" s="18" t="n">
        <v>0</v>
      </c>
      <c r="N10" s="20" t="n">
        <v>0</v>
      </c>
      <c r="O10" s="18" t="n">
        <v>0</v>
      </c>
      <c r="P10" s="20" t="n">
        <v>0</v>
      </c>
      <c r="Q10" s="18" t="n">
        <v>4.06636008</v>
      </c>
      <c r="R10" s="20" t="n">
        <v>0.47518128</v>
      </c>
    </row>
    <row r="11" spans="1:18">
      <c r="A11" s="15" t="s">
        <v>110</v>
      </c>
      <c r="B11" s="17" t="n">
        <v>7053</v>
      </c>
      <c r="C11" s="18">
        <f>(5304.0/B11*100)</f>
        <v/>
      </c>
      <c r="D11" s="19" t="n">
        <v>1749</v>
      </c>
      <c r="E11" s="18" t="n">
        <v>53.87545763</v>
      </c>
      <c r="F11" s="20" t="n">
        <v>1.58826439</v>
      </c>
      <c r="G11" s="18" t="n">
        <v>28.26777949</v>
      </c>
      <c r="H11" s="20" t="n">
        <v>1.36790485</v>
      </c>
      <c r="I11" s="18" t="s">
        <v>105</v>
      </c>
      <c r="J11" s="20" t="s">
        <v>105</v>
      </c>
      <c r="K11" s="18" t="n">
        <v>0.89420102</v>
      </c>
      <c r="L11" s="20" t="n">
        <v>0.23726819</v>
      </c>
      <c r="M11" s="18" t="n">
        <v>0</v>
      </c>
      <c r="N11" s="20" t="n">
        <v>0</v>
      </c>
      <c r="O11" s="18" t="n">
        <v>0</v>
      </c>
      <c r="P11" s="20" t="n">
        <v>0</v>
      </c>
      <c r="Q11" s="18" t="n">
        <v>16.96256185</v>
      </c>
      <c r="R11" s="20" t="n">
        <v>1.1377998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(8876.0/B23*100)</f>
        <v/>
      </c>
      <c r="D23" s="19" t="n">
        <v>2707</v>
      </c>
      <c r="E23" s="18" t="n">
        <v>25.47425863</v>
      </c>
      <c r="F23" s="20" t="n">
        <v>1.35830159</v>
      </c>
      <c r="G23" s="18" t="n">
        <v>67.29401606</v>
      </c>
      <c r="H23" s="20" t="n">
        <v>1.49994108</v>
      </c>
      <c r="I23" s="18" t="s">
        <v>105</v>
      </c>
      <c r="J23" s="20" t="s">
        <v>105</v>
      </c>
      <c r="K23" s="18" t="n">
        <v>0.58907057</v>
      </c>
      <c r="L23" s="20" t="n">
        <v>0.22065449</v>
      </c>
      <c r="M23" s="18" t="n">
        <v>0</v>
      </c>
      <c r="N23" s="20" t="n">
        <v>0</v>
      </c>
      <c r="O23" s="18" t="n">
        <v>0</v>
      </c>
      <c r="P23" s="20" t="n">
        <v>0</v>
      </c>
      <c r="Q23" s="18" t="n">
        <v>6.64265474</v>
      </c>
      <c r="R23" s="20" t="n">
        <v>0.86779395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23.06741939</v>
      </c>
      <c r="F29" s="20" t="n">
        <v>1.45131949</v>
      </c>
      <c r="G29" s="18" t="n">
        <v>72.77766935</v>
      </c>
      <c r="H29" s="20" t="n">
        <v>1.4686234</v>
      </c>
      <c r="I29" s="18" t="s">
        <v>105</v>
      </c>
      <c r="J29" s="20" t="s">
        <v>105</v>
      </c>
      <c r="K29" s="18" t="n">
        <v>0.51435117</v>
      </c>
      <c r="L29" s="20" t="n">
        <v>0.2215134</v>
      </c>
      <c r="M29" s="18" t="n">
        <v>0</v>
      </c>
      <c r="N29" s="20" t="n">
        <v>0</v>
      </c>
      <c r="O29" s="18" t="n">
        <v>0</v>
      </c>
      <c r="P29" s="20" t="n">
        <v>0</v>
      </c>
      <c r="Q29" s="18" t="n">
        <v>3.64056009</v>
      </c>
      <c r="R29" s="20" t="n">
        <v>0.58474631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(2770.0/B32*100)</f>
        <v/>
      </c>
      <c r="D32" s="19" t="n">
        <v>1708</v>
      </c>
      <c r="E32" s="18" t="n">
        <v>37.14118501</v>
      </c>
      <c r="F32" s="20" t="n">
        <v>1.4479089</v>
      </c>
      <c r="G32" s="18" t="n">
        <v>56.077087</v>
      </c>
      <c r="H32" s="20" t="n">
        <v>1.53773453</v>
      </c>
      <c r="I32" s="18" t="s">
        <v>105</v>
      </c>
      <c r="J32" s="20" t="s">
        <v>105</v>
      </c>
      <c r="K32" s="18" t="n">
        <v>0.1730026</v>
      </c>
      <c r="L32" s="20" t="n">
        <v>0.10363954</v>
      </c>
      <c r="M32" s="18" t="n">
        <v>0</v>
      </c>
      <c r="N32" s="20" t="n">
        <v>0</v>
      </c>
      <c r="O32" s="18" t="n">
        <v>0</v>
      </c>
      <c r="P32" s="20" t="n">
        <v>0</v>
      </c>
      <c r="Q32" s="18" t="n">
        <v>6.6087254</v>
      </c>
      <c r="R32" s="20" t="n">
        <v>0.68541269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(4818.0/B34*100)</f>
        <v/>
      </c>
      <c r="D34" s="19" t="n">
        <v>1532</v>
      </c>
      <c r="E34" s="18" t="n">
        <v>46.57628783</v>
      </c>
      <c r="F34" s="20" t="n">
        <v>1.26303609</v>
      </c>
      <c r="G34" s="18" t="n">
        <v>42.81615956</v>
      </c>
      <c r="H34" s="20" t="n">
        <v>1.43161817</v>
      </c>
      <c r="I34" s="18" t="s">
        <v>105</v>
      </c>
      <c r="J34" s="20" t="s">
        <v>105</v>
      </c>
      <c r="K34" s="18" t="n">
        <v>0.92458643</v>
      </c>
      <c r="L34" s="20" t="n">
        <v>0.27518639</v>
      </c>
      <c r="M34" s="18" t="n">
        <v>0</v>
      </c>
      <c r="N34" s="20" t="n">
        <v>0</v>
      </c>
      <c r="O34" s="18" t="n">
        <v>0</v>
      </c>
      <c r="P34" s="20" t="n">
        <v>0</v>
      </c>
      <c r="Q34" s="18" t="n">
        <v>9.68296617</v>
      </c>
      <c r="R34" s="20" t="n">
        <v>0.76536369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(5019.0/B36*100)</f>
        <v/>
      </c>
      <c r="D36" s="19" t="n">
        <v>1717</v>
      </c>
      <c r="E36" s="18" t="n">
        <v>48.40039534</v>
      </c>
      <c r="F36" s="20" t="n">
        <v>1.32919939</v>
      </c>
      <c r="G36" s="18" t="n">
        <v>40.32081879</v>
      </c>
      <c r="H36" s="20" t="n">
        <v>1.29771339</v>
      </c>
      <c r="I36" s="18" t="s">
        <v>105</v>
      </c>
      <c r="J36" s="20" t="s">
        <v>105</v>
      </c>
      <c r="K36" s="18" t="n">
        <v>0.87453277</v>
      </c>
      <c r="L36" s="20" t="n">
        <v>0.31222668</v>
      </c>
      <c r="M36" s="18" t="n">
        <v>0</v>
      </c>
      <c r="N36" s="20" t="n">
        <v>0</v>
      </c>
      <c r="O36" s="18" t="n">
        <v>0</v>
      </c>
      <c r="P36" s="20" t="n">
        <v>0</v>
      </c>
      <c r="Q36" s="18" t="n">
        <v>10.4042531</v>
      </c>
      <c r="R36" s="20" t="n">
        <v>0.83762316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(4283.0/B41*100)</f>
        <v/>
      </c>
      <c r="D41" s="19" t="n">
        <v>1429</v>
      </c>
      <c r="E41" s="18" t="n">
        <v>61.91756618</v>
      </c>
      <c r="F41" s="20" t="n">
        <v>1.60394679</v>
      </c>
      <c r="G41" s="18" t="n">
        <v>35.08650161</v>
      </c>
      <c r="H41" s="20" t="n">
        <v>1.37399951</v>
      </c>
      <c r="I41" s="18" t="s">
        <v>105</v>
      </c>
      <c r="J41" s="20" t="s">
        <v>105</v>
      </c>
      <c r="K41" s="18" t="n">
        <v>0.06929798</v>
      </c>
      <c r="L41" s="20" t="n">
        <v>0.06927555000000001</v>
      </c>
      <c r="M41" s="18" t="n">
        <v>0</v>
      </c>
      <c r="N41" s="20" t="n">
        <v>0</v>
      </c>
      <c r="O41" s="18" t="n">
        <v>0</v>
      </c>
      <c r="P41" s="20" t="n">
        <v>0</v>
      </c>
      <c r="Q41" s="18" t="n">
        <v>2.92663423</v>
      </c>
      <c r="R41" s="20" t="n">
        <v>0.82339739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(18325.0/B46*100)</f>
        <v/>
      </c>
      <c r="D46" s="19" t="n">
        <v>4816</v>
      </c>
      <c r="E46" s="18" t="n">
        <v>50.56669741</v>
      </c>
      <c r="F46" s="20" t="n">
        <v>0.91574124</v>
      </c>
      <c r="G46" s="18" t="n">
        <v>26.73761721</v>
      </c>
      <c r="H46" s="20" t="n">
        <v>0.92524536</v>
      </c>
      <c r="I46" s="18" t="s">
        <v>105</v>
      </c>
      <c r="J46" s="20" t="s">
        <v>105</v>
      </c>
      <c r="K46" s="18" t="n">
        <v>2.67886784</v>
      </c>
      <c r="L46" s="20" t="n">
        <v>0.34766345</v>
      </c>
      <c r="M46" s="18" t="n">
        <v>0</v>
      </c>
      <c r="N46" s="20" t="n">
        <v>0</v>
      </c>
      <c r="O46" s="18" t="n">
        <v>0</v>
      </c>
      <c r="P46" s="20" t="n">
        <v>0</v>
      </c>
      <c r="Q46" s="18" t="n">
        <v>20.01681754</v>
      </c>
      <c r="R46" s="20" t="n">
        <v>1.04582714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(7323.0/B48*100)</f>
        <v/>
      </c>
      <c r="D48" s="19" t="n">
        <v>2518</v>
      </c>
      <c r="E48" s="18" t="n">
        <v>30.10827161</v>
      </c>
      <c r="F48" s="20" t="n">
        <v>1.28281199</v>
      </c>
      <c r="G48" s="18" t="n">
        <v>69.08994637000001</v>
      </c>
      <c r="H48" s="20" t="n">
        <v>1.31088649</v>
      </c>
      <c r="I48" s="18" t="s">
        <v>105</v>
      </c>
      <c r="J48" s="20" t="s">
        <v>105</v>
      </c>
      <c r="K48" s="18" t="n">
        <v>0.02993835</v>
      </c>
      <c r="L48" s="20" t="n">
        <v>0.03006928</v>
      </c>
      <c r="M48" s="18" t="n">
        <v>0</v>
      </c>
      <c r="N48" s="20" t="n">
        <v>0</v>
      </c>
      <c r="O48" s="18" t="n">
        <v>0</v>
      </c>
      <c r="P48" s="20" t="n">
        <v>0</v>
      </c>
      <c r="Q48" s="18" t="n">
        <v>0.77184367</v>
      </c>
      <c r="R48" s="20" t="n">
        <v>0.21720963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(4854.0/B61*100)</f>
        <v/>
      </c>
      <c r="D61" s="19" t="n">
        <v>1671</v>
      </c>
      <c r="E61" s="18" t="n">
        <v>50.87368108</v>
      </c>
      <c r="F61" s="20" t="n">
        <v>1.43960732</v>
      </c>
      <c r="G61" s="18" t="n">
        <v>40.92489915</v>
      </c>
      <c r="H61" s="20" t="n">
        <v>1.45113112</v>
      </c>
      <c r="I61" s="18" t="s">
        <v>105</v>
      </c>
      <c r="J61" s="20" t="s">
        <v>105</v>
      </c>
      <c r="K61" s="18" t="n">
        <v>0.82999295</v>
      </c>
      <c r="L61" s="20" t="n">
        <v>0.26451997</v>
      </c>
      <c r="M61" s="18" t="n">
        <v>0</v>
      </c>
      <c r="N61" s="20" t="n">
        <v>0</v>
      </c>
      <c r="O61" s="18" t="n">
        <v>0</v>
      </c>
      <c r="P61" s="20" t="n">
        <v>0</v>
      </c>
      <c r="Q61" s="18" t="n">
        <v>7.37142682</v>
      </c>
      <c r="R61" s="20" t="n">
        <v>0.83329199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(5294.0/B67*100)</f>
        <v/>
      </c>
      <c r="D67" s="19" t="n">
        <v>1677</v>
      </c>
      <c r="E67" s="18" t="n">
        <v>63.2196968</v>
      </c>
      <c r="F67" s="20" t="n">
        <v>1.15927792</v>
      </c>
      <c r="G67" s="18" t="n">
        <v>30.05741512</v>
      </c>
      <c r="H67" s="20" t="n">
        <v>1.16817183</v>
      </c>
      <c r="I67" s="18" t="s">
        <v>105</v>
      </c>
      <c r="J67" s="20" t="s">
        <v>105</v>
      </c>
      <c r="K67" s="18" t="n">
        <v>0.07871346999999999</v>
      </c>
      <c r="L67" s="20" t="n">
        <v>0.07867609</v>
      </c>
      <c r="M67" s="18" t="n">
        <v>0</v>
      </c>
      <c r="N67" s="20" t="n">
        <v>0</v>
      </c>
      <c r="O67" s="18" t="n">
        <v>0</v>
      </c>
      <c r="P67" s="20" t="n">
        <v>0</v>
      </c>
      <c r="Q67" s="18" t="n">
        <v>6.64417461</v>
      </c>
      <c r="R67" s="20" t="n">
        <v>0.6463546999999999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(4555.0/B70*100)</f>
        <v/>
      </c>
      <c r="D70" s="19" t="n">
        <v>1481</v>
      </c>
      <c r="E70" s="18" t="n">
        <v>23.32483626</v>
      </c>
      <c r="F70" s="20" t="n">
        <v>1.22640833</v>
      </c>
      <c r="G70" s="18" t="n">
        <v>72.20955879</v>
      </c>
      <c r="H70" s="20" t="n">
        <v>1.61031704</v>
      </c>
      <c r="I70" s="18" t="s">
        <v>105</v>
      </c>
      <c r="J70" s="20" t="s">
        <v>105</v>
      </c>
      <c r="K70" s="18" t="n">
        <v>0.91614241</v>
      </c>
      <c r="L70" s="20" t="n">
        <v>0.3663785</v>
      </c>
      <c r="M70" s="18" t="n">
        <v>0</v>
      </c>
      <c r="N70" s="20" t="n">
        <v>0</v>
      </c>
      <c r="O70" s="18" t="n">
        <v>0</v>
      </c>
      <c r="P70" s="20" t="n">
        <v>0</v>
      </c>
      <c r="Q70" s="18" t="n">
        <v>3.54946254</v>
      </c>
      <c r="R70" s="20" t="n">
        <v>0.77881795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(861.0/B7*100)</f>
        <v/>
      </c>
      <c r="D7" s="19" t="n">
        <v>13669</v>
      </c>
      <c r="E7" s="18" t="n">
        <v>40.66399135</v>
      </c>
      <c r="F7" s="20" t="n">
        <v>0.5789189300000001</v>
      </c>
      <c r="G7" s="18" t="n">
        <v>55.21791514</v>
      </c>
      <c r="H7" s="20" t="n">
        <v>0.64239902</v>
      </c>
      <c r="I7" s="18" t="s">
        <v>105</v>
      </c>
      <c r="J7" s="20" t="s">
        <v>105</v>
      </c>
      <c r="K7" s="18" t="n">
        <v>0.87973938</v>
      </c>
      <c r="L7" s="20" t="n">
        <v>0.10290801</v>
      </c>
      <c r="M7" s="18" t="n">
        <v>0</v>
      </c>
      <c r="N7" s="20" t="n">
        <v>0</v>
      </c>
      <c r="O7" s="18" t="n">
        <v>0</v>
      </c>
      <c r="P7" s="20" t="n">
        <v>0</v>
      </c>
      <c r="Q7" s="18" t="n">
        <v>3.23835414</v>
      </c>
      <c r="R7" s="20" t="n">
        <v>0.21250482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(4343.0/B9*100)</f>
        <v/>
      </c>
      <c r="D9" s="19" t="n">
        <v>1332</v>
      </c>
      <c r="E9" s="18" t="n">
        <v>25.84649965</v>
      </c>
      <c r="F9" s="20" t="n">
        <v>1.30383215</v>
      </c>
      <c r="G9" s="18" t="n">
        <v>71.78130152</v>
      </c>
      <c r="H9" s="20" t="n">
        <v>1.33203098</v>
      </c>
      <c r="I9" s="18" t="s">
        <v>105</v>
      </c>
      <c r="J9" s="20" t="s">
        <v>105</v>
      </c>
      <c r="K9" s="18" t="n">
        <v>0.32883147</v>
      </c>
      <c r="L9" s="20" t="n">
        <v>0.17101652</v>
      </c>
      <c r="M9" s="18" t="n">
        <v>0</v>
      </c>
      <c r="N9" s="20" t="n">
        <v>0</v>
      </c>
      <c r="O9" s="18" t="n">
        <v>0</v>
      </c>
      <c r="P9" s="20" t="n">
        <v>0</v>
      </c>
      <c r="Q9" s="18" t="n">
        <v>2.04336736</v>
      </c>
      <c r="R9" s="20" t="n">
        <v>0.38172429</v>
      </c>
    </row>
    <row r="10" spans="1:18">
      <c r="A10" s="15" t="s">
        <v>109</v>
      </c>
      <c r="B10" s="17" t="n">
        <v>13082</v>
      </c>
      <c r="C10" s="18">
        <f>(9862.0/B10*100)</f>
        <v/>
      </c>
      <c r="D10" s="19" t="n">
        <v>3220</v>
      </c>
      <c r="E10" s="18" t="n">
        <v>41.05624246</v>
      </c>
      <c r="F10" s="20" t="n">
        <v>1.4283505</v>
      </c>
      <c r="G10" s="18" t="n">
        <v>57.79086584</v>
      </c>
      <c r="H10" s="20" t="n">
        <v>1.41048411</v>
      </c>
      <c r="I10" s="18" t="s">
        <v>105</v>
      </c>
      <c r="J10" s="20" t="s">
        <v>105</v>
      </c>
      <c r="K10" s="18" t="n">
        <v>0.07420191</v>
      </c>
      <c r="L10" s="20" t="n">
        <v>0.03025352</v>
      </c>
      <c r="M10" s="18" t="n">
        <v>0</v>
      </c>
      <c r="N10" s="20" t="n">
        <v>0</v>
      </c>
      <c r="O10" s="18" t="n">
        <v>0</v>
      </c>
      <c r="P10" s="20" t="n">
        <v>0</v>
      </c>
      <c r="Q10" s="18" t="n">
        <v>1.07868978</v>
      </c>
      <c r="R10" s="20" t="n">
        <v>0.30372658</v>
      </c>
    </row>
    <row r="11" spans="1:18">
      <c r="A11" s="15" t="s">
        <v>110</v>
      </c>
      <c r="B11" s="17" t="n">
        <v>7053</v>
      </c>
      <c r="C11" s="18">
        <f>(5305.0/B11*100)</f>
        <v/>
      </c>
      <c r="D11" s="19" t="n">
        <v>1748</v>
      </c>
      <c r="E11" s="18" t="n">
        <v>56.4945101</v>
      </c>
      <c r="F11" s="20" t="n">
        <v>1.58362122</v>
      </c>
      <c r="G11" s="18" t="n">
        <v>36.53515766</v>
      </c>
      <c r="H11" s="20" t="n">
        <v>1.51581533</v>
      </c>
      <c r="I11" s="18" t="s">
        <v>105</v>
      </c>
      <c r="J11" s="20" t="s">
        <v>105</v>
      </c>
      <c r="K11" s="18" t="n">
        <v>1.24015466</v>
      </c>
      <c r="L11" s="20" t="n">
        <v>0.29137778</v>
      </c>
      <c r="M11" s="18" t="n">
        <v>0</v>
      </c>
      <c r="N11" s="20" t="n">
        <v>0</v>
      </c>
      <c r="O11" s="18" t="n">
        <v>0</v>
      </c>
      <c r="P11" s="20" t="n">
        <v>0</v>
      </c>
      <c r="Q11" s="18" t="n">
        <v>5.73017758</v>
      </c>
      <c r="R11" s="20" t="n">
        <v>0.71412885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(8881.0/B23*100)</f>
        <v/>
      </c>
      <c r="D23" s="19" t="n">
        <v>2702</v>
      </c>
      <c r="E23" s="18" t="n">
        <v>41.94148131</v>
      </c>
      <c r="F23" s="20" t="n">
        <v>1.44405739</v>
      </c>
      <c r="G23" s="18" t="n">
        <v>54.6563318</v>
      </c>
      <c r="H23" s="20" t="n">
        <v>1.56207203</v>
      </c>
      <c r="I23" s="18" t="s">
        <v>105</v>
      </c>
      <c r="J23" s="20" t="s">
        <v>105</v>
      </c>
      <c r="K23" s="18" t="n">
        <v>0.7003608</v>
      </c>
      <c r="L23" s="20" t="n">
        <v>0.24470024</v>
      </c>
      <c r="M23" s="18" t="n">
        <v>0</v>
      </c>
      <c r="N23" s="20" t="n">
        <v>0</v>
      </c>
      <c r="O23" s="18" t="n">
        <v>0</v>
      </c>
      <c r="P23" s="20" t="n">
        <v>0</v>
      </c>
      <c r="Q23" s="18" t="n">
        <v>2.7018261</v>
      </c>
      <c r="R23" s="20" t="n">
        <v>0.42624222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28.73888551</v>
      </c>
      <c r="F29" s="20" t="n">
        <v>1.25683225</v>
      </c>
      <c r="G29" s="18" t="n">
        <v>70.32990791</v>
      </c>
      <c r="H29" s="20" t="n">
        <v>1.29859868</v>
      </c>
      <c r="I29" s="18" t="s">
        <v>105</v>
      </c>
      <c r="J29" s="20" t="s">
        <v>105</v>
      </c>
      <c r="K29" s="18" t="n">
        <v>0.51435117</v>
      </c>
      <c r="L29" s="20" t="n">
        <v>0.2215134</v>
      </c>
      <c r="M29" s="18" t="n">
        <v>0</v>
      </c>
      <c r="N29" s="20" t="n">
        <v>0</v>
      </c>
      <c r="O29" s="18" t="n">
        <v>0</v>
      </c>
      <c r="P29" s="20" t="n">
        <v>0</v>
      </c>
      <c r="Q29" s="18" t="n">
        <v>0.41685541</v>
      </c>
      <c r="R29" s="20" t="n">
        <v>0.19914962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(2771.0/B32*100)</f>
        <v/>
      </c>
      <c r="D32" s="19" t="n">
        <v>1707</v>
      </c>
      <c r="E32" s="18" t="n">
        <v>41.22315064</v>
      </c>
      <c r="F32" s="20" t="n">
        <v>1.39097912</v>
      </c>
      <c r="G32" s="18" t="n">
        <v>56.94931371</v>
      </c>
      <c r="H32" s="20" t="n">
        <v>1.44856391</v>
      </c>
      <c r="I32" s="18" t="s">
        <v>105</v>
      </c>
      <c r="J32" s="20" t="s">
        <v>105</v>
      </c>
      <c r="K32" s="18" t="n">
        <v>0.17309934</v>
      </c>
      <c r="L32" s="20" t="n">
        <v>0.10369579</v>
      </c>
      <c r="M32" s="18" t="n">
        <v>0</v>
      </c>
      <c r="N32" s="20" t="n">
        <v>0</v>
      </c>
      <c r="O32" s="18" t="n">
        <v>0</v>
      </c>
      <c r="P32" s="20" t="n">
        <v>0</v>
      </c>
      <c r="Q32" s="18" t="n">
        <v>1.65443631</v>
      </c>
      <c r="R32" s="20" t="n">
        <v>0.31997119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(4827.0/B34*100)</f>
        <v/>
      </c>
      <c r="D34" s="19" t="n">
        <v>1523</v>
      </c>
      <c r="E34" s="18" t="n">
        <v>42.17149948</v>
      </c>
      <c r="F34" s="20" t="n">
        <v>1.25448475</v>
      </c>
      <c r="G34" s="18" t="n">
        <v>53.66796041</v>
      </c>
      <c r="H34" s="20" t="n">
        <v>1.386583</v>
      </c>
      <c r="I34" s="18" t="s">
        <v>105</v>
      </c>
      <c r="J34" s="20" t="s">
        <v>105</v>
      </c>
      <c r="K34" s="18" t="n">
        <v>0.9293792</v>
      </c>
      <c r="L34" s="20" t="n">
        <v>0.27638055</v>
      </c>
      <c r="M34" s="18" t="n">
        <v>0</v>
      </c>
      <c r="N34" s="20" t="n">
        <v>0</v>
      </c>
      <c r="O34" s="18" t="n">
        <v>0</v>
      </c>
      <c r="P34" s="20" t="n">
        <v>0</v>
      </c>
      <c r="Q34" s="18" t="n">
        <v>3.23116091</v>
      </c>
      <c r="R34" s="20" t="n">
        <v>0.52488567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(5022.0/B36*100)</f>
        <v/>
      </c>
      <c r="D36" s="19" t="n">
        <v>1714</v>
      </c>
      <c r="E36" s="18" t="n">
        <v>48.21465317</v>
      </c>
      <c r="F36" s="20" t="n">
        <v>1.0710499</v>
      </c>
      <c r="G36" s="18" t="n">
        <v>48.55416712</v>
      </c>
      <c r="H36" s="20" t="n">
        <v>1.04444274</v>
      </c>
      <c r="I36" s="18" t="s">
        <v>105</v>
      </c>
      <c r="J36" s="20" t="s">
        <v>105</v>
      </c>
      <c r="K36" s="18" t="n">
        <v>0.87597561</v>
      </c>
      <c r="L36" s="20" t="n">
        <v>0.31280457</v>
      </c>
      <c r="M36" s="18" t="n">
        <v>0</v>
      </c>
      <c r="N36" s="20" t="n">
        <v>0</v>
      </c>
      <c r="O36" s="18" t="n">
        <v>0</v>
      </c>
      <c r="P36" s="20" t="n">
        <v>0</v>
      </c>
      <c r="Q36" s="18" t="n">
        <v>2.35520411</v>
      </c>
      <c r="R36" s="20" t="n">
        <v>0.34046016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(4285.0/B41*100)</f>
        <v/>
      </c>
      <c r="D41" s="19" t="n">
        <v>1427</v>
      </c>
      <c r="E41" s="18" t="n">
        <v>49.36453071</v>
      </c>
      <c r="F41" s="20" t="n">
        <v>1.42371933</v>
      </c>
      <c r="G41" s="18" t="n">
        <v>48.99242448</v>
      </c>
      <c r="H41" s="20" t="n">
        <v>1.38303131</v>
      </c>
      <c r="I41" s="18" t="s">
        <v>105</v>
      </c>
      <c r="J41" s="20" t="s">
        <v>105</v>
      </c>
      <c r="K41" s="18" t="n">
        <v>0.06942659</v>
      </c>
      <c r="L41" s="20" t="n">
        <v>0.06940323</v>
      </c>
      <c r="M41" s="18" t="n">
        <v>0</v>
      </c>
      <c r="N41" s="20" t="n">
        <v>0</v>
      </c>
      <c r="O41" s="18" t="n">
        <v>0</v>
      </c>
      <c r="P41" s="20" t="n">
        <v>0</v>
      </c>
      <c r="Q41" s="18" t="n">
        <v>1.57361822</v>
      </c>
      <c r="R41" s="20" t="n">
        <v>0.41333914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(18455.0/B46*100)</f>
        <v/>
      </c>
      <c r="D46" s="19" t="n">
        <v>4686</v>
      </c>
      <c r="E46" s="18" t="n">
        <v>56.18997766</v>
      </c>
      <c r="F46" s="20" t="n">
        <v>1.15762577</v>
      </c>
      <c r="G46" s="18" t="n">
        <v>33.62023781</v>
      </c>
      <c r="H46" s="20" t="n">
        <v>1.02224573</v>
      </c>
      <c r="I46" s="18" t="s">
        <v>105</v>
      </c>
      <c r="J46" s="20" t="s">
        <v>105</v>
      </c>
      <c r="K46" s="18" t="n">
        <v>2.85671986</v>
      </c>
      <c r="L46" s="20" t="n">
        <v>0.37922626</v>
      </c>
      <c r="M46" s="18" t="n">
        <v>0</v>
      </c>
      <c r="N46" s="20" t="n">
        <v>0</v>
      </c>
      <c r="O46" s="18" t="n">
        <v>0</v>
      </c>
      <c r="P46" s="20" t="n">
        <v>0</v>
      </c>
      <c r="Q46" s="18" t="n">
        <v>7.33306467</v>
      </c>
      <c r="R46" s="20" t="n">
        <v>0.56079162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(7325.0/B48*100)</f>
        <v/>
      </c>
      <c r="D48" s="19" t="n">
        <v>2516</v>
      </c>
      <c r="E48" s="18" t="n">
        <v>33.75651501</v>
      </c>
      <c r="F48" s="20" t="n">
        <v>1.43236719</v>
      </c>
      <c r="G48" s="18" t="n">
        <v>65.91615168</v>
      </c>
      <c r="H48" s="20" t="n">
        <v>1.42296682</v>
      </c>
      <c r="I48" s="18" t="s">
        <v>105</v>
      </c>
      <c r="J48" s="20" t="s">
        <v>105</v>
      </c>
      <c r="K48" s="18" t="n">
        <v>0.02994686</v>
      </c>
      <c r="L48" s="20" t="n">
        <v>0.03007795</v>
      </c>
      <c r="M48" s="18" t="n">
        <v>0</v>
      </c>
      <c r="N48" s="20" t="n">
        <v>0</v>
      </c>
      <c r="O48" s="18" t="n">
        <v>0</v>
      </c>
      <c r="P48" s="20" t="n">
        <v>0</v>
      </c>
      <c r="Q48" s="18" t="n">
        <v>0.29738646</v>
      </c>
      <c r="R48" s="20" t="n">
        <v>0.15129673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(4856.0/B61*100)</f>
        <v/>
      </c>
      <c r="D61" s="19" t="n">
        <v>1669</v>
      </c>
      <c r="E61" s="18" t="n">
        <v>44.93522253</v>
      </c>
      <c r="F61" s="20" t="n">
        <v>1.32128912</v>
      </c>
      <c r="G61" s="18" t="n">
        <v>51.03692777</v>
      </c>
      <c r="H61" s="20" t="n">
        <v>1.37879925</v>
      </c>
      <c r="I61" s="18" t="s">
        <v>105</v>
      </c>
      <c r="J61" s="20" t="s">
        <v>105</v>
      </c>
      <c r="K61" s="18" t="n">
        <v>0.85735288</v>
      </c>
      <c r="L61" s="20" t="n">
        <v>0.26561</v>
      </c>
      <c r="M61" s="18" t="n">
        <v>0</v>
      </c>
      <c r="N61" s="20" t="n">
        <v>0</v>
      </c>
      <c r="O61" s="18" t="n">
        <v>0</v>
      </c>
      <c r="P61" s="20" t="n">
        <v>0</v>
      </c>
      <c r="Q61" s="18" t="n">
        <v>3.17049682</v>
      </c>
      <c r="R61" s="20" t="n">
        <v>0.48821211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(5306.0/B67*100)</f>
        <v/>
      </c>
      <c r="D67" s="19" t="n">
        <v>1665</v>
      </c>
      <c r="E67" s="18" t="n">
        <v>67.66139837999999</v>
      </c>
      <c r="F67" s="20" t="n">
        <v>1.16472902</v>
      </c>
      <c r="G67" s="18" t="n">
        <v>29.65264734</v>
      </c>
      <c r="H67" s="20" t="n">
        <v>1.19820149</v>
      </c>
      <c r="I67" s="18" t="s">
        <v>105</v>
      </c>
      <c r="J67" s="20" t="s">
        <v>105</v>
      </c>
      <c r="K67" s="18" t="n">
        <v>0.13718285</v>
      </c>
      <c r="L67" s="20" t="n">
        <v>0.09780588</v>
      </c>
      <c r="M67" s="18" t="n">
        <v>0</v>
      </c>
      <c r="N67" s="20" t="n">
        <v>0</v>
      </c>
      <c r="O67" s="18" t="n">
        <v>0</v>
      </c>
      <c r="P67" s="20" t="n">
        <v>0</v>
      </c>
      <c r="Q67" s="18" t="n">
        <v>2.54877142</v>
      </c>
      <c r="R67" s="20" t="n">
        <v>0.35877428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(4559.0/B70*100)</f>
        <v/>
      </c>
      <c r="D70" s="19" t="n">
        <v>1477</v>
      </c>
      <c r="E70" s="18" t="n">
        <v>35.63156682</v>
      </c>
      <c r="F70" s="20" t="n">
        <v>1.88554347</v>
      </c>
      <c r="G70" s="18" t="n">
        <v>61.65597227</v>
      </c>
      <c r="H70" s="20" t="n">
        <v>2.09081182</v>
      </c>
      <c r="I70" s="18" t="s">
        <v>105</v>
      </c>
      <c r="J70" s="20" t="s">
        <v>105</v>
      </c>
      <c r="K70" s="18" t="n">
        <v>0.91958352</v>
      </c>
      <c r="L70" s="20" t="n">
        <v>0.36717189</v>
      </c>
      <c r="M70" s="18" t="n">
        <v>0</v>
      </c>
      <c r="N70" s="20" t="n">
        <v>0</v>
      </c>
      <c r="O70" s="18" t="n">
        <v>0</v>
      </c>
      <c r="P70" s="20" t="n">
        <v>0</v>
      </c>
      <c r="Q70" s="18" t="n">
        <v>1.79287739</v>
      </c>
      <c r="R70" s="20" t="n">
        <v>0.47038423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214</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(833.0/B7*100)</f>
        <v/>
      </c>
      <c r="D7" s="19" t="n">
        <v>13697</v>
      </c>
      <c r="E7" s="18" t="n">
        <v>46.92721251</v>
      </c>
      <c r="F7" s="20" t="n">
        <v>0.63177479</v>
      </c>
      <c r="G7" s="18" t="n">
        <v>49.34233345</v>
      </c>
      <c r="H7" s="20" t="n">
        <v>0.57161937</v>
      </c>
      <c r="I7" s="18" t="s">
        <v>105</v>
      </c>
      <c r="J7" s="20" t="s">
        <v>105</v>
      </c>
      <c r="K7" s="18" t="n">
        <v>1.00239356</v>
      </c>
      <c r="L7" s="20" t="n">
        <v>0.10801245</v>
      </c>
      <c r="M7" s="18" t="n">
        <v>0</v>
      </c>
      <c r="N7" s="20" t="n">
        <v>0</v>
      </c>
      <c r="O7" s="18" t="n">
        <v>0</v>
      </c>
      <c r="P7" s="20" t="n">
        <v>0</v>
      </c>
      <c r="Q7" s="18" t="n">
        <v>2.72806047</v>
      </c>
      <c r="R7" s="20" t="n">
        <v>0.20776579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(4342.0/B9*100)</f>
        <v/>
      </c>
      <c r="D9" s="19" t="n">
        <v>1333</v>
      </c>
      <c r="E9" s="18" t="n">
        <v>50.99906456</v>
      </c>
      <c r="F9" s="20" t="n">
        <v>1.3060521</v>
      </c>
      <c r="G9" s="18" t="n">
        <v>47.02484923</v>
      </c>
      <c r="H9" s="20" t="n">
        <v>1.34073529</v>
      </c>
      <c r="I9" s="18" t="s">
        <v>105</v>
      </c>
      <c r="J9" s="20" t="s">
        <v>105</v>
      </c>
      <c r="K9" s="18" t="n">
        <v>0.32848037</v>
      </c>
      <c r="L9" s="20" t="n">
        <v>0.17086611</v>
      </c>
      <c r="M9" s="18" t="n">
        <v>0</v>
      </c>
      <c r="N9" s="20" t="n">
        <v>0</v>
      </c>
      <c r="O9" s="18" t="n">
        <v>0</v>
      </c>
      <c r="P9" s="20" t="n">
        <v>0</v>
      </c>
      <c r="Q9" s="18" t="n">
        <v>1.64760584</v>
      </c>
      <c r="R9" s="20" t="n">
        <v>0.30577571</v>
      </c>
    </row>
    <row r="10" spans="1:18">
      <c r="A10" s="15" t="s">
        <v>109</v>
      </c>
      <c r="B10" s="17" t="n">
        <v>13082</v>
      </c>
      <c r="C10" s="18">
        <f>(9862.0/B10*100)</f>
        <v/>
      </c>
      <c r="D10" s="19" t="n">
        <v>3220</v>
      </c>
      <c r="E10" s="18" t="n">
        <v>51.00326337</v>
      </c>
      <c r="F10" s="20" t="n">
        <v>1.30509843</v>
      </c>
      <c r="G10" s="18" t="n">
        <v>47.88211993</v>
      </c>
      <c r="H10" s="20" t="n">
        <v>1.31833276</v>
      </c>
      <c r="I10" s="18" t="s">
        <v>105</v>
      </c>
      <c r="J10" s="20" t="s">
        <v>105</v>
      </c>
      <c r="K10" s="18" t="n">
        <v>0.17516843</v>
      </c>
      <c r="L10" s="20" t="n">
        <v>0.12018624</v>
      </c>
      <c r="M10" s="18" t="n">
        <v>0</v>
      </c>
      <c r="N10" s="20" t="n">
        <v>0</v>
      </c>
      <c r="O10" s="18" t="n">
        <v>0</v>
      </c>
      <c r="P10" s="20" t="n">
        <v>0</v>
      </c>
      <c r="Q10" s="18" t="n">
        <v>0.93944826</v>
      </c>
      <c r="R10" s="20" t="n">
        <v>0.32889673</v>
      </c>
    </row>
    <row r="11" spans="1:18">
      <c r="A11" s="15" t="s">
        <v>110</v>
      </c>
      <c r="B11" s="17" t="n">
        <v>7053</v>
      </c>
      <c r="C11" s="18">
        <f>(5305.0/B11*100)</f>
        <v/>
      </c>
      <c r="D11" s="19" t="n">
        <v>1748</v>
      </c>
      <c r="E11" s="18" t="n">
        <v>55.06299399</v>
      </c>
      <c r="F11" s="20" t="n">
        <v>1.46935832</v>
      </c>
      <c r="G11" s="18" t="n">
        <v>39.29670807</v>
      </c>
      <c r="H11" s="20" t="n">
        <v>1.44830643</v>
      </c>
      <c r="I11" s="18" t="s">
        <v>105</v>
      </c>
      <c r="J11" s="20" t="s">
        <v>105</v>
      </c>
      <c r="K11" s="18" t="n">
        <v>1.51256513</v>
      </c>
      <c r="L11" s="20" t="n">
        <v>0.36528008</v>
      </c>
      <c r="M11" s="18" t="n">
        <v>0</v>
      </c>
      <c r="N11" s="20" t="n">
        <v>0</v>
      </c>
      <c r="O11" s="18" t="n">
        <v>0</v>
      </c>
      <c r="P11" s="20" t="n">
        <v>0</v>
      </c>
      <c r="Q11" s="18" t="n">
        <v>4.12773281</v>
      </c>
      <c r="R11" s="20" t="n">
        <v>0.7690220800000001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(8882.0/B23*100)</f>
        <v/>
      </c>
      <c r="D23" s="19" t="n">
        <v>2701</v>
      </c>
      <c r="E23" s="18" t="n">
        <v>51.34460953</v>
      </c>
      <c r="F23" s="20" t="n">
        <v>1.19764163</v>
      </c>
      <c r="G23" s="18" t="n">
        <v>45.8036313</v>
      </c>
      <c r="H23" s="20" t="n">
        <v>1.17233717</v>
      </c>
      <c r="I23" s="18" t="s">
        <v>105</v>
      </c>
      <c r="J23" s="20" t="s">
        <v>105</v>
      </c>
      <c r="K23" s="18" t="n">
        <v>0.72723802</v>
      </c>
      <c r="L23" s="20" t="n">
        <v>0.2461382</v>
      </c>
      <c r="M23" s="18" t="n">
        <v>0</v>
      </c>
      <c r="N23" s="20" t="n">
        <v>0</v>
      </c>
      <c r="O23" s="18" t="n">
        <v>0</v>
      </c>
      <c r="P23" s="20" t="n">
        <v>0</v>
      </c>
      <c r="Q23" s="18" t="n">
        <v>2.12452115</v>
      </c>
      <c r="R23" s="20" t="n">
        <v>0.44960076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31.43090231</v>
      </c>
      <c r="F29" s="20" t="n">
        <v>1.52559989</v>
      </c>
      <c r="G29" s="18" t="n">
        <v>67.83674707</v>
      </c>
      <c r="H29" s="20" t="n">
        <v>1.54511087</v>
      </c>
      <c r="I29" s="18" t="s">
        <v>105</v>
      </c>
      <c r="J29" s="20" t="s">
        <v>105</v>
      </c>
      <c r="K29" s="18" t="n">
        <v>0.51435117</v>
      </c>
      <c r="L29" s="20" t="n">
        <v>0.2215134</v>
      </c>
      <c r="M29" s="18" t="n">
        <v>0</v>
      </c>
      <c r="N29" s="20" t="n">
        <v>0</v>
      </c>
      <c r="O29" s="18" t="n">
        <v>0</v>
      </c>
      <c r="P29" s="20" t="n">
        <v>0</v>
      </c>
      <c r="Q29" s="18" t="n">
        <v>0.21799946</v>
      </c>
      <c r="R29" s="20" t="n">
        <v>0.12777382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(2772.0/B32*100)</f>
        <v/>
      </c>
      <c r="D32" s="19" t="n">
        <v>1706</v>
      </c>
      <c r="E32" s="18" t="n">
        <v>47.54566344</v>
      </c>
      <c r="F32" s="20" t="n">
        <v>1.42167671</v>
      </c>
      <c r="G32" s="18" t="n">
        <v>50.92520641</v>
      </c>
      <c r="H32" s="20" t="n">
        <v>1.3683222</v>
      </c>
      <c r="I32" s="18" t="s">
        <v>105</v>
      </c>
      <c r="J32" s="20" t="s">
        <v>105</v>
      </c>
      <c r="K32" s="18" t="n">
        <v>0.17318193</v>
      </c>
      <c r="L32" s="20" t="n">
        <v>0.10374873</v>
      </c>
      <c r="M32" s="18" t="n">
        <v>0</v>
      </c>
      <c r="N32" s="20" t="n">
        <v>0</v>
      </c>
      <c r="O32" s="18" t="n">
        <v>0</v>
      </c>
      <c r="P32" s="20" t="n">
        <v>0</v>
      </c>
      <c r="Q32" s="18" t="n">
        <v>1.35594822</v>
      </c>
      <c r="R32" s="20" t="n">
        <v>0.32819808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(4819.0/B34*100)</f>
        <v/>
      </c>
      <c r="D34" s="19" t="n">
        <v>1531</v>
      </c>
      <c r="E34" s="18" t="n">
        <v>48.51333626</v>
      </c>
      <c r="F34" s="20" t="n">
        <v>1.43186779</v>
      </c>
      <c r="G34" s="18" t="n">
        <v>47.54913278</v>
      </c>
      <c r="H34" s="20" t="n">
        <v>1.44798378</v>
      </c>
      <c r="I34" s="18" t="s">
        <v>105</v>
      </c>
      <c r="J34" s="20" t="s">
        <v>105</v>
      </c>
      <c r="K34" s="18" t="n">
        <v>0.9250962</v>
      </c>
      <c r="L34" s="20" t="n">
        <v>0.27534336</v>
      </c>
      <c r="M34" s="18" t="n">
        <v>0</v>
      </c>
      <c r="N34" s="20" t="n">
        <v>0</v>
      </c>
      <c r="O34" s="18" t="n">
        <v>0</v>
      </c>
      <c r="P34" s="20" t="n">
        <v>0</v>
      </c>
      <c r="Q34" s="18" t="n">
        <v>3.01243476</v>
      </c>
      <c r="R34" s="20" t="n">
        <v>0.49945168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(5022.0/B36*100)</f>
        <v/>
      </c>
      <c r="D36" s="19" t="n">
        <v>1714</v>
      </c>
      <c r="E36" s="18" t="n">
        <v>45.93888678</v>
      </c>
      <c r="F36" s="20" t="n">
        <v>1.11802257</v>
      </c>
      <c r="G36" s="18" t="n">
        <v>50.87002873</v>
      </c>
      <c r="H36" s="20" t="n">
        <v>1.05237507</v>
      </c>
      <c r="I36" s="18" t="s">
        <v>105</v>
      </c>
      <c r="J36" s="20" t="s">
        <v>105</v>
      </c>
      <c r="K36" s="18" t="n">
        <v>0.93379577</v>
      </c>
      <c r="L36" s="20" t="n">
        <v>0.32613565</v>
      </c>
      <c r="M36" s="18" t="n">
        <v>0</v>
      </c>
      <c r="N36" s="20" t="n">
        <v>0</v>
      </c>
      <c r="O36" s="18" t="n">
        <v>0</v>
      </c>
      <c r="P36" s="20" t="n">
        <v>0</v>
      </c>
      <c r="Q36" s="18" t="n">
        <v>2.25728872</v>
      </c>
      <c r="R36" s="20" t="n">
        <v>0.40984871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(4285.0/B41*100)</f>
        <v/>
      </c>
      <c r="D41" s="19" t="n">
        <v>1427</v>
      </c>
      <c r="E41" s="18" t="n">
        <v>53.07503085</v>
      </c>
      <c r="F41" s="20" t="n">
        <v>1.52910233</v>
      </c>
      <c r="G41" s="18" t="n">
        <v>45.61769241</v>
      </c>
      <c r="H41" s="20" t="n">
        <v>1.54323096</v>
      </c>
      <c r="I41" s="18" t="s">
        <v>105</v>
      </c>
      <c r="J41" s="20" t="s">
        <v>105</v>
      </c>
      <c r="K41" s="18" t="n">
        <v>0.06942659</v>
      </c>
      <c r="L41" s="20" t="n">
        <v>0.06940323</v>
      </c>
      <c r="M41" s="18" t="n">
        <v>0</v>
      </c>
      <c r="N41" s="20" t="n">
        <v>0</v>
      </c>
      <c r="O41" s="18" t="n">
        <v>0</v>
      </c>
      <c r="P41" s="20" t="n">
        <v>0</v>
      </c>
      <c r="Q41" s="18" t="n">
        <v>1.23785015</v>
      </c>
      <c r="R41" s="20" t="n">
        <v>0.39554633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(18446.0/B46*100)</f>
        <v/>
      </c>
      <c r="D46" s="19" t="n">
        <v>4695</v>
      </c>
      <c r="E46" s="18" t="n">
        <v>52.58757259</v>
      </c>
      <c r="F46" s="20" t="n">
        <v>0.9440969</v>
      </c>
      <c r="G46" s="18" t="n">
        <v>37.13410365</v>
      </c>
      <c r="H46" s="20" t="n">
        <v>0.93460766</v>
      </c>
      <c r="I46" s="18" t="s">
        <v>105</v>
      </c>
      <c r="J46" s="20" t="s">
        <v>105</v>
      </c>
      <c r="K46" s="18" t="n">
        <v>3.38324954</v>
      </c>
      <c r="L46" s="20" t="n">
        <v>0.4241264</v>
      </c>
      <c r="M46" s="18" t="n">
        <v>0</v>
      </c>
      <c r="N46" s="20" t="n">
        <v>0</v>
      </c>
      <c r="O46" s="18" t="n">
        <v>0</v>
      </c>
      <c r="P46" s="20" t="n">
        <v>0</v>
      </c>
      <c r="Q46" s="18" t="n">
        <v>6.89507422</v>
      </c>
      <c r="R46" s="20" t="n">
        <v>0.52824472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(7327.0/B48*100)</f>
        <v/>
      </c>
      <c r="D48" s="19" t="n">
        <v>2514</v>
      </c>
      <c r="E48" s="18" t="n">
        <v>41.61338454</v>
      </c>
      <c r="F48" s="20" t="n">
        <v>1.60608905</v>
      </c>
      <c r="G48" s="18" t="n">
        <v>58.35662672</v>
      </c>
      <c r="H48" s="20" t="n">
        <v>1.60418716</v>
      </c>
      <c r="I48" s="18" t="s">
        <v>105</v>
      </c>
      <c r="J48" s="20" t="s">
        <v>105</v>
      </c>
      <c r="K48" s="18" t="n">
        <v>0.02998874</v>
      </c>
      <c r="L48" s="20" t="n">
        <v>0.03012091</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(4854.0/B61*100)</f>
        <v/>
      </c>
      <c r="D61" s="19" t="n">
        <v>1671</v>
      </c>
      <c r="E61" s="18" t="n">
        <v>48.18820385</v>
      </c>
      <c r="F61" s="20" t="n">
        <v>1.4106749</v>
      </c>
      <c r="G61" s="18" t="n">
        <v>48.47749785</v>
      </c>
      <c r="H61" s="20" t="n">
        <v>1.41523</v>
      </c>
      <c r="I61" s="18" t="s">
        <v>105</v>
      </c>
      <c r="J61" s="20" t="s">
        <v>105</v>
      </c>
      <c r="K61" s="18" t="n">
        <v>1.03797132</v>
      </c>
      <c r="L61" s="20" t="n">
        <v>0.30752248</v>
      </c>
      <c r="M61" s="18" t="n">
        <v>0</v>
      </c>
      <c r="N61" s="20" t="n">
        <v>0</v>
      </c>
      <c r="O61" s="18" t="n">
        <v>0</v>
      </c>
      <c r="P61" s="20" t="n">
        <v>0</v>
      </c>
      <c r="Q61" s="18" t="n">
        <v>2.29632698</v>
      </c>
      <c r="R61" s="20" t="n">
        <v>0.40867313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(5318.0/B67*100)</f>
        <v/>
      </c>
      <c r="D67" s="19" t="n">
        <v>1653</v>
      </c>
      <c r="E67" s="18" t="n">
        <v>62.16407755</v>
      </c>
      <c r="F67" s="20" t="n">
        <v>1.23891867</v>
      </c>
      <c r="G67" s="18" t="n">
        <v>36.03009571</v>
      </c>
      <c r="H67" s="20" t="n">
        <v>1.27931296</v>
      </c>
      <c r="I67" s="18" t="s">
        <v>105</v>
      </c>
      <c r="J67" s="20" t="s">
        <v>105</v>
      </c>
      <c r="K67" s="18" t="n">
        <v>0.13823293</v>
      </c>
      <c r="L67" s="20" t="n">
        <v>0.09847179</v>
      </c>
      <c r="M67" s="18" t="n">
        <v>0</v>
      </c>
      <c r="N67" s="20" t="n">
        <v>0</v>
      </c>
      <c r="O67" s="18" t="n">
        <v>0</v>
      </c>
      <c r="P67" s="20" t="n">
        <v>0</v>
      </c>
      <c r="Q67" s="18" t="n">
        <v>1.66759381</v>
      </c>
      <c r="R67" s="20" t="n">
        <v>0.3561181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(4563.0/B70*100)</f>
        <v/>
      </c>
      <c r="D70" s="19" t="n">
        <v>1473</v>
      </c>
      <c r="E70" s="18" t="n">
        <v>48.47514954</v>
      </c>
      <c r="F70" s="20" t="n">
        <v>1.5654526</v>
      </c>
      <c r="G70" s="18" t="n">
        <v>49.23064125</v>
      </c>
      <c r="H70" s="20" t="n">
        <v>1.64831776</v>
      </c>
      <c r="I70" s="18" t="s">
        <v>105</v>
      </c>
      <c r="J70" s="20" t="s">
        <v>105</v>
      </c>
      <c r="K70" s="18" t="n">
        <v>1.13949536</v>
      </c>
      <c r="L70" s="20" t="n">
        <v>0.5253472300000001</v>
      </c>
      <c r="M70" s="18" t="n">
        <v>0</v>
      </c>
      <c r="N70" s="20" t="n">
        <v>0</v>
      </c>
      <c r="O70" s="18" t="n">
        <v>0</v>
      </c>
      <c r="P70" s="20" t="n">
        <v>0</v>
      </c>
      <c r="Q70" s="18" t="n">
        <v>1.15471385</v>
      </c>
      <c r="R70" s="20" t="n">
        <v>0.40136284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(950.0/B7*100)</f>
        <v/>
      </c>
      <c r="D7" s="19" t="n">
        <v>13580</v>
      </c>
      <c r="E7" s="18" t="n">
        <v>44.67252179</v>
      </c>
      <c r="F7" s="20" t="n">
        <v>0.54418239</v>
      </c>
      <c r="G7" s="18" t="n">
        <v>40.88723397</v>
      </c>
      <c r="H7" s="20" t="n">
        <v>0.6081032</v>
      </c>
      <c r="I7" s="18" t="s">
        <v>105</v>
      </c>
      <c r="J7" s="20" t="s">
        <v>105</v>
      </c>
      <c r="K7" s="18" t="n">
        <v>1.26851171</v>
      </c>
      <c r="L7" s="20" t="n">
        <v>0.13229716</v>
      </c>
      <c r="M7" s="18" t="n">
        <v>0</v>
      </c>
      <c r="N7" s="20" t="n">
        <v>0</v>
      </c>
      <c r="O7" s="18" t="n">
        <v>0</v>
      </c>
      <c r="P7" s="20" t="n">
        <v>0</v>
      </c>
      <c r="Q7" s="18" t="n">
        <v>13.17173253</v>
      </c>
      <c r="R7" s="20" t="n">
        <v>0.36994756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(4355.0/B9*100)</f>
        <v/>
      </c>
      <c r="D9" s="19" t="n">
        <v>1320</v>
      </c>
      <c r="E9" s="18" t="n">
        <v>51.33306815</v>
      </c>
      <c r="F9" s="20" t="n">
        <v>1.43442804</v>
      </c>
      <c r="G9" s="18" t="n">
        <v>36.67319678</v>
      </c>
      <c r="H9" s="20" t="n">
        <v>1.37090695</v>
      </c>
      <c r="I9" s="18" t="s">
        <v>105</v>
      </c>
      <c r="J9" s="20" t="s">
        <v>105</v>
      </c>
      <c r="K9" s="18" t="n">
        <v>0.47542116</v>
      </c>
      <c r="L9" s="20" t="n">
        <v>0.20327562</v>
      </c>
      <c r="M9" s="18" t="n">
        <v>0</v>
      </c>
      <c r="N9" s="20" t="n">
        <v>0</v>
      </c>
      <c r="O9" s="18" t="n">
        <v>0</v>
      </c>
      <c r="P9" s="20" t="n">
        <v>0</v>
      </c>
      <c r="Q9" s="18" t="n">
        <v>11.5183139</v>
      </c>
      <c r="R9" s="20" t="n">
        <v>0.95704229</v>
      </c>
    </row>
    <row r="10" spans="1:18">
      <c r="A10" s="15" t="s">
        <v>109</v>
      </c>
      <c r="B10" s="17" t="n">
        <v>13082</v>
      </c>
      <c r="C10" s="18">
        <f>(9862.0/B10*100)</f>
        <v/>
      </c>
      <c r="D10" s="19" t="n">
        <v>3220</v>
      </c>
      <c r="E10" s="18" t="n">
        <v>48.99477153</v>
      </c>
      <c r="F10" s="20" t="n">
        <v>1.41626893</v>
      </c>
      <c r="G10" s="18" t="n">
        <v>41.75751625</v>
      </c>
      <c r="H10" s="20" t="n">
        <v>1.33818437</v>
      </c>
      <c r="I10" s="18" t="s">
        <v>105</v>
      </c>
      <c r="J10" s="20" t="s">
        <v>105</v>
      </c>
      <c r="K10" s="18" t="n">
        <v>0.21797541</v>
      </c>
      <c r="L10" s="20" t="n">
        <v>0.1216636</v>
      </c>
      <c r="M10" s="18" t="n">
        <v>0</v>
      </c>
      <c r="N10" s="20" t="n">
        <v>0</v>
      </c>
      <c r="O10" s="18" t="n">
        <v>0</v>
      </c>
      <c r="P10" s="20" t="n">
        <v>0</v>
      </c>
      <c r="Q10" s="18" t="n">
        <v>9.029736809999999</v>
      </c>
      <c r="R10" s="20" t="n">
        <v>0.74545736</v>
      </c>
    </row>
    <row r="11" spans="1:18">
      <c r="A11" s="15" t="s">
        <v>110</v>
      </c>
      <c r="B11" s="17" t="n">
        <v>7053</v>
      </c>
      <c r="C11" s="18">
        <f>(5308.0/B11*100)</f>
        <v/>
      </c>
      <c r="D11" s="19" t="n">
        <v>1745</v>
      </c>
      <c r="E11" s="18" t="n">
        <v>48.87757659</v>
      </c>
      <c r="F11" s="20" t="n">
        <v>1.59376872</v>
      </c>
      <c r="G11" s="18" t="n">
        <v>17.93080186</v>
      </c>
      <c r="H11" s="20" t="n">
        <v>1.04928552</v>
      </c>
      <c r="I11" s="18" t="s">
        <v>105</v>
      </c>
      <c r="J11" s="20" t="s">
        <v>105</v>
      </c>
      <c r="K11" s="18" t="n">
        <v>1.7169557</v>
      </c>
      <c r="L11" s="20" t="n">
        <v>0.39874325</v>
      </c>
      <c r="M11" s="18" t="n">
        <v>0</v>
      </c>
      <c r="N11" s="20" t="n">
        <v>0</v>
      </c>
      <c r="O11" s="18" t="n">
        <v>0</v>
      </c>
      <c r="P11" s="20" t="n">
        <v>0</v>
      </c>
      <c r="Q11" s="18" t="n">
        <v>31.47466585</v>
      </c>
      <c r="R11" s="20" t="n">
        <v>1.3912273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(8899.0/B23*100)</f>
        <v/>
      </c>
      <c r="D23" s="19" t="n">
        <v>2684</v>
      </c>
      <c r="E23" s="18" t="n">
        <v>48.06997145</v>
      </c>
      <c r="F23" s="20" t="n">
        <v>1.29354055</v>
      </c>
      <c r="G23" s="18" t="n">
        <v>29.45392184</v>
      </c>
      <c r="H23" s="20" t="n">
        <v>1.37377833</v>
      </c>
      <c r="I23" s="18" t="s">
        <v>105</v>
      </c>
      <c r="J23" s="20" t="s">
        <v>105</v>
      </c>
      <c r="K23" s="18" t="n">
        <v>0.83853676</v>
      </c>
      <c r="L23" s="20" t="n">
        <v>0.25649783</v>
      </c>
      <c r="M23" s="18" t="n">
        <v>0</v>
      </c>
      <c r="N23" s="20" t="n">
        <v>0</v>
      </c>
      <c r="O23" s="18" t="n">
        <v>0</v>
      </c>
      <c r="P23" s="20" t="n">
        <v>0</v>
      </c>
      <c r="Q23" s="18" t="n">
        <v>21.63756995</v>
      </c>
      <c r="R23" s="20" t="n">
        <v>1.20636655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70.06777049999999</v>
      </c>
      <c r="F29" s="20" t="n">
        <v>1.37785965</v>
      </c>
      <c r="G29" s="18" t="n">
        <v>18.7882975</v>
      </c>
      <c r="H29" s="20" t="n">
        <v>1.15561698</v>
      </c>
      <c r="I29" s="18" t="s">
        <v>105</v>
      </c>
      <c r="J29" s="20" t="s">
        <v>105</v>
      </c>
      <c r="K29" s="18" t="n">
        <v>0.58349986</v>
      </c>
      <c r="L29" s="20" t="n">
        <v>0.24744043</v>
      </c>
      <c r="M29" s="18" t="n">
        <v>0</v>
      </c>
      <c r="N29" s="20" t="n">
        <v>0</v>
      </c>
      <c r="O29" s="18" t="n">
        <v>0</v>
      </c>
      <c r="P29" s="20" t="n">
        <v>0</v>
      </c>
      <c r="Q29" s="18" t="n">
        <v>10.56043215</v>
      </c>
      <c r="R29" s="20" t="n">
        <v>0.9128347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(2772.0/B32*100)</f>
        <v/>
      </c>
      <c r="D32" s="19" t="n">
        <v>1706</v>
      </c>
      <c r="E32" s="18" t="n">
        <v>53.16755391</v>
      </c>
      <c r="F32" s="20" t="n">
        <v>1.30949638</v>
      </c>
      <c r="G32" s="18" t="n">
        <v>27.17530999</v>
      </c>
      <c r="H32" s="20" t="n">
        <v>1.35075199</v>
      </c>
      <c r="I32" s="18" t="s">
        <v>105</v>
      </c>
      <c r="J32" s="20" t="s">
        <v>105</v>
      </c>
      <c r="K32" s="18" t="n">
        <v>0.24514262</v>
      </c>
      <c r="L32" s="20" t="n">
        <v>0.12853038</v>
      </c>
      <c r="M32" s="18" t="n">
        <v>0</v>
      </c>
      <c r="N32" s="20" t="n">
        <v>0</v>
      </c>
      <c r="O32" s="18" t="n">
        <v>0</v>
      </c>
      <c r="P32" s="20" t="n">
        <v>0</v>
      </c>
      <c r="Q32" s="18" t="n">
        <v>19.41199348</v>
      </c>
      <c r="R32" s="20" t="n">
        <v>1.14246557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(4832.0/B34*100)</f>
        <v/>
      </c>
      <c r="D34" s="19" t="n">
        <v>1518</v>
      </c>
      <c r="E34" s="18" t="n">
        <v>51.58325418</v>
      </c>
      <c r="F34" s="20" t="n">
        <v>1.53729895</v>
      </c>
      <c r="G34" s="18" t="n">
        <v>26.19192751</v>
      </c>
      <c r="H34" s="20" t="n">
        <v>1.47416088</v>
      </c>
      <c r="I34" s="18" t="s">
        <v>105</v>
      </c>
      <c r="J34" s="20" t="s">
        <v>105</v>
      </c>
      <c r="K34" s="18" t="n">
        <v>1.10928545</v>
      </c>
      <c r="L34" s="20" t="n">
        <v>0.28180282</v>
      </c>
      <c r="M34" s="18" t="n">
        <v>0</v>
      </c>
      <c r="N34" s="20" t="n">
        <v>0</v>
      </c>
      <c r="O34" s="18" t="n">
        <v>0</v>
      </c>
      <c r="P34" s="20" t="n">
        <v>0</v>
      </c>
      <c r="Q34" s="18" t="n">
        <v>21.11553285</v>
      </c>
      <c r="R34" s="20" t="n">
        <v>1.22933082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(5027.0/B36*100)</f>
        <v/>
      </c>
      <c r="D36" s="19" t="n">
        <v>1709</v>
      </c>
      <c r="E36" s="18" t="n">
        <v>49.07720341</v>
      </c>
      <c r="F36" s="20" t="n">
        <v>1.33162663</v>
      </c>
      <c r="G36" s="18" t="n">
        <v>26.07413933</v>
      </c>
      <c r="H36" s="20" t="n">
        <v>1.36416374</v>
      </c>
      <c r="I36" s="18" t="s">
        <v>105</v>
      </c>
      <c r="J36" s="20" t="s">
        <v>105</v>
      </c>
      <c r="K36" s="18" t="n">
        <v>0.97047348</v>
      </c>
      <c r="L36" s="20" t="n">
        <v>0.32825146</v>
      </c>
      <c r="M36" s="18" t="n">
        <v>0</v>
      </c>
      <c r="N36" s="20" t="n">
        <v>0</v>
      </c>
      <c r="O36" s="18" t="n">
        <v>0</v>
      </c>
      <c r="P36" s="20" t="n">
        <v>0</v>
      </c>
      <c r="Q36" s="18" t="n">
        <v>23.87818379</v>
      </c>
      <c r="R36" s="20" t="n">
        <v>1.24254049</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(4290.0/B41*100)</f>
        <v/>
      </c>
      <c r="D41" s="19" t="n">
        <v>1422</v>
      </c>
      <c r="E41" s="18" t="n">
        <v>55.7548338</v>
      </c>
      <c r="F41" s="20" t="n">
        <v>1.47880029</v>
      </c>
      <c r="G41" s="18" t="n">
        <v>37.88294332</v>
      </c>
      <c r="H41" s="20" t="n">
        <v>1.39840228</v>
      </c>
      <c r="I41" s="18" t="s">
        <v>105</v>
      </c>
      <c r="J41" s="20" t="s">
        <v>105</v>
      </c>
      <c r="K41" s="18" t="n">
        <v>0.06962876</v>
      </c>
      <c r="L41" s="20" t="n">
        <v>0.06960476</v>
      </c>
      <c r="M41" s="18" t="n">
        <v>0</v>
      </c>
      <c r="N41" s="20" t="n">
        <v>0</v>
      </c>
      <c r="O41" s="18" t="n">
        <v>0</v>
      </c>
      <c r="P41" s="20" t="n">
        <v>0</v>
      </c>
      <c r="Q41" s="18" t="n">
        <v>6.29259412</v>
      </c>
      <c r="R41" s="20" t="n">
        <v>0.92079723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(18603.0/B46*100)</f>
        <v/>
      </c>
      <c r="D46" s="19" t="n">
        <v>4538</v>
      </c>
      <c r="E46" s="18" t="n">
        <v>49.16168941</v>
      </c>
      <c r="F46" s="20" t="n">
        <v>1.26090454</v>
      </c>
      <c r="G46" s="18" t="n">
        <v>16.94852919</v>
      </c>
      <c r="H46" s="20" t="n">
        <v>0.97606165</v>
      </c>
      <c r="I46" s="18" t="s">
        <v>105</v>
      </c>
      <c r="J46" s="20" t="s">
        <v>105</v>
      </c>
      <c r="K46" s="18" t="n">
        <v>4.49903845</v>
      </c>
      <c r="L46" s="20" t="n">
        <v>0.50372734</v>
      </c>
      <c r="M46" s="18" t="n">
        <v>0</v>
      </c>
      <c r="N46" s="20" t="n">
        <v>0</v>
      </c>
      <c r="O46" s="18" t="n">
        <v>0</v>
      </c>
      <c r="P46" s="20" t="n">
        <v>0</v>
      </c>
      <c r="Q46" s="18" t="n">
        <v>29.39074295</v>
      </c>
      <c r="R46" s="20" t="n">
        <v>1.09708214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(7330.0/B48*100)</f>
        <v/>
      </c>
      <c r="D48" s="19" t="n">
        <v>2511</v>
      </c>
      <c r="E48" s="18" t="n">
        <v>22.46997542</v>
      </c>
      <c r="F48" s="20" t="n">
        <v>1.47095324</v>
      </c>
      <c r="G48" s="18" t="n">
        <v>75.16629512</v>
      </c>
      <c r="H48" s="20" t="n">
        <v>1.58292377</v>
      </c>
      <c r="I48" s="18" t="s">
        <v>105</v>
      </c>
      <c r="J48" s="20" t="s">
        <v>105</v>
      </c>
      <c r="K48" s="18" t="n">
        <v>0.03006937</v>
      </c>
      <c r="L48" s="20" t="n">
        <v>0.03020187</v>
      </c>
      <c r="M48" s="18" t="n">
        <v>0</v>
      </c>
      <c r="N48" s="20" t="n">
        <v>0</v>
      </c>
      <c r="O48" s="18" t="n">
        <v>0</v>
      </c>
      <c r="P48" s="20" t="n">
        <v>0</v>
      </c>
      <c r="Q48" s="18" t="n">
        <v>2.33366008</v>
      </c>
      <c r="R48" s="20" t="n">
        <v>0.37128333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(4857.0/B61*100)</f>
        <v/>
      </c>
      <c r="D61" s="19" t="n">
        <v>1668</v>
      </c>
      <c r="E61" s="18" t="n">
        <v>60.14900241</v>
      </c>
      <c r="F61" s="20" t="n">
        <v>1.37833471</v>
      </c>
      <c r="G61" s="18" t="n">
        <v>17.09340045</v>
      </c>
      <c r="H61" s="20" t="n">
        <v>1.02333217</v>
      </c>
      <c r="I61" s="18" t="s">
        <v>105</v>
      </c>
      <c r="J61" s="20" t="s">
        <v>105</v>
      </c>
      <c r="K61" s="18" t="n">
        <v>1.33391612</v>
      </c>
      <c r="L61" s="20" t="n">
        <v>0.36219112</v>
      </c>
      <c r="M61" s="18" t="n">
        <v>0</v>
      </c>
      <c r="N61" s="20" t="n">
        <v>0</v>
      </c>
      <c r="O61" s="18" t="n">
        <v>0</v>
      </c>
      <c r="P61" s="20" t="n">
        <v>0</v>
      </c>
      <c r="Q61" s="18" t="n">
        <v>21.42368102</v>
      </c>
      <c r="R61" s="20" t="n">
        <v>1.23633859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(5352.0/B67*100)</f>
        <v/>
      </c>
      <c r="D67" s="19" t="n">
        <v>1619</v>
      </c>
      <c r="E67" s="18" t="n">
        <v>60.46370865</v>
      </c>
      <c r="F67" s="20" t="n">
        <v>1.31469237</v>
      </c>
      <c r="G67" s="18" t="n">
        <v>18.74302256</v>
      </c>
      <c r="H67" s="20" t="n">
        <v>1.22660173</v>
      </c>
      <c r="I67" s="18" t="s">
        <v>105</v>
      </c>
      <c r="J67" s="20" t="s">
        <v>105</v>
      </c>
      <c r="K67" s="18" t="n">
        <v>0.20072104</v>
      </c>
      <c r="L67" s="20" t="n">
        <v>0.14329302</v>
      </c>
      <c r="M67" s="18" t="n">
        <v>0</v>
      </c>
      <c r="N67" s="20" t="n">
        <v>0</v>
      </c>
      <c r="O67" s="18" t="n">
        <v>0</v>
      </c>
      <c r="P67" s="20" t="n">
        <v>0</v>
      </c>
      <c r="Q67" s="18" t="n">
        <v>20.59254776</v>
      </c>
      <c r="R67" s="20" t="n">
        <v>1.02112103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(4575.0/B70*100)</f>
        <v/>
      </c>
      <c r="D70" s="19" t="n">
        <v>1461</v>
      </c>
      <c r="E70" s="18" t="n">
        <v>34.96164997</v>
      </c>
      <c r="F70" s="20" t="n">
        <v>1.84854773</v>
      </c>
      <c r="G70" s="18" t="n">
        <v>50.83130115</v>
      </c>
      <c r="H70" s="20" t="n">
        <v>1.7438741</v>
      </c>
      <c r="I70" s="18" t="s">
        <v>105</v>
      </c>
      <c r="J70" s="20" t="s">
        <v>105</v>
      </c>
      <c r="K70" s="18" t="n">
        <v>1.24693657</v>
      </c>
      <c r="L70" s="20" t="n">
        <v>0.54582023</v>
      </c>
      <c r="M70" s="18" t="n">
        <v>0</v>
      </c>
      <c r="N70" s="20" t="n">
        <v>0</v>
      </c>
      <c r="O70" s="18" t="n">
        <v>0</v>
      </c>
      <c r="P70" s="20" t="n">
        <v>0</v>
      </c>
      <c r="Q70" s="18" t="n">
        <v>12.96011231</v>
      </c>
      <c r="R70" s="20" t="n">
        <v>1.02867082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X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87</v>
      </c>
    </row>
    <row r="2" spans="1:24">
      <c r="A2" s="5" t="s">
        <v>216</v>
      </c>
    </row>
    <row customHeight="1" ht="30" r="4" spans="1:24">
      <c r="A4" s="6" t="n"/>
      <c r="B4" s="7" t="s">
        <v>89</v>
      </c>
      <c r="C4" s="7" t="s">
        <v>90</v>
      </c>
      <c r="D4" s="8" t="s">
        <v>89</v>
      </c>
      <c r="E4" s="9" t="s">
        <v>202</v>
      </c>
      <c r="F4" s="10" t="n"/>
      <c r="G4" s="9" t="s">
        <v>217</v>
      </c>
      <c r="H4" s="10" t="n"/>
      <c r="I4" s="9" t="s">
        <v>218</v>
      </c>
      <c r="J4" s="10" t="n"/>
      <c r="K4" s="9" t="s">
        <v>219</v>
      </c>
      <c r="L4" s="10" t="n"/>
      <c r="M4" s="9" t="s">
        <v>220</v>
      </c>
      <c r="N4" s="10" t="n"/>
      <c r="O4" s="9" t="s">
        <v>93</v>
      </c>
      <c r="P4" s="10" t="n"/>
      <c r="Q4" s="9" t="s">
        <v>94</v>
      </c>
      <c r="R4" s="10" t="n"/>
      <c r="S4" s="9" t="s">
        <v>95</v>
      </c>
      <c r="T4" s="10" t="n"/>
      <c r="U4" s="9" t="s">
        <v>96</v>
      </c>
      <c r="V4" s="10" t="n"/>
      <c r="W4" s="9" t="s">
        <v>97</v>
      </c>
      <c r="X4" s="10" t="n"/>
    </row>
    <row r="5" spans="1:24">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c r="W5" s="12" t="s">
        <v>101</v>
      </c>
      <c r="X5" s="11" t="s">
        <v>102</v>
      </c>
    </row>
    <row r="6" spans="1:24">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104</v>
      </c>
      <c r="B7" s="17" t="n">
        <v>14530</v>
      </c>
      <c r="C7" s="18">
        <f>(932.0/B7*100)</f>
        <v/>
      </c>
      <c r="D7" s="19" t="n">
        <v>13598</v>
      </c>
      <c r="E7" s="18" t="n">
        <v>50.34632862</v>
      </c>
      <c r="F7" s="20" t="n">
        <v>0.49893235</v>
      </c>
      <c r="G7" s="18" t="n">
        <v>0</v>
      </c>
      <c r="H7" s="20" t="n">
        <v>0</v>
      </c>
      <c r="I7" s="18" t="n">
        <v>0.94316824</v>
      </c>
      <c r="J7" s="20" t="n">
        <v>0.09328789</v>
      </c>
      <c r="K7" s="18" t="n">
        <v>14.12733033</v>
      </c>
      <c r="L7" s="20" t="n">
        <v>0.42059439</v>
      </c>
      <c r="M7" s="18" t="n">
        <v>14.35820833</v>
      </c>
      <c r="N7" s="20" t="n">
        <v>0.42841045</v>
      </c>
      <c r="O7" s="18" t="s">
        <v>105</v>
      </c>
      <c r="P7" s="20" t="s">
        <v>105</v>
      </c>
      <c r="Q7" s="18" t="n">
        <v>1.47949632</v>
      </c>
      <c r="R7" s="20" t="n">
        <v>0.15277248</v>
      </c>
      <c r="S7" s="18" t="n">
        <v>0</v>
      </c>
      <c r="T7" s="20" t="n">
        <v>0</v>
      </c>
      <c r="U7" s="18" t="n">
        <v>0</v>
      </c>
      <c r="V7" s="20" t="n">
        <v>0</v>
      </c>
      <c r="W7" s="18" t="n">
        <v>18.74546816</v>
      </c>
      <c r="X7" s="20" t="n">
        <v>0.45392716</v>
      </c>
    </row>
    <row r="8" spans="1:24">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c r="W8" s="21" t="s">
        <v>107</v>
      </c>
      <c r="X8" s="22" t="s">
        <v>107</v>
      </c>
    </row>
    <row r="9" spans="1:24">
      <c r="A9" s="15" t="s">
        <v>108</v>
      </c>
      <c r="B9" s="17" t="n">
        <v>5675</v>
      </c>
      <c r="C9" s="18">
        <f>(4353.0/B9*100)</f>
        <v/>
      </c>
      <c r="D9" s="19" t="n">
        <v>1322</v>
      </c>
      <c r="E9" s="18" t="n">
        <v>51.743869</v>
      </c>
      <c r="F9" s="20" t="n">
        <v>1.43524681</v>
      </c>
      <c r="G9" s="18" t="n">
        <v>0</v>
      </c>
      <c r="H9" s="20" t="n">
        <v>0</v>
      </c>
      <c r="I9" s="18" t="n">
        <v>0.36455099</v>
      </c>
      <c r="J9" s="20" t="n">
        <v>0.16278643</v>
      </c>
      <c r="K9" s="18" t="n">
        <v>16.23246493</v>
      </c>
      <c r="L9" s="20" t="n">
        <v>1.24724842</v>
      </c>
      <c r="M9" s="18" t="n">
        <v>16.04601714</v>
      </c>
      <c r="N9" s="20" t="n">
        <v>0.94333894</v>
      </c>
      <c r="O9" s="18" t="s">
        <v>105</v>
      </c>
      <c r="P9" s="20" t="s">
        <v>105</v>
      </c>
      <c r="Q9" s="18" t="n">
        <v>0.61584722</v>
      </c>
      <c r="R9" s="20" t="n">
        <v>0.22184426</v>
      </c>
      <c r="S9" s="18" t="n">
        <v>0</v>
      </c>
      <c r="T9" s="20" t="n">
        <v>0</v>
      </c>
      <c r="U9" s="18" t="n">
        <v>0</v>
      </c>
      <c r="V9" s="20" t="n">
        <v>0</v>
      </c>
      <c r="W9" s="18" t="n">
        <v>14.99725072</v>
      </c>
      <c r="X9" s="20" t="n">
        <v>1.18359805</v>
      </c>
    </row>
    <row r="10" spans="1:24">
      <c r="A10" s="15" t="s">
        <v>109</v>
      </c>
      <c r="B10" s="17" t="n">
        <v>13082</v>
      </c>
      <c r="C10" s="18">
        <f>(9863.0/B10*100)</f>
        <v/>
      </c>
      <c r="D10" s="19" t="n">
        <v>3219</v>
      </c>
      <c r="E10" s="18" t="n">
        <v>51.15497619</v>
      </c>
      <c r="F10" s="20" t="n">
        <v>1.49485553</v>
      </c>
      <c r="G10" s="18" t="n">
        <v>0</v>
      </c>
      <c r="H10" s="20" t="n">
        <v>0</v>
      </c>
      <c r="I10" s="18" t="n">
        <v>0.75491694</v>
      </c>
      <c r="J10" s="20" t="n">
        <v>0.19087395</v>
      </c>
      <c r="K10" s="18" t="n">
        <v>14.17505005</v>
      </c>
      <c r="L10" s="20" t="n">
        <v>0.92755722</v>
      </c>
      <c r="M10" s="18" t="n">
        <v>19.51925582</v>
      </c>
      <c r="N10" s="20" t="n">
        <v>1.00698996</v>
      </c>
      <c r="O10" s="18" t="s">
        <v>105</v>
      </c>
      <c r="P10" s="20" t="s">
        <v>105</v>
      </c>
      <c r="Q10" s="18" t="n">
        <v>0.21808368</v>
      </c>
      <c r="R10" s="20" t="n">
        <v>0.12172404</v>
      </c>
      <c r="S10" s="18" t="n">
        <v>0</v>
      </c>
      <c r="T10" s="20" t="n">
        <v>0</v>
      </c>
      <c r="U10" s="18" t="n">
        <v>0</v>
      </c>
      <c r="V10" s="20" t="n">
        <v>0</v>
      </c>
      <c r="W10" s="18" t="n">
        <v>14.17771732</v>
      </c>
      <c r="X10" s="20" t="n">
        <v>0.96035991</v>
      </c>
    </row>
    <row r="11" spans="1:24">
      <c r="A11" s="15" t="s">
        <v>110</v>
      </c>
      <c r="B11" s="17" t="n">
        <v>7053</v>
      </c>
      <c r="C11" s="18">
        <f>(5315.0/B11*100)</f>
        <v/>
      </c>
      <c r="D11" s="19" t="n">
        <v>1738</v>
      </c>
      <c r="E11" s="18" t="n">
        <v>51.70952823</v>
      </c>
      <c r="F11" s="20" t="n">
        <v>1.28370924</v>
      </c>
      <c r="G11" s="18" t="n">
        <v>0</v>
      </c>
      <c r="H11" s="20" t="n">
        <v>0</v>
      </c>
      <c r="I11" s="18" t="n">
        <v>0.16044805</v>
      </c>
      <c r="J11" s="20" t="n">
        <v>0.08128233999999999</v>
      </c>
      <c r="K11" s="18" t="n">
        <v>4.74387283</v>
      </c>
      <c r="L11" s="20" t="n">
        <v>0.50762761</v>
      </c>
      <c r="M11" s="18" t="n">
        <v>4.79527164</v>
      </c>
      <c r="N11" s="20" t="n">
        <v>0.59689455</v>
      </c>
      <c r="O11" s="18" t="s">
        <v>105</v>
      </c>
      <c r="P11" s="20" t="s">
        <v>105</v>
      </c>
      <c r="Q11" s="18" t="n">
        <v>2.00592942</v>
      </c>
      <c r="R11" s="20" t="n">
        <v>0.44517663</v>
      </c>
      <c r="S11" s="18" t="n">
        <v>0</v>
      </c>
      <c r="T11" s="20" t="n">
        <v>0</v>
      </c>
      <c r="U11" s="18" t="n">
        <v>0</v>
      </c>
      <c r="V11" s="20" t="n">
        <v>0</v>
      </c>
      <c r="W11" s="18" t="n">
        <v>36.58494983</v>
      </c>
      <c r="X11" s="20" t="n">
        <v>1.3710181</v>
      </c>
    </row>
    <row r="12" spans="1:24">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c r="W12" s="21" t="s">
        <v>107</v>
      </c>
      <c r="X12" s="22" t="s">
        <v>107</v>
      </c>
    </row>
    <row r="13" spans="1:24">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c r="W13" s="21" t="s">
        <v>107</v>
      </c>
      <c r="X13" s="22" t="s">
        <v>107</v>
      </c>
    </row>
    <row r="14" spans="1:24">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c r="W14" s="21" t="s">
        <v>107</v>
      </c>
      <c r="X14" s="22" t="s">
        <v>107</v>
      </c>
    </row>
    <row r="15" spans="1:24">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c r="W15" s="21" t="s">
        <v>107</v>
      </c>
      <c r="X15" s="22" t="s">
        <v>107</v>
      </c>
    </row>
    <row r="16" spans="1:24">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c r="W16" s="21" t="s">
        <v>107</v>
      </c>
      <c r="X16" s="22" t="s">
        <v>107</v>
      </c>
    </row>
    <row r="17" spans="1:24">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c r="W17" s="21" t="s">
        <v>107</v>
      </c>
      <c r="X17" s="22" t="s">
        <v>107</v>
      </c>
    </row>
    <row r="18" spans="1:24">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c r="W18" s="21" t="s">
        <v>107</v>
      </c>
      <c r="X18" s="22" t="s">
        <v>107</v>
      </c>
    </row>
    <row r="19" spans="1:24">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c r="W19" s="21" t="s">
        <v>107</v>
      </c>
      <c r="X19" s="22" t="s">
        <v>107</v>
      </c>
    </row>
    <row r="20" spans="1:24">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c r="W20" s="21" t="s">
        <v>107</v>
      </c>
      <c r="X20" s="22" t="s">
        <v>107</v>
      </c>
    </row>
    <row r="21" spans="1:24">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c r="W21" s="21" t="s">
        <v>107</v>
      </c>
      <c r="X21" s="22" t="s">
        <v>107</v>
      </c>
    </row>
    <row r="22" spans="1:24">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c r="W22" s="21" t="s">
        <v>107</v>
      </c>
      <c r="X22" s="22" t="s">
        <v>107</v>
      </c>
    </row>
    <row r="23" spans="1:24">
      <c r="A23" s="15" t="s">
        <v>122</v>
      </c>
      <c r="B23" s="17" t="n">
        <v>11583</v>
      </c>
      <c r="C23" s="18">
        <f>(8901.0/B23*100)</f>
        <v/>
      </c>
      <c r="D23" s="19" t="n">
        <v>2682</v>
      </c>
      <c r="E23" s="18" t="n">
        <v>48.85734492</v>
      </c>
      <c r="F23" s="20" t="n">
        <v>1.17706324</v>
      </c>
      <c r="G23" s="18" t="n">
        <v>0</v>
      </c>
      <c r="H23" s="20" t="n">
        <v>0</v>
      </c>
      <c r="I23" s="18" t="n">
        <v>0.28168562</v>
      </c>
      <c r="J23" s="20" t="n">
        <v>0.14894213</v>
      </c>
      <c r="K23" s="18" t="n">
        <v>10.07063063</v>
      </c>
      <c r="L23" s="20" t="n">
        <v>0.7367948600000001</v>
      </c>
      <c r="M23" s="18" t="n">
        <v>5.98213417</v>
      </c>
      <c r="N23" s="20" t="n">
        <v>0.65086054</v>
      </c>
      <c r="O23" s="18" t="s">
        <v>105</v>
      </c>
      <c r="P23" s="20" t="s">
        <v>105</v>
      </c>
      <c r="Q23" s="18" t="n">
        <v>1.02187884</v>
      </c>
      <c r="R23" s="20" t="n">
        <v>0.29189002</v>
      </c>
      <c r="S23" s="18" t="n">
        <v>0</v>
      </c>
      <c r="T23" s="20" t="n">
        <v>0</v>
      </c>
      <c r="U23" s="18" t="n">
        <v>0</v>
      </c>
      <c r="V23" s="20" t="n">
        <v>0</v>
      </c>
      <c r="W23" s="18" t="n">
        <v>33.7863258</v>
      </c>
      <c r="X23" s="20" t="n">
        <v>1.38608473</v>
      </c>
    </row>
    <row r="24" spans="1:24">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c r="W24" s="21" t="s">
        <v>107</v>
      </c>
      <c r="X24" s="22" t="s">
        <v>107</v>
      </c>
    </row>
    <row r="25" spans="1:24">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c r="W25" s="21" t="s">
        <v>107</v>
      </c>
      <c r="X25" s="22" t="s">
        <v>107</v>
      </c>
    </row>
    <row r="26" spans="1:24">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c r="W26" s="21" t="s">
        <v>107</v>
      </c>
      <c r="X26" s="22" t="s">
        <v>107</v>
      </c>
    </row>
    <row r="27" spans="1:24">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c r="W27" s="21" t="s">
        <v>107</v>
      </c>
      <c r="X27" s="22" t="s">
        <v>107</v>
      </c>
    </row>
    <row r="28" spans="1:24">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c r="W28" s="21" t="s">
        <v>107</v>
      </c>
      <c r="X28" s="22" t="s">
        <v>107</v>
      </c>
    </row>
    <row r="29" spans="1:24">
      <c r="A29" s="15" t="s">
        <v>128</v>
      </c>
      <c r="B29" s="17" t="n">
        <v>5385</v>
      </c>
      <c r="C29" s="18">
        <f>(4062.0/B29*100)</f>
        <v/>
      </c>
      <c r="D29" s="19" t="n">
        <v>1323</v>
      </c>
      <c r="E29" s="18" t="n">
        <v>52.20504287</v>
      </c>
      <c r="F29" s="20" t="n">
        <v>1.44180125</v>
      </c>
      <c r="G29" s="18" t="n">
        <v>0</v>
      </c>
      <c r="H29" s="20" t="n">
        <v>0</v>
      </c>
      <c r="I29" s="18" t="n">
        <v>0.76012329</v>
      </c>
      <c r="J29" s="20" t="n">
        <v>0.27481642</v>
      </c>
      <c r="K29" s="18" t="n">
        <v>22.38755423</v>
      </c>
      <c r="L29" s="20" t="n">
        <v>1.27507927</v>
      </c>
      <c r="M29" s="18" t="n">
        <v>11.39209394</v>
      </c>
      <c r="N29" s="20" t="n">
        <v>1.06998211</v>
      </c>
      <c r="O29" s="18" t="s">
        <v>105</v>
      </c>
      <c r="P29" s="20" t="s">
        <v>105</v>
      </c>
      <c r="Q29" s="18" t="n">
        <v>0.74102123</v>
      </c>
      <c r="R29" s="20" t="n">
        <v>0.28364557</v>
      </c>
      <c r="S29" s="18" t="n">
        <v>0</v>
      </c>
      <c r="T29" s="20" t="n">
        <v>0</v>
      </c>
      <c r="U29" s="18" t="n">
        <v>0</v>
      </c>
      <c r="V29" s="20" t="n">
        <v>0</v>
      </c>
      <c r="W29" s="18" t="n">
        <v>12.51416444</v>
      </c>
      <c r="X29" s="20" t="n">
        <v>1.01781229</v>
      </c>
    </row>
    <row r="30" spans="1:24">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c r="W30" s="21" t="s">
        <v>107</v>
      </c>
      <c r="X30" s="22" t="s">
        <v>107</v>
      </c>
    </row>
    <row r="31" spans="1:24">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c r="W31" s="21" t="s">
        <v>107</v>
      </c>
      <c r="X31" s="22" t="s">
        <v>107</v>
      </c>
    </row>
    <row r="32" spans="1:24">
      <c r="A32" s="15" t="s">
        <v>131</v>
      </c>
      <c r="B32" s="17" t="n">
        <v>4478</v>
      </c>
      <c r="C32" s="18">
        <f>(2773.0/B32*100)</f>
        <v/>
      </c>
      <c r="D32" s="19" t="n">
        <v>1705</v>
      </c>
      <c r="E32" s="18" t="n">
        <v>52.12216792</v>
      </c>
      <c r="F32" s="20" t="n">
        <v>1.23233623</v>
      </c>
      <c r="G32" s="18" t="n">
        <v>0</v>
      </c>
      <c r="H32" s="20" t="n">
        <v>0</v>
      </c>
      <c r="I32" s="18" t="n">
        <v>0.50081332</v>
      </c>
      <c r="J32" s="20" t="n">
        <v>0.16746297</v>
      </c>
      <c r="K32" s="18" t="n">
        <v>7.73105484</v>
      </c>
      <c r="L32" s="20" t="n">
        <v>0.63170358</v>
      </c>
      <c r="M32" s="18" t="n">
        <v>9.649319569999999</v>
      </c>
      <c r="N32" s="20" t="n">
        <v>0.88298618</v>
      </c>
      <c r="O32" s="18" t="s">
        <v>105</v>
      </c>
      <c r="P32" s="20" t="s">
        <v>105</v>
      </c>
      <c r="Q32" s="18" t="n">
        <v>0.29924197</v>
      </c>
      <c r="R32" s="20" t="n">
        <v>0.13911174</v>
      </c>
      <c r="S32" s="18" t="n">
        <v>0</v>
      </c>
      <c r="T32" s="20" t="n">
        <v>0</v>
      </c>
      <c r="U32" s="18" t="n">
        <v>0</v>
      </c>
      <c r="V32" s="20" t="n">
        <v>0</v>
      </c>
      <c r="W32" s="18" t="n">
        <v>29.69740238</v>
      </c>
      <c r="X32" s="20" t="n">
        <v>1.29273789</v>
      </c>
    </row>
    <row r="33" spans="1:24">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c r="W33" s="21" t="s">
        <v>107</v>
      </c>
      <c r="X33" s="22" t="s">
        <v>107</v>
      </c>
    </row>
    <row r="34" spans="1:24">
      <c r="A34" s="15" t="s">
        <v>133</v>
      </c>
      <c r="B34" s="17" t="n">
        <v>6350</v>
      </c>
      <c r="C34" s="18">
        <f>(4827.0/B34*100)</f>
        <v/>
      </c>
      <c r="D34" s="19" t="n">
        <v>1523</v>
      </c>
      <c r="E34" s="18" t="n">
        <v>58.99755463</v>
      </c>
      <c r="F34" s="20" t="n">
        <v>1.38676974</v>
      </c>
      <c r="G34" s="18" t="n">
        <v>0</v>
      </c>
      <c r="H34" s="20" t="n">
        <v>0</v>
      </c>
      <c r="I34" s="18" t="n">
        <v>0.61427178</v>
      </c>
      <c r="J34" s="20" t="n">
        <v>0.18136819</v>
      </c>
      <c r="K34" s="18" t="n">
        <v>9.027053009999999</v>
      </c>
      <c r="L34" s="20" t="n">
        <v>0.79881317</v>
      </c>
      <c r="M34" s="18" t="n">
        <v>7.73026036</v>
      </c>
      <c r="N34" s="20" t="n">
        <v>0.7609788199999999</v>
      </c>
      <c r="O34" s="18" t="s">
        <v>105</v>
      </c>
      <c r="P34" s="20" t="s">
        <v>105</v>
      </c>
      <c r="Q34" s="18" t="n">
        <v>1.24694224</v>
      </c>
      <c r="R34" s="20" t="n">
        <v>0.2927601</v>
      </c>
      <c r="S34" s="18" t="n">
        <v>0</v>
      </c>
      <c r="T34" s="20" t="n">
        <v>0</v>
      </c>
      <c r="U34" s="18" t="n">
        <v>0</v>
      </c>
      <c r="V34" s="20" t="n">
        <v>0</v>
      </c>
      <c r="W34" s="18" t="n">
        <v>22.38391797</v>
      </c>
      <c r="X34" s="20" t="n">
        <v>1.24170318</v>
      </c>
    </row>
    <row r="35" spans="1:24">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c r="W35" s="21" t="s">
        <v>107</v>
      </c>
      <c r="X35" s="22" t="s">
        <v>107</v>
      </c>
    </row>
    <row r="36" spans="1:24">
      <c r="A36" s="15" t="s">
        <v>135</v>
      </c>
      <c r="B36" s="17" t="n">
        <v>6736</v>
      </c>
      <c r="C36" s="18">
        <f>(5027.0/B36*100)</f>
        <v/>
      </c>
      <c r="D36" s="19" t="n">
        <v>1709</v>
      </c>
      <c r="E36" s="18" t="n">
        <v>54.52003093</v>
      </c>
      <c r="F36" s="20" t="n">
        <v>1.3699813</v>
      </c>
      <c r="G36" s="18" t="n">
        <v>0</v>
      </c>
      <c r="H36" s="20" t="n">
        <v>0</v>
      </c>
      <c r="I36" s="18" t="n">
        <v>0.72632983</v>
      </c>
      <c r="J36" s="20" t="n">
        <v>0.22074257</v>
      </c>
      <c r="K36" s="18" t="n">
        <v>8.233534799999999</v>
      </c>
      <c r="L36" s="20" t="n">
        <v>0.63793072</v>
      </c>
      <c r="M36" s="18" t="n">
        <v>6.16887112</v>
      </c>
      <c r="N36" s="20" t="n">
        <v>0.6828268199999999</v>
      </c>
      <c r="O36" s="18" t="s">
        <v>105</v>
      </c>
      <c r="P36" s="20" t="s">
        <v>105</v>
      </c>
      <c r="Q36" s="18" t="n">
        <v>1.04827594</v>
      </c>
      <c r="R36" s="20" t="n">
        <v>0.34029622</v>
      </c>
      <c r="S36" s="18" t="n">
        <v>0</v>
      </c>
      <c r="T36" s="20" t="n">
        <v>0</v>
      </c>
      <c r="U36" s="18" t="n">
        <v>0</v>
      </c>
      <c r="V36" s="20" t="n">
        <v>0</v>
      </c>
      <c r="W36" s="18" t="n">
        <v>29.30295739</v>
      </c>
      <c r="X36" s="20" t="n">
        <v>1.30776733</v>
      </c>
    </row>
    <row r="37" spans="1:24">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c r="W37" s="21" t="s">
        <v>107</v>
      </c>
      <c r="X37" s="22" t="s">
        <v>107</v>
      </c>
    </row>
    <row r="38" spans="1:24">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c r="W38" s="21" t="s">
        <v>107</v>
      </c>
      <c r="X38" s="22" t="s">
        <v>107</v>
      </c>
    </row>
    <row r="39" spans="1:24">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c r="W39" s="21" t="s">
        <v>107</v>
      </c>
      <c r="X39" s="22" t="s">
        <v>107</v>
      </c>
    </row>
    <row r="40" spans="1:24">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c r="W40" s="21" t="s">
        <v>107</v>
      </c>
      <c r="X40" s="22" t="s">
        <v>107</v>
      </c>
    </row>
    <row r="41" spans="1:24">
      <c r="A41" s="15" t="s">
        <v>140</v>
      </c>
      <c r="B41" s="17" t="n">
        <v>5712</v>
      </c>
      <c r="C41" s="18">
        <f>(4290.0/B41*100)</f>
        <v/>
      </c>
      <c r="D41" s="19" t="n">
        <v>1422</v>
      </c>
      <c r="E41" s="18" t="n">
        <v>64.68267600999999</v>
      </c>
      <c r="F41" s="20" t="n">
        <v>1.74145676</v>
      </c>
      <c r="G41" s="18" t="n">
        <v>0</v>
      </c>
      <c r="H41" s="20" t="n">
        <v>0</v>
      </c>
      <c r="I41" s="18" t="n">
        <v>0.83179872</v>
      </c>
      <c r="J41" s="20" t="n">
        <v>0.27764602</v>
      </c>
      <c r="K41" s="18" t="n">
        <v>13.93919418</v>
      </c>
      <c r="L41" s="20" t="n">
        <v>1.16879647</v>
      </c>
      <c r="M41" s="18" t="n">
        <v>11.96216439</v>
      </c>
      <c r="N41" s="20" t="n">
        <v>0.92865184</v>
      </c>
      <c r="O41" s="18" t="s">
        <v>105</v>
      </c>
      <c r="P41" s="20" t="s">
        <v>105</v>
      </c>
      <c r="Q41" s="18" t="n">
        <v>0.06962876</v>
      </c>
      <c r="R41" s="20" t="n">
        <v>0.06960476</v>
      </c>
      <c r="S41" s="18" t="n">
        <v>0</v>
      </c>
      <c r="T41" s="20" t="n">
        <v>0</v>
      </c>
      <c r="U41" s="18" t="n">
        <v>0</v>
      </c>
      <c r="V41" s="20" t="n">
        <v>0</v>
      </c>
      <c r="W41" s="18" t="n">
        <v>8.514537949999999</v>
      </c>
      <c r="X41" s="20" t="n">
        <v>1.1449721</v>
      </c>
    </row>
    <row r="42" spans="1:24">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c r="W44" s="21" t="s">
        <v>107</v>
      </c>
      <c r="X44" s="22" t="s">
        <v>107</v>
      </c>
    </row>
    <row r="45" spans="1:24">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c r="W45" s="21" t="s">
        <v>107</v>
      </c>
      <c r="X45" s="22" t="s">
        <v>107</v>
      </c>
    </row>
    <row r="46" spans="1:24">
      <c r="A46" s="15" t="s">
        <v>145</v>
      </c>
      <c r="B46" s="17" t="n">
        <v>23141</v>
      </c>
      <c r="C46" s="18">
        <f>(18590.0/B46*100)</f>
        <v/>
      </c>
      <c r="D46" s="19" t="n">
        <v>4551</v>
      </c>
      <c r="E46" s="18" t="n">
        <v>58.72150083</v>
      </c>
      <c r="F46" s="20" t="n">
        <v>1.2626</v>
      </c>
      <c r="G46" s="18" t="n">
        <v>0</v>
      </c>
      <c r="H46" s="20" t="n">
        <v>0</v>
      </c>
      <c r="I46" s="18" t="n">
        <v>0.12301076</v>
      </c>
      <c r="J46" s="20" t="n">
        <v>0.04675219</v>
      </c>
      <c r="K46" s="18" t="n">
        <v>3.04005189</v>
      </c>
      <c r="L46" s="20" t="n">
        <v>0.440818</v>
      </c>
      <c r="M46" s="18" t="n">
        <v>1.77535052</v>
      </c>
      <c r="N46" s="20" t="n">
        <v>0.27414211</v>
      </c>
      <c r="O46" s="18" t="s">
        <v>105</v>
      </c>
      <c r="P46" s="20" t="s">
        <v>105</v>
      </c>
      <c r="Q46" s="18" t="n">
        <v>5.04525638</v>
      </c>
      <c r="R46" s="20" t="n">
        <v>0.57279032</v>
      </c>
      <c r="S46" s="18" t="n">
        <v>0</v>
      </c>
      <c r="T46" s="20" t="n">
        <v>0</v>
      </c>
      <c r="U46" s="18" t="n">
        <v>0</v>
      </c>
      <c r="V46" s="20" t="n">
        <v>0</v>
      </c>
      <c r="W46" s="18" t="n">
        <v>31.29482963</v>
      </c>
      <c r="X46" s="20" t="n">
        <v>1.13849142</v>
      </c>
    </row>
    <row r="47" spans="1:24">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c r="W47" s="21" t="s">
        <v>107</v>
      </c>
      <c r="X47" s="22" t="s">
        <v>107</v>
      </c>
    </row>
    <row r="48" spans="1:24">
      <c r="A48" s="15" t="s">
        <v>147</v>
      </c>
      <c r="B48" s="17" t="n">
        <v>9841</v>
      </c>
      <c r="C48" s="18">
        <f>(7329.0/B48*100)</f>
        <v/>
      </c>
      <c r="D48" s="19" t="n">
        <v>2512</v>
      </c>
      <c r="E48" s="18" t="n">
        <v>49.5412371</v>
      </c>
      <c r="F48" s="20" t="n">
        <v>1.53608521</v>
      </c>
      <c r="G48" s="18" t="n">
        <v>0</v>
      </c>
      <c r="H48" s="20" t="n">
        <v>0</v>
      </c>
      <c r="I48" s="18" t="n">
        <v>1.44575374</v>
      </c>
      <c r="J48" s="20" t="n">
        <v>0.27338699</v>
      </c>
      <c r="K48" s="18" t="n">
        <v>15.91976073</v>
      </c>
      <c r="L48" s="20" t="n">
        <v>1.11494454</v>
      </c>
      <c r="M48" s="18" t="n">
        <v>30.10043438</v>
      </c>
      <c r="N48" s="20" t="n">
        <v>1.56919826</v>
      </c>
      <c r="O48" s="18" t="s">
        <v>105</v>
      </c>
      <c r="P48" s="20" t="s">
        <v>105</v>
      </c>
      <c r="Q48" s="18" t="n">
        <v>0.03003514</v>
      </c>
      <c r="R48" s="20" t="n">
        <v>0.03016778</v>
      </c>
      <c r="S48" s="18" t="n">
        <v>0</v>
      </c>
      <c r="T48" s="20" t="n">
        <v>0</v>
      </c>
      <c r="U48" s="18" t="n">
        <v>0</v>
      </c>
      <c r="V48" s="20" t="n">
        <v>0</v>
      </c>
      <c r="W48" s="18" t="n">
        <v>2.96277891</v>
      </c>
      <c r="X48" s="20" t="n">
        <v>0.44401542</v>
      </c>
    </row>
    <row r="49" spans="1:24">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c r="W49" s="21" t="s">
        <v>107</v>
      </c>
      <c r="X49" s="22" t="s">
        <v>107</v>
      </c>
    </row>
    <row r="50" spans="1:24">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c r="W50" s="21" t="s">
        <v>107</v>
      </c>
      <c r="X50" s="22" t="s">
        <v>107</v>
      </c>
    </row>
    <row r="51" spans="1:24">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c r="W51" s="21" t="s">
        <v>107</v>
      </c>
      <c r="X51" s="22" t="s">
        <v>107</v>
      </c>
    </row>
    <row r="52" spans="1:24">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c r="W52" s="21" t="s">
        <v>107</v>
      </c>
      <c r="X52" s="22" t="s">
        <v>107</v>
      </c>
    </row>
    <row r="53" spans="1:24">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c r="W53" s="21" t="s">
        <v>107</v>
      </c>
      <c r="X53" s="22" t="s">
        <v>107</v>
      </c>
    </row>
    <row r="54" spans="1:24">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c r="W54" s="21" t="s">
        <v>107</v>
      </c>
      <c r="X54" s="22" t="s">
        <v>107</v>
      </c>
    </row>
    <row r="55" spans="1:24">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c r="W55" s="21" t="s">
        <v>107</v>
      </c>
      <c r="X55" s="22" t="s">
        <v>107</v>
      </c>
    </row>
    <row r="56" spans="1:24">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c r="W56" s="21" t="s">
        <v>107</v>
      </c>
      <c r="X56" s="22" t="s">
        <v>107</v>
      </c>
    </row>
    <row r="57" spans="1:24">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c r="W57" s="21" t="s">
        <v>107</v>
      </c>
      <c r="X57" s="22" t="s">
        <v>107</v>
      </c>
    </row>
    <row r="58" spans="1:24">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c r="W58" s="21" t="s">
        <v>107</v>
      </c>
      <c r="X58" s="22" t="s">
        <v>107</v>
      </c>
    </row>
    <row r="59" spans="1:24">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c r="W59" s="21" t="s">
        <v>107</v>
      </c>
      <c r="X59" s="22" t="s">
        <v>107</v>
      </c>
    </row>
    <row r="60" spans="1:24">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c r="W60" s="21" t="s">
        <v>107</v>
      </c>
      <c r="X60" s="22" t="s">
        <v>107</v>
      </c>
    </row>
    <row r="61" spans="1:24">
      <c r="A61" s="15" t="s">
        <v>160</v>
      </c>
      <c r="B61" s="17" t="n">
        <v>6525</v>
      </c>
      <c r="C61" s="18">
        <f>(4855.0/B61*100)</f>
        <v/>
      </c>
      <c r="D61" s="19" t="n">
        <v>1670</v>
      </c>
      <c r="E61" s="18" t="n">
        <v>57.33002484</v>
      </c>
      <c r="F61" s="20" t="n">
        <v>1.36021093</v>
      </c>
      <c r="G61" s="18" t="n">
        <v>0</v>
      </c>
      <c r="H61" s="20" t="n">
        <v>0</v>
      </c>
      <c r="I61" s="18" t="n">
        <v>0.09313521</v>
      </c>
      <c r="J61" s="20" t="n">
        <v>0.07577732</v>
      </c>
      <c r="K61" s="18" t="n">
        <v>9.83926385</v>
      </c>
      <c r="L61" s="20" t="n">
        <v>0.81728578</v>
      </c>
      <c r="M61" s="18" t="n">
        <v>5.8435195</v>
      </c>
      <c r="N61" s="20" t="n">
        <v>0.53947657</v>
      </c>
      <c r="O61" s="18" t="s">
        <v>105</v>
      </c>
      <c r="P61" s="20" t="s">
        <v>105</v>
      </c>
      <c r="Q61" s="18" t="n">
        <v>1.50077769</v>
      </c>
      <c r="R61" s="20" t="n">
        <v>0.39402743</v>
      </c>
      <c r="S61" s="18" t="n">
        <v>0</v>
      </c>
      <c r="T61" s="20" t="n">
        <v>0</v>
      </c>
      <c r="U61" s="18" t="n">
        <v>0</v>
      </c>
      <c r="V61" s="20" t="n">
        <v>0</v>
      </c>
      <c r="W61" s="18" t="n">
        <v>25.39327891</v>
      </c>
      <c r="X61" s="20" t="n">
        <v>1.1065852</v>
      </c>
    </row>
    <row r="62" spans="1:24">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c r="W62" s="21" t="s">
        <v>107</v>
      </c>
      <c r="X62" s="22" t="s">
        <v>107</v>
      </c>
    </row>
    <row r="63" spans="1:24">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c r="W63" s="21" t="s">
        <v>107</v>
      </c>
      <c r="X63" s="22" t="s">
        <v>107</v>
      </c>
    </row>
    <row r="64" spans="1:24">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c r="W64" s="21" t="s">
        <v>107</v>
      </c>
      <c r="X64" s="22" t="s">
        <v>107</v>
      </c>
    </row>
    <row r="65" spans="1:24">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c r="W65" s="21" t="s">
        <v>107</v>
      </c>
      <c r="X65" s="22" t="s">
        <v>107</v>
      </c>
    </row>
    <row r="66" spans="1:24">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c r="W66" s="21" t="s">
        <v>107</v>
      </c>
      <c r="X66" s="22" t="s">
        <v>107</v>
      </c>
    </row>
    <row r="67" spans="1:24">
      <c r="A67" s="15" t="s">
        <v>166</v>
      </c>
      <c r="B67" s="17" t="n">
        <v>6971</v>
      </c>
      <c r="C67" s="18">
        <f>(5369.0/B67*100)</f>
        <v/>
      </c>
      <c r="D67" s="19" t="n">
        <v>1602</v>
      </c>
      <c r="E67" s="18" t="n">
        <v>67.15298230000001</v>
      </c>
      <c r="F67" s="20" t="n">
        <v>1.38505428</v>
      </c>
      <c r="G67" s="18" t="n">
        <v>0</v>
      </c>
      <c r="H67" s="20" t="n">
        <v>0</v>
      </c>
      <c r="I67" s="18" t="n">
        <v>0.18429884</v>
      </c>
      <c r="J67" s="20" t="n">
        <v>0.10645857</v>
      </c>
      <c r="K67" s="18" t="n">
        <v>3.92684756</v>
      </c>
      <c r="L67" s="20" t="n">
        <v>0.54645588</v>
      </c>
      <c r="M67" s="18" t="n">
        <v>3.71931475</v>
      </c>
      <c r="N67" s="20" t="n">
        <v>0.60558291</v>
      </c>
      <c r="O67" s="18" t="s">
        <v>105</v>
      </c>
      <c r="P67" s="20" t="s">
        <v>105</v>
      </c>
      <c r="Q67" s="18" t="n">
        <v>0.20299361</v>
      </c>
      <c r="R67" s="20" t="n">
        <v>0.1449171</v>
      </c>
      <c r="S67" s="18" t="n">
        <v>0</v>
      </c>
      <c r="T67" s="20" t="n">
        <v>0</v>
      </c>
      <c r="U67" s="18" t="n">
        <v>0</v>
      </c>
      <c r="V67" s="20" t="n">
        <v>0</v>
      </c>
      <c r="W67" s="18" t="n">
        <v>24.81356295</v>
      </c>
      <c r="X67" s="20" t="n">
        <v>1.23189973</v>
      </c>
    </row>
    <row r="68" spans="1:24">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c r="W68" s="21" t="s">
        <v>107</v>
      </c>
      <c r="X68" s="22" t="s">
        <v>107</v>
      </c>
    </row>
    <row r="69" spans="1:24">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c r="W69" s="21" t="s">
        <v>107</v>
      </c>
      <c r="X69" s="22" t="s">
        <v>107</v>
      </c>
    </row>
    <row r="70" spans="1:24">
      <c r="A70" s="15" t="s">
        <v>169</v>
      </c>
      <c r="B70" s="17" t="n">
        <v>6036</v>
      </c>
      <c r="C70" s="18">
        <f>(4576.0/B70*100)</f>
        <v/>
      </c>
      <c r="D70" s="19" t="n">
        <v>1460</v>
      </c>
      <c r="E70" s="18" t="n">
        <v>62.61637003</v>
      </c>
      <c r="F70" s="20" t="n">
        <v>1.83758262</v>
      </c>
      <c r="G70" s="18" t="n">
        <v>0</v>
      </c>
      <c r="H70" s="20" t="n">
        <v>0</v>
      </c>
      <c r="I70" s="18" t="n">
        <v>1.65699342</v>
      </c>
      <c r="J70" s="20" t="n">
        <v>0.3656302</v>
      </c>
      <c r="K70" s="18" t="n">
        <v>6.42277687</v>
      </c>
      <c r="L70" s="20" t="n">
        <v>0.9241822200000001</v>
      </c>
      <c r="M70" s="18" t="n">
        <v>13.70581813</v>
      </c>
      <c r="N70" s="20" t="n">
        <v>1.06638615</v>
      </c>
      <c r="O70" s="18" t="s">
        <v>105</v>
      </c>
      <c r="P70" s="20" t="s">
        <v>105</v>
      </c>
      <c r="Q70" s="18" t="n">
        <v>1.55621134</v>
      </c>
      <c r="R70" s="20" t="n">
        <v>0.62517372</v>
      </c>
      <c r="S70" s="18" t="n">
        <v>0</v>
      </c>
      <c r="T70" s="20" t="n">
        <v>0</v>
      </c>
      <c r="U70" s="18" t="n">
        <v>0</v>
      </c>
      <c r="V70" s="20" t="n">
        <v>0</v>
      </c>
      <c r="W70" s="18" t="n">
        <v>14.04183021</v>
      </c>
      <c r="X70" s="20" t="n">
        <v>1.22405581</v>
      </c>
    </row>
    <row r="71" spans="1:24">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c r="W71" s="21" t="s">
        <v>107</v>
      </c>
      <c r="X71" s="22" t="s">
        <v>107</v>
      </c>
    </row>
    <row r="72" spans="1:24">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c r="W72" s="21" t="s">
        <v>107</v>
      </c>
      <c r="X72" s="22" t="s">
        <v>107</v>
      </c>
    </row>
    <row r="73" spans="1:24">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c r="W73" s="21" t="s">
        <v>107</v>
      </c>
      <c r="X73" s="22" t="s">
        <v>107</v>
      </c>
    </row>
    <row r="74" spans="1:24">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c r="W74" s="21" t="s">
        <v>107</v>
      </c>
      <c r="X74" s="22" t="s">
        <v>107</v>
      </c>
    </row>
    <row r="75" spans="1:24">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c r="W75" s="21" t="s">
        <v>107</v>
      </c>
      <c r="X75" s="22" t="s">
        <v>107</v>
      </c>
    </row>
    <row r="76" spans="1:24">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c r="W76" s="21" t="s">
        <v>107</v>
      </c>
      <c r="X76" s="22" t="s">
        <v>107</v>
      </c>
    </row>
    <row r="77" spans="1:24">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c r="W77" s="21" t="s">
        <v>107</v>
      </c>
      <c r="X77" s="22" t="s">
        <v>107</v>
      </c>
    </row>
    <row r="78" spans="1:24">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c r="W78" s="21" t="s">
        <v>107</v>
      </c>
      <c r="X78" s="22" t="s">
        <v>107</v>
      </c>
    </row>
    <row customHeight="1" ht="25" r="79" spans="1:24">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c r="W79" s="21" t="s">
        <v>107</v>
      </c>
      <c r="X79" s="22" t="s">
        <v>107</v>
      </c>
    </row>
    <row r="80" spans="1:24">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c r="W80" s="21" t="s">
        <v>107</v>
      </c>
      <c r="X80" s="22" t="s">
        <v>107</v>
      </c>
    </row>
    <row r="81" spans="1:24">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c r="W81" s="21" t="s">
        <v>107</v>
      </c>
      <c r="X81" s="22" t="s">
        <v>107</v>
      </c>
    </row>
    <row r="82" spans="1:24">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c r="W82" s="24" t="s">
        <v>181</v>
      </c>
      <c r="X82" s="24" t="s">
        <v>181</v>
      </c>
    </row>
    <row r="83" spans="1:24">
      <c r="A83" s="3" t="s">
        <v>182</v>
      </c>
    </row>
    <row r="84" spans="1:24">
      <c r="A84" s="25" t="s">
        <v>183</v>
      </c>
    </row>
    <row r="85" spans="1:24">
      <c r="A85" s="25" t="s">
        <v>184</v>
      </c>
    </row>
    <row customHeight="1" ht="30" r="86" spans="1:24">
      <c r="A86" s="25" t="s">
        <v>185</v>
      </c>
    </row>
    <row customHeight="1" ht="30" r="87" spans="1:24">
      <c r="A87" s="25" t="s">
        <v>181</v>
      </c>
    </row>
    <row customHeight="1" ht="30" r="88" spans="1:24">
      <c r="A88" s="25" t="s">
        <v>186</v>
      </c>
    </row>
    <row customHeight="1" ht="30" r="89" spans="1:24">
      <c r="A89" s="25" t="s">
        <v>187</v>
      </c>
    </row>
    <row customHeight="1" ht="30" r="90" spans="1:24">
      <c r="A90" s="25" t="s">
        <v>188</v>
      </c>
    </row>
    <row customHeight="1" ht="30" r="91" spans="1:24">
      <c r="A91" s="25" t="s">
        <v>189</v>
      </c>
    </row>
    <row customHeight="1" ht="30" r="92" spans="1:24">
      <c r="A92" s="25" t="s">
        <v>190</v>
      </c>
    </row>
    <row customHeight="1" ht="30" r="93" spans="1:24">
      <c r="A93" s="25" t="s">
        <v>191</v>
      </c>
    </row>
    <row customHeight="1" ht="30" r="94" spans="1:24">
      <c r="A94" s="25" t="s">
        <v>192</v>
      </c>
    </row>
    <row customHeight="1" ht="30" r="95" spans="1:24">
      <c r="A95" s="25" t="s">
        <v>193</v>
      </c>
    </row>
    <row customHeight="1" ht="30" r="96" spans="1:24">
      <c r="A96" s="25" t="s">
        <v>194</v>
      </c>
    </row>
    <row customHeight="1" ht="30" r="97" spans="1:24">
      <c r="A97" s="25" t="s">
        <v>195</v>
      </c>
    </row>
  </sheetData>
  <mergeCells count="26">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 ref="A97:X97"/>
  </mergeCells>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221</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14530</v>
      </c>
      <c r="C7" s="18">
        <f>(957.0/B7*100)</f>
        <v/>
      </c>
      <c r="D7" s="19" t="n">
        <v>13573</v>
      </c>
      <c r="E7" s="18" t="n">
        <v>27.34771232</v>
      </c>
      <c r="F7" s="20" t="n">
        <v>0.52797306</v>
      </c>
      <c r="G7" s="18" t="n">
        <v>58.10088783</v>
      </c>
      <c r="H7" s="20" t="n">
        <v>0.66985249</v>
      </c>
      <c r="I7" s="18" t="n">
        <v>0.32484801</v>
      </c>
      <c r="J7" s="20" t="n">
        <v>0.05285414</v>
      </c>
      <c r="K7" s="18" t="n">
        <v>3.11928161</v>
      </c>
      <c r="L7" s="20" t="n">
        <v>0.19493542</v>
      </c>
      <c r="M7" s="18" t="s">
        <v>105</v>
      </c>
      <c r="N7" s="20" t="s">
        <v>105</v>
      </c>
      <c r="O7" s="18" t="n">
        <v>1.62203902</v>
      </c>
      <c r="P7" s="20" t="n">
        <v>0.16527374</v>
      </c>
      <c r="Q7" s="18" t="n">
        <v>0.01274048</v>
      </c>
      <c r="R7" s="20" t="n">
        <v>0.00268349</v>
      </c>
      <c r="S7" s="18" t="n">
        <v>0</v>
      </c>
      <c r="T7" s="20" t="n">
        <v>0</v>
      </c>
      <c r="U7" s="18" t="n">
        <v>9.472490730000001</v>
      </c>
      <c r="V7" s="20" t="n">
        <v>0.31282523</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5675</v>
      </c>
      <c r="C9" s="18">
        <f>(4362.0/B9*100)</f>
        <v/>
      </c>
      <c r="D9" s="19" t="n">
        <v>1313</v>
      </c>
      <c r="E9" s="18" t="n">
        <v>22.54620842</v>
      </c>
      <c r="F9" s="20" t="n">
        <v>1.20085855</v>
      </c>
      <c r="G9" s="18" t="n">
        <v>69.35163574000001</v>
      </c>
      <c r="H9" s="20" t="n">
        <v>1.55918394</v>
      </c>
      <c r="I9" s="18" t="n">
        <v>0.07503348999999999</v>
      </c>
      <c r="J9" s="20" t="n">
        <v>0.07482572999999999</v>
      </c>
      <c r="K9" s="18" t="n">
        <v>2.95266465</v>
      </c>
      <c r="L9" s="20" t="n">
        <v>0.38582056</v>
      </c>
      <c r="M9" s="18" t="s">
        <v>105</v>
      </c>
      <c r="N9" s="20" t="s">
        <v>105</v>
      </c>
      <c r="O9" s="18" t="n">
        <v>0.62011318</v>
      </c>
      <c r="P9" s="20" t="n">
        <v>0.22337673</v>
      </c>
      <c r="Q9" s="18" t="n">
        <v>0.71871365</v>
      </c>
      <c r="R9" s="20" t="n">
        <v>0.23141192</v>
      </c>
      <c r="S9" s="18" t="n">
        <v>0</v>
      </c>
      <c r="T9" s="20" t="n">
        <v>0</v>
      </c>
      <c r="U9" s="18" t="n">
        <v>3.73563086</v>
      </c>
      <c r="V9" s="20" t="n">
        <v>0.64090476</v>
      </c>
    </row>
    <row r="10" spans="1:22">
      <c r="A10" s="15" t="s">
        <v>109</v>
      </c>
      <c r="B10" s="17" t="n">
        <v>13082</v>
      </c>
      <c r="C10" s="18">
        <f>(9863.0/B10*100)</f>
        <v/>
      </c>
      <c r="D10" s="19" t="n">
        <v>3219</v>
      </c>
      <c r="E10" s="18" t="n">
        <v>24.4953395</v>
      </c>
      <c r="F10" s="20" t="n">
        <v>1.14067286</v>
      </c>
      <c r="G10" s="18" t="n">
        <v>66.94163459000001</v>
      </c>
      <c r="H10" s="20" t="n">
        <v>1.20905292</v>
      </c>
      <c r="I10" s="18" t="n">
        <v>0.53202813</v>
      </c>
      <c r="J10" s="20" t="n">
        <v>0.17742963</v>
      </c>
      <c r="K10" s="18" t="n">
        <v>3.71961562</v>
      </c>
      <c r="L10" s="20" t="n">
        <v>0.48047379</v>
      </c>
      <c r="M10" s="18" t="s">
        <v>105</v>
      </c>
      <c r="N10" s="20" t="s">
        <v>105</v>
      </c>
      <c r="O10" s="18" t="n">
        <v>0.21814217</v>
      </c>
      <c r="P10" s="20" t="n">
        <v>0.12175185</v>
      </c>
      <c r="Q10" s="18" t="n">
        <v>0.13561578</v>
      </c>
      <c r="R10" s="20" t="n">
        <v>0.09391416</v>
      </c>
      <c r="S10" s="18" t="n">
        <v>0</v>
      </c>
      <c r="T10" s="20" t="n">
        <v>0</v>
      </c>
      <c r="U10" s="18" t="n">
        <v>3.95762422</v>
      </c>
      <c r="V10" s="20" t="n">
        <v>0.6411073</v>
      </c>
    </row>
    <row r="11" spans="1:22">
      <c r="A11" s="15" t="s">
        <v>110</v>
      </c>
      <c r="B11" s="17" t="n">
        <v>7053</v>
      </c>
      <c r="C11" s="18">
        <f>(5323.0/B11*100)</f>
        <v/>
      </c>
      <c r="D11" s="19" t="n">
        <v>1730</v>
      </c>
      <c r="E11" s="18" t="n">
        <v>33.55474756</v>
      </c>
      <c r="F11" s="20" t="n">
        <v>1.66646975</v>
      </c>
      <c r="G11" s="18" t="n">
        <v>43.20592603</v>
      </c>
      <c r="H11" s="20" t="n">
        <v>1.83553928</v>
      </c>
      <c r="I11" s="18" t="n">
        <v>1.66509632</v>
      </c>
      <c r="J11" s="20" t="n">
        <v>0.35828553</v>
      </c>
      <c r="K11" s="18" t="n">
        <v>5.73200648</v>
      </c>
      <c r="L11" s="20" t="n">
        <v>0.66483463</v>
      </c>
      <c r="M11" s="18" t="s">
        <v>105</v>
      </c>
      <c r="N11" s="20" t="s">
        <v>105</v>
      </c>
      <c r="O11" s="18" t="n">
        <v>2.19532688</v>
      </c>
      <c r="P11" s="20" t="n">
        <v>0.46389942</v>
      </c>
      <c r="Q11" s="18" t="n">
        <v>0.0954197</v>
      </c>
      <c r="R11" s="20" t="n">
        <v>0.06207816</v>
      </c>
      <c r="S11" s="18" t="n">
        <v>0</v>
      </c>
      <c r="T11" s="20" t="n">
        <v>0</v>
      </c>
      <c r="U11" s="18" t="n">
        <v>13.55147703</v>
      </c>
      <c r="V11" s="20" t="n">
        <v>1.13008057</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11583</v>
      </c>
      <c r="C23" s="18">
        <f>(8909.0/B23*100)</f>
        <v/>
      </c>
      <c r="D23" s="19" t="n">
        <v>2674</v>
      </c>
      <c r="E23" s="18" t="n">
        <v>31.67478837</v>
      </c>
      <c r="F23" s="20" t="n">
        <v>1.35820821</v>
      </c>
      <c r="G23" s="18" t="n">
        <v>51.71586179</v>
      </c>
      <c r="H23" s="20" t="n">
        <v>1.53466634</v>
      </c>
      <c r="I23" s="18" t="n">
        <v>2.73867373</v>
      </c>
      <c r="J23" s="20" t="n">
        <v>0.4431138</v>
      </c>
      <c r="K23" s="18" t="n">
        <v>3.98593697</v>
      </c>
      <c r="L23" s="20" t="n">
        <v>0.64918385</v>
      </c>
      <c r="M23" s="18" t="s">
        <v>105</v>
      </c>
      <c r="N23" s="20" t="s">
        <v>105</v>
      </c>
      <c r="O23" s="18" t="n">
        <v>1.09656545</v>
      </c>
      <c r="P23" s="20" t="n">
        <v>0.30120361</v>
      </c>
      <c r="Q23" s="18" t="n">
        <v>0.00092068</v>
      </c>
      <c r="R23" s="20" t="n">
        <v>0.00092307</v>
      </c>
      <c r="S23" s="18" t="n">
        <v>0</v>
      </c>
      <c r="T23" s="20" t="n">
        <v>0</v>
      </c>
      <c r="U23" s="18" t="n">
        <v>8.787253010000001</v>
      </c>
      <c r="V23" s="20" t="n">
        <v>0.98138288</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5385</v>
      </c>
      <c r="C29" s="18">
        <f>(4062.0/B29*100)</f>
        <v/>
      </c>
      <c r="D29" s="19" t="n">
        <v>1323</v>
      </c>
      <c r="E29" s="18" t="n">
        <v>33.27864676</v>
      </c>
      <c r="F29" s="20" t="n">
        <v>1.45586627</v>
      </c>
      <c r="G29" s="18" t="n">
        <v>60.78704778</v>
      </c>
      <c r="H29" s="20" t="n">
        <v>1.45951881</v>
      </c>
      <c r="I29" s="18" t="n">
        <v>0.31915756</v>
      </c>
      <c r="J29" s="20" t="n">
        <v>0.15472785</v>
      </c>
      <c r="K29" s="18" t="n">
        <v>1.34702939</v>
      </c>
      <c r="L29" s="20" t="n">
        <v>0.32263607</v>
      </c>
      <c r="M29" s="18" t="s">
        <v>105</v>
      </c>
      <c r="N29" s="20" t="s">
        <v>105</v>
      </c>
      <c r="O29" s="18" t="n">
        <v>0.74102123</v>
      </c>
      <c r="P29" s="20" t="n">
        <v>0.28364557</v>
      </c>
      <c r="Q29" s="18" t="n">
        <v>0</v>
      </c>
      <c r="R29" s="20" t="n">
        <v>0</v>
      </c>
      <c r="S29" s="18" t="n">
        <v>0</v>
      </c>
      <c r="T29" s="20" t="n">
        <v>0</v>
      </c>
      <c r="U29" s="18" t="n">
        <v>3.52709728</v>
      </c>
      <c r="V29" s="20" t="n">
        <v>0.53156845</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4478</v>
      </c>
      <c r="C32" s="18">
        <f>(2776.0/B32*100)</f>
        <v/>
      </c>
      <c r="D32" s="19" t="n">
        <v>1702</v>
      </c>
      <c r="E32" s="18" t="n">
        <v>32.77768305</v>
      </c>
      <c r="F32" s="20" t="n">
        <v>1.21075749</v>
      </c>
      <c r="G32" s="18" t="n">
        <v>55.6323294</v>
      </c>
      <c r="H32" s="20" t="n">
        <v>1.49440924</v>
      </c>
      <c r="I32" s="18" t="n">
        <v>0.10233685</v>
      </c>
      <c r="J32" s="20" t="n">
        <v>0.07189594000000001</v>
      </c>
      <c r="K32" s="18" t="n">
        <v>0.90393264</v>
      </c>
      <c r="L32" s="20" t="n">
        <v>0.25814648</v>
      </c>
      <c r="M32" s="18" t="s">
        <v>105</v>
      </c>
      <c r="N32" s="20" t="s">
        <v>105</v>
      </c>
      <c r="O32" s="18" t="n">
        <v>0.29993122</v>
      </c>
      <c r="P32" s="20" t="n">
        <v>0.13944261</v>
      </c>
      <c r="Q32" s="18" t="n">
        <v>0.24963836</v>
      </c>
      <c r="R32" s="20" t="n">
        <v>0.26608047</v>
      </c>
      <c r="S32" s="18" t="n">
        <v>0</v>
      </c>
      <c r="T32" s="20" t="n">
        <v>0</v>
      </c>
      <c r="U32" s="18" t="n">
        <v>10.03414848</v>
      </c>
      <c r="V32" s="20" t="n">
        <v>0.97829416</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6350</v>
      </c>
      <c r="C34" s="18">
        <f>(4831.0/B34*100)</f>
        <v/>
      </c>
      <c r="D34" s="19" t="n">
        <v>1519</v>
      </c>
      <c r="E34" s="18" t="n">
        <v>49.14632906</v>
      </c>
      <c r="F34" s="20" t="n">
        <v>1.39433086</v>
      </c>
      <c r="G34" s="18" t="n">
        <v>33.30576358</v>
      </c>
      <c r="H34" s="20" t="n">
        <v>1.52122433</v>
      </c>
      <c r="I34" s="18" t="n">
        <v>0.05826397</v>
      </c>
      <c r="J34" s="20" t="n">
        <v>0.05830543</v>
      </c>
      <c r="K34" s="18" t="n">
        <v>1.54557758</v>
      </c>
      <c r="L34" s="20" t="n">
        <v>0.3240667</v>
      </c>
      <c r="M34" s="18" t="s">
        <v>105</v>
      </c>
      <c r="N34" s="20" t="s">
        <v>105</v>
      </c>
      <c r="O34" s="18" t="n">
        <v>1.35432826</v>
      </c>
      <c r="P34" s="20" t="n">
        <v>0.29746253</v>
      </c>
      <c r="Q34" s="18" t="n">
        <v>0</v>
      </c>
      <c r="R34" s="20" t="n">
        <v>0</v>
      </c>
      <c r="S34" s="18" t="n">
        <v>0</v>
      </c>
      <c r="T34" s="20" t="n">
        <v>0</v>
      </c>
      <c r="U34" s="18" t="n">
        <v>14.58973754</v>
      </c>
      <c r="V34" s="20" t="n">
        <v>1.11901377</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6736</v>
      </c>
      <c r="C36" s="18">
        <f>(5031.0/B36*100)</f>
        <v/>
      </c>
      <c r="D36" s="19" t="n">
        <v>1705</v>
      </c>
      <c r="E36" s="18" t="n">
        <v>37.09927671</v>
      </c>
      <c r="F36" s="20" t="n">
        <v>1.44296004</v>
      </c>
      <c r="G36" s="18" t="n">
        <v>49.1975235</v>
      </c>
      <c r="H36" s="20" t="n">
        <v>1.52358611</v>
      </c>
      <c r="I36" s="18" t="n">
        <v>1.70006911</v>
      </c>
      <c r="J36" s="20" t="n">
        <v>0.3586964</v>
      </c>
      <c r="K36" s="18" t="n">
        <v>2.61070634</v>
      </c>
      <c r="L36" s="20" t="n">
        <v>0.40793066</v>
      </c>
      <c r="M36" s="18" t="s">
        <v>105</v>
      </c>
      <c r="N36" s="20" t="s">
        <v>105</v>
      </c>
      <c r="O36" s="18" t="n">
        <v>1.05097563</v>
      </c>
      <c r="P36" s="20" t="n">
        <v>0.34155476</v>
      </c>
      <c r="Q36" s="18" t="n">
        <v>0</v>
      </c>
      <c r="R36" s="20" t="n">
        <v>0</v>
      </c>
      <c r="S36" s="18" t="n">
        <v>0</v>
      </c>
      <c r="T36" s="20" t="n">
        <v>0</v>
      </c>
      <c r="U36" s="18" t="n">
        <v>8.34144871</v>
      </c>
      <c r="V36" s="20" t="n">
        <v>0.67601592</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5712</v>
      </c>
      <c r="C41" s="18">
        <f>(4292.0/B41*100)</f>
        <v/>
      </c>
      <c r="D41" s="19" t="n">
        <v>1420</v>
      </c>
      <c r="E41" s="18" t="n">
        <v>30.07395022</v>
      </c>
      <c r="F41" s="20" t="n">
        <v>1.34479358</v>
      </c>
      <c r="G41" s="18" t="n">
        <v>59.37705137</v>
      </c>
      <c r="H41" s="20" t="n">
        <v>1.48545821</v>
      </c>
      <c r="I41" s="18" t="n">
        <v>0.43491327</v>
      </c>
      <c r="J41" s="20" t="n">
        <v>0.17816446</v>
      </c>
      <c r="K41" s="18" t="n">
        <v>4.7573096</v>
      </c>
      <c r="L41" s="20" t="n">
        <v>0.52635737</v>
      </c>
      <c r="M41" s="18" t="s">
        <v>105</v>
      </c>
      <c r="N41" s="20" t="s">
        <v>105</v>
      </c>
      <c r="O41" s="18" t="n">
        <v>0.06969638</v>
      </c>
      <c r="P41" s="20" t="n">
        <v>0.06967189</v>
      </c>
      <c r="Q41" s="18" t="n">
        <v>0</v>
      </c>
      <c r="R41" s="20" t="n">
        <v>0</v>
      </c>
      <c r="S41" s="18" t="n">
        <v>0</v>
      </c>
      <c r="T41" s="20" t="n">
        <v>0</v>
      </c>
      <c r="U41" s="18" t="n">
        <v>5.28707916</v>
      </c>
      <c r="V41" s="20" t="n">
        <v>0.7318016899999999</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23141</v>
      </c>
      <c r="C46" s="18">
        <f>(18689.0/B46*100)</f>
        <v/>
      </c>
      <c r="D46" s="19" t="n">
        <v>4452</v>
      </c>
      <c r="E46" s="18" t="n">
        <v>35.56471666</v>
      </c>
      <c r="F46" s="20" t="n">
        <v>1.09017807</v>
      </c>
      <c r="G46" s="18" t="n">
        <v>23.52104239</v>
      </c>
      <c r="H46" s="20" t="n">
        <v>1.06000352</v>
      </c>
      <c r="I46" s="18" t="n">
        <v>0.36613438</v>
      </c>
      <c r="J46" s="20" t="n">
        <v>0.14222094</v>
      </c>
      <c r="K46" s="18" t="n">
        <v>9.89501173</v>
      </c>
      <c r="L46" s="20" t="n">
        <v>0.59960391</v>
      </c>
      <c r="M46" s="18" t="s">
        <v>105</v>
      </c>
      <c r="N46" s="20" t="s">
        <v>105</v>
      </c>
      <c r="O46" s="18" t="n">
        <v>5.36099308</v>
      </c>
      <c r="P46" s="20" t="n">
        <v>0.59070734</v>
      </c>
      <c r="Q46" s="18" t="n">
        <v>0</v>
      </c>
      <c r="R46" s="20" t="n">
        <v>0</v>
      </c>
      <c r="S46" s="18" t="n">
        <v>0</v>
      </c>
      <c r="T46" s="20" t="n">
        <v>0</v>
      </c>
      <c r="U46" s="18" t="n">
        <v>25.29210176</v>
      </c>
      <c r="V46" s="20" t="n">
        <v>1.0339937</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9841</v>
      </c>
      <c r="C48" s="18">
        <f>(7330.0/B48*100)</f>
        <v/>
      </c>
      <c r="D48" s="19" t="n">
        <v>2511</v>
      </c>
      <c r="E48" s="18" t="n">
        <v>21.29963323</v>
      </c>
      <c r="F48" s="20" t="n">
        <v>1.07485612</v>
      </c>
      <c r="G48" s="18" t="n">
        <v>70.03521171</v>
      </c>
      <c r="H48" s="20" t="n">
        <v>1.18064952</v>
      </c>
      <c r="I48" s="18" t="n">
        <v>4.04917243</v>
      </c>
      <c r="J48" s="20" t="n">
        <v>0.4939904</v>
      </c>
      <c r="K48" s="18" t="n">
        <v>0.12810001</v>
      </c>
      <c r="L48" s="20" t="n">
        <v>0.06778093</v>
      </c>
      <c r="M48" s="18" t="s">
        <v>105</v>
      </c>
      <c r="N48" s="20" t="s">
        <v>105</v>
      </c>
      <c r="O48" s="18" t="n">
        <v>0.03005876</v>
      </c>
      <c r="P48" s="20" t="n">
        <v>0.03019291</v>
      </c>
      <c r="Q48" s="18" t="n">
        <v>0</v>
      </c>
      <c r="R48" s="20" t="n">
        <v>0</v>
      </c>
      <c r="S48" s="18" t="n">
        <v>0</v>
      </c>
      <c r="T48" s="20" t="n">
        <v>0</v>
      </c>
      <c r="U48" s="18" t="n">
        <v>4.45782386</v>
      </c>
      <c r="V48" s="20" t="n">
        <v>0.66327007</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6525</v>
      </c>
      <c r="C61" s="18">
        <f>(4856.0/B61*100)</f>
        <v/>
      </c>
      <c r="D61" s="19" t="n">
        <v>1669</v>
      </c>
      <c r="E61" s="18" t="n">
        <v>34.55340029</v>
      </c>
      <c r="F61" s="20" t="n">
        <v>1.20534875</v>
      </c>
      <c r="G61" s="18" t="n">
        <v>46.44968057</v>
      </c>
      <c r="H61" s="20" t="n">
        <v>1.6316788</v>
      </c>
      <c r="I61" s="18" t="n">
        <v>0.44279791</v>
      </c>
      <c r="J61" s="20" t="n">
        <v>0.18275406</v>
      </c>
      <c r="K61" s="18" t="n">
        <v>3.8251548</v>
      </c>
      <c r="L61" s="20" t="n">
        <v>0.48580733</v>
      </c>
      <c r="M61" s="18" t="s">
        <v>105</v>
      </c>
      <c r="N61" s="20" t="s">
        <v>105</v>
      </c>
      <c r="O61" s="18" t="n">
        <v>1.51576532</v>
      </c>
      <c r="P61" s="20" t="n">
        <v>0.39431241</v>
      </c>
      <c r="Q61" s="18" t="n">
        <v>0.07086339</v>
      </c>
      <c r="R61" s="20" t="n">
        <v>0.063559</v>
      </c>
      <c r="S61" s="18" t="n">
        <v>0</v>
      </c>
      <c r="T61" s="20" t="n">
        <v>0</v>
      </c>
      <c r="U61" s="18" t="n">
        <v>13.14233772</v>
      </c>
      <c r="V61" s="20" t="n">
        <v>1.12802708</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6971</v>
      </c>
      <c r="C67" s="18">
        <f>(5393.0/B67*100)</f>
        <v/>
      </c>
      <c r="D67" s="19" t="n">
        <v>1578</v>
      </c>
      <c r="E67" s="18" t="n">
        <v>47.6296334</v>
      </c>
      <c r="F67" s="20" t="n">
        <v>1.16819663</v>
      </c>
      <c r="G67" s="18" t="n">
        <v>39.65759849</v>
      </c>
      <c r="H67" s="20" t="n">
        <v>1.35792919</v>
      </c>
      <c r="I67" s="18" t="n">
        <v>0.8606595</v>
      </c>
      <c r="J67" s="20" t="n">
        <v>0.23443185</v>
      </c>
      <c r="K67" s="18" t="n">
        <v>4.15287202</v>
      </c>
      <c r="L67" s="20" t="n">
        <v>0.48789592</v>
      </c>
      <c r="M67" s="18" t="s">
        <v>105</v>
      </c>
      <c r="N67" s="20" t="s">
        <v>105</v>
      </c>
      <c r="O67" s="18" t="n">
        <v>0.20602218</v>
      </c>
      <c r="P67" s="20" t="n">
        <v>0.14707318</v>
      </c>
      <c r="Q67" s="18" t="n">
        <v>0</v>
      </c>
      <c r="R67" s="20" t="n">
        <v>0</v>
      </c>
      <c r="S67" s="18" t="n">
        <v>0</v>
      </c>
      <c r="T67" s="20" t="n">
        <v>0</v>
      </c>
      <c r="U67" s="18" t="n">
        <v>7.4932144</v>
      </c>
      <c r="V67" s="20" t="n">
        <v>0.75246923</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6036</v>
      </c>
      <c r="C70" s="18">
        <f>(4583.0/B70*100)</f>
        <v/>
      </c>
      <c r="D70" s="19" t="n">
        <v>1453</v>
      </c>
      <c r="E70" s="18" t="n">
        <v>28.53580056</v>
      </c>
      <c r="F70" s="20" t="n">
        <v>1.39920063</v>
      </c>
      <c r="G70" s="18" t="n">
        <v>57.32837999</v>
      </c>
      <c r="H70" s="20" t="n">
        <v>1.73472363</v>
      </c>
      <c r="I70" s="18" t="n">
        <v>0.3366504</v>
      </c>
      <c r="J70" s="20" t="n">
        <v>0.14372493</v>
      </c>
      <c r="K70" s="18" t="n">
        <v>3.81866784</v>
      </c>
      <c r="L70" s="20" t="n">
        <v>0.74816996</v>
      </c>
      <c r="M70" s="18" t="s">
        <v>105</v>
      </c>
      <c r="N70" s="20" t="s">
        <v>105</v>
      </c>
      <c r="O70" s="18" t="n">
        <v>1.73394708</v>
      </c>
      <c r="P70" s="20" t="n">
        <v>0.76124708</v>
      </c>
      <c r="Q70" s="18" t="n">
        <v>0</v>
      </c>
      <c r="R70" s="20" t="n">
        <v>0</v>
      </c>
      <c r="S70" s="18" t="n">
        <v>0</v>
      </c>
      <c r="T70" s="20" t="n">
        <v>0</v>
      </c>
      <c r="U70" s="18" t="n">
        <v>8.246554140000001</v>
      </c>
      <c r="V70" s="20" t="n">
        <v>0.82157243</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223</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14530</v>
      </c>
      <c r="C7" s="18">
        <f>(1052.0/B7*100)</f>
        <v/>
      </c>
      <c r="D7" s="19" t="n">
        <v>13478</v>
      </c>
      <c r="E7" s="18" t="n">
        <v>31.17694341</v>
      </c>
      <c r="F7" s="20" t="n">
        <v>0.43546437</v>
      </c>
      <c r="G7" s="18" t="n">
        <v>35.53787431</v>
      </c>
      <c r="H7" s="20" t="n">
        <v>0.57361118</v>
      </c>
      <c r="I7" s="18" t="n">
        <v>8.66097504</v>
      </c>
      <c r="J7" s="20" t="n">
        <v>0.31114336</v>
      </c>
      <c r="K7" s="18" t="n">
        <v>10.63241349</v>
      </c>
      <c r="L7" s="20" t="n">
        <v>0.34432612</v>
      </c>
      <c r="M7" s="18" t="s">
        <v>105</v>
      </c>
      <c r="N7" s="20" t="s">
        <v>105</v>
      </c>
      <c r="O7" s="18" t="n">
        <v>1.84980891</v>
      </c>
      <c r="P7" s="20" t="n">
        <v>0.17517289</v>
      </c>
      <c r="Q7" s="18" t="n">
        <v>0.01281834</v>
      </c>
      <c r="R7" s="20" t="n">
        <v>0.00269984</v>
      </c>
      <c r="S7" s="18" t="n">
        <v>0</v>
      </c>
      <c r="T7" s="20" t="n">
        <v>0</v>
      </c>
      <c r="U7" s="18" t="n">
        <v>12.12916649</v>
      </c>
      <c r="V7" s="20" t="n">
        <v>0.35882238</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5675</v>
      </c>
      <c r="C9" s="18">
        <f>(4371.0/B9*100)</f>
        <v/>
      </c>
      <c r="D9" s="19" t="n">
        <v>1304</v>
      </c>
      <c r="E9" s="18" t="n">
        <v>26.86591074</v>
      </c>
      <c r="F9" s="20" t="n">
        <v>1.27985774</v>
      </c>
      <c r="G9" s="18" t="n">
        <v>43.39407315</v>
      </c>
      <c r="H9" s="20" t="n">
        <v>1.5816254</v>
      </c>
      <c r="I9" s="18" t="n">
        <v>2.1262792</v>
      </c>
      <c r="J9" s="20" t="n">
        <v>0.42818878</v>
      </c>
      <c r="K9" s="18" t="n">
        <v>15.84704104</v>
      </c>
      <c r="L9" s="20" t="n">
        <v>1.03404197</v>
      </c>
      <c r="M9" s="18" t="s">
        <v>105</v>
      </c>
      <c r="N9" s="20" t="s">
        <v>105</v>
      </c>
      <c r="O9" s="18" t="n">
        <v>0.84344984</v>
      </c>
      <c r="P9" s="20" t="n">
        <v>0.25147778</v>
      </c>
      <c r="Q9" s="18" t="n">
        <v>0.72359764</v>
      </c>
      <c r="R9" s="20" t="n">
        <v>0.23297762</v>
      </c>
      <c r="S9" s="18" t="n">
        <v>0</v>
      </c>
      <c r="T9" s="20" t="n">
        <v>0</v>
      </c>
      <c r="U9" s="18" t="n">
        <v>10.19964839</v>
      </c>
      <c r="V9" s="20" t="n">
        <v>0.93949927</v>
      </c>
    </row>
    <row r="10" spans="1:22">
      <c r="A10" s="15" t="s">
        <v>109</v>
      </c>
      <c r="B10" s="17" t="n">
        <v>13082</v>
      </c>
      <c r="C10" s="18">
        <f>(9866.0/B10*100)</f>
        <v/>
      </c>
      <c r="D10" s="19" t="n">
        <v>3216</v>
      </c>
      <c r="E10" s="18" t="n">
        <v>24.32559472</v>
      </c>
      <c r="F10" s="20" t="n">
        <v>1.23355167</v>
      </c>
      <c r="G10" s="18" t="n">
        <v>45.04417297</v>
      </c>
      <c r="H10" s="20" t="n">
        <v>1.45922165</v>
      </c>
      <c r="I10" s="18" t="n">
        <v>5.8196091</v>
      </c>
      <c r="J10" s="20" t="n">
        <v>0.59249767</v>
      </c>
      <c r="K10" s="18" t="n">
        <v>16.88354957</v>
      </c>
      <c r="L10" s="20" t="n">
        <v>1.00751857</v>
      </c>
      <c r="M10" s="18" t="s">
        <v>105</v>
      </c>
      <c r="N10" s="20" t="s">
        <v>105</v>
      </c>
      <c r="O10" s="18" t="n">
        <v>0.2325331</v>
      </c>
      <c r="P10" s="20" t="n">
        <v>0.12270169</v>
      </c>
      <c r="Q10" s="18" t="n">
        <v>0.13577055</v>
      </c>
      <c r="R10" s="20" t="n">
        <v>0.09397894</v>
      </c>
      <c r="S10" s="18" t="n">
        <v>0</v>
      </c>
      <c r="T10" s="20" t="n">
        <v>0</v>
      </c>
      <c r="U10" s="18" t="n">
        <v>7.55876999</v>
      </c>
      <c r="V10" s="20" t="n">
        <v>0.77177377</v>
      </c>
    </row>
    <row r="11" spans="1:22">
      <c r="A11" s="15" t="s">
        <v>110</v>
      </c>
      <c r="B11" s="17" t="n">
        <v>7053</v>
      </c>
      <c r="C11" s="18">
        <f>(5330.0/B11*100)</f>
        <v/>
      </c>
      <c r="D11" s="19" t="n">
        <v>1723</v>
      </c>
      <c r="E11" s="18" t="n">
        <v>44.79110872</v>
      </c>
      <c r="F11" s="20" t="n">
        <v>1.57736649</v>
      </c>
      <c r="G11" s="18" t="n">
        <v>21.65880132</v>
      </c>
      <c r="H11" s="20" t="n">
        <v>1.17097598</v>
      </c>
      <c r="I11" s="18" t="n">
        <v>0.32209991</v>
      </c>
      <c r="J11" s="20" t="n">
        <v>0.14976096</v>
      </c>
      <c r="K11" s="18" t="n">
        <v>12.69298081</v>
      </c>
      <c r="L11" s="20" t="n">
        <v>0.79814506</v>
      </c>
      <c r="M11" s="18" t="s">
        <v>105</v>
      </c>
      <c r="N11" s="20" t="s">
        <v>105</v>
      </c>
      <c r="O11" s="18" t="n">
        <v>2.33057283</v>
      </c>
      <c r="P11" s="20" t="n">
        <v>0.48754896</v>
      </c>
      <c r="Q11" s="18" t="n">
        <v>0.02562237</v>
      </c>
      <c r="R11" s="20" t="n">
        <v>0.02801274</v>
      </c>
      <c r="S11" s="18" t="n">
        <v>0</v>
      </c>
      <c r="T11" s="20" t="n">
        <v>0</v>
      </c>
      <c r="U11" s="18" t="n">
        <v>18.17881404</v>
      </c>
      <c r="V11" s="20" t="n">
        <v>1.37103779</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11583</v>
      </c>
      <c r="C23" s="18">
        <f>(8917.0/B23*100)</f>
        <v/>
      </c>
      <c r="D23" s="19" t="n">
        <v>2666</v>
      </c>
      <c r="E23" s="18" t="n">
        <v>39.96096702</v>
      </c>
      <c r="F23" s="20" t="n">
        <v>1.4064677</v>
      </c>
      <c r="G23" s="18" t="n">
        <v>21.39575386</v>
      </c>
      <c r="H23" s="20" t="n">
        <v>1.29783828</v>
      </c>
      <c r="I23" s="18" t="n">
        <v>10.50183847</v>
      </c>
      <c r="J23" s="20" t="n">
        <v>0.93286811</v>
      </c>
      <c r="K23" s="18" t="n">
        <v>5.22989355</v>
      </c>
      <c r="L23" s="20" t="n">
        <v>0.58977282</v>
      </c>
      <c r="M23" s="18" t="s">
        <v>105</v>
      </c>
      <c r="N23" s="20" t="s">
        <v>105</v>
      </c>
      <c r="O23" s="18" t="n">
        <v>1.14961505</v>
      </c>
      <c r="P23" s="20" t="n">
        <v>0.3038299</v>
      </c>
      <c r="Q23" s="18" t="n">
        <v>0.07604843</v>
      </c>
      <c r="R23" s="20" t="n">
        <v>0.07494901</v>
      </c>
      <c r="S23" s="18" t="n">
        <v>0</v>
      </c>
      <c r="T23" s="20" t="n">
        <v>0</v>
      </c>
      <c r="U23" s="18" t="n">
        <v>21.68588363</v>
      </c>
      <c r="V23" s="20" t="n">
        <v>1.28195959</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5385</v>
      </c>
      <c r="C29" s="18">
        <f>(4062.0/B29*100)</f>
        <v/>
      </c>
      <c r="D29" s="19" t="n">
        <v>1323</v>
      </c>
      <c r="E29" s="18" t="n">
        <v>44.58951176</v>
      </c>
      <c r="F29" s="20" t="n">
        <v>1.50416155</v>
      </c>
      <c r="G29" s="18" t="n">
        <v>29.54606886</v>
      </c>
      <c r="H29" s="20" t="n">
        <v>1.63250867</v>
      </c>
      <c r="I29" s="18" t="n">
        <v>4.28824683</v>
      </c>
      <c r="J29" s="20" t="n">
        <v>0.53679914</v>
      </c>
      <c r="K29" s="18" t="n">
        <v>15.10281712</v>
      </c>
      <c r="L29" s="20" t="n">
        <v>1.14677777</v>
      </c>
      <c r="M29" s="18" t="s">
        <v>105</v>
      </c>
      <c r="N29" s="20" t="s">
        <v>105</v>
      </c>
      <c r="O29" s="18" t="n">
        <v>0.8069235300000001</v>
      </c>
      <c r="P29" s="20" t="n">
        <v>0.29080304</v>
      </c>
      <c r="Q29" s="18" t="n">
        <v>0</v>
      </c>
      <c r="R29" s="20" t="n">
        <v>0</v>
      </c>
      <c r="S29" s="18" t="n">
        <v>0</v>
      </c>
      <c r="T29" s="20" t="n">
        <v>0</v>
      </c>
      <c r="U29" s="18" t="n">
        <v>5.66643189</v>
      </c>
      <c r="V29" s="20" t="n">
        <v>0.61957323</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4478</v>
      </c>
      <c r="C32" s="18">
        <f>(2776.0/B32*100)</f>
        <v/>
      </c>
      <c r="D32" s="19" t="n">
        <v>1702</v>
      </c>
      <c r="E32" s="18" t="n">
        <v>43.38624139</v>
      </c>
      <c r="F32" s="20" t="n">
        <v>1.29603169</v>
      </c>
      <c r="G32" s="18" t="n">
        <v>26.33908584</v>
      </c>
      <c r="H32" s="20" t="n">
        <v>1.3288829</v>
      </c>
      <c r="I32" s="18" t="n">
        <v>0.98969006</v>
      </c>
      <c r="J32" s="20" t="n">
        <v>0.27947647</v>
      </c>
      <c r="K32" s="18" t="n">
        <v>9.003120279999999</v>
      </c>
      <c r="L32" s="20" t="n">
        <v>0.73210153</v>
      </c>
      <c r="M32" s="18" t="s">
        <v>105</v>
      </c>
      <c r="N32" s="20" t="s">
        <v>105</v>
      </c>
      <c r="O32" s="18" t="n">
        <v>0.29995228</v>
      </c>
      <c r="P32" s="20" t="n">
        <v>0.13945446</v>
      </c>
      <c r="Q32" s="18" t="n">
        <v>0.24965588</v>
      </c>
      <c r="R32" s="20" t="n">
        <v>0.26609609</v>
      </c>
      <c r="S32" s="18" t="n">
        <v>0</v>
      </c>
      <c r="T32" s="20" t="n">
        <v>0</v>
      </c>
      <c r="U32" s="18" t="n">
        <v>19.73225426</v>
      </c>
      <c r="V32" s="20" t="n">
        <v>1.18457024</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6350</v>
      </c>
      <c r="C34" s="18">
        <f>(4838.0/B34*100)</f>
        <v/>
      </c>
      <c r="D34" s="19" t="n">
        <v>1512</v>
      </c>
      <c r="E34" s="18" t="n">
        <v>51.60421274</v>
      </c>
      <c r="F34" s="20" t="n">
        <v>1.64455592</v>
      </c>
      <c r="G34" s="18" t="n">
        <v>11.10698813</v>
      </c>
      <c r="H34" s="20" t="n">
        <v>1.13735554</v>
      </c>
      <c r="I34" s="18" t="n">
        <v>0.78164521</v>
      </c>
      <c r="J34" s="20" t="n">
        <v>0.23988786</v>
      </c>
      <c r="K34" s="18" t="n">
        <v>10.19656858</v>
      </c>
      <c r="L34" s="20" t="n">
        <v>0.85368623</v>
      </c>
      <c r="M34" s="18" t="s">
        <v>105</v>
      </c>
      <c r="N34" s="20" t="s">
        <v>105</v>
      </c>
      <c r="O34" s="18" t="n">
        <v>1.36069674</v>
      </c>
      <c r="P34" s="20" t="n">
        <v>0.29888167</v>
      </c>
      <c r="Q34" s="18" t="n">
        <v>0</v>
      </c>
      <c r="R34" s="20" t="n">
        <v>0</v>
      </c>
      <c r="S34" s="18" t="n">
        <v>0</v>
      </c>
      <c r="T34" s="20" t="n">
        <v>0</v>
      </c>
      <c r="U34" s="18" t="n">
        <v>24.9498886</v>
      </c>
      <c r="V34" s="20" t="n">
        <v>1.29360615</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6736</v>
      </c>
      <c r="C36" s="18">
        <f>(5036.0/B36*100)</f>
        <v/>
      </c>
      <c r="D36" s="19" t="n">
        <v>1700</v>
      </c>
      <c r="E36" s="18" t="n">
        <v>29.73495502</v>
      </c>
      <c r="F36" s="20" t="n">
        <v>1.15463505</v>
      </c>
      <c r="G36" s="18" t="n">
        <v>26.89116026</v>
      </c>
      <c r="H36" s="20" t="n">
        <v>1.1398195</v>
      </c>
      <c r="I36" s="18" t="n">
        <v>10.52852795</v>
      </c>
      <c r="J36" s="20" t="n">
        <v>0.80703404</v>
      </c>
      <c r="K36" s="18" t="n">
        <v>17.36348993</v>
      </c>
      <c r="L36" s="20" t="n">
        <v>0.84739109</v>
      </c>
      <c r="M36" s="18" t="s">
        <v>105</v>
      </c>
      <c r="N36" s="20" t="s">
        <v>105</v>
      </c>
      <c r="O36" s="18" t="n">
        <v>1.35962515</v>
      </c>
      <c r="P36" s="20" t="n">
        <v>0.35729792</v>
      </c>
      <c r="Q36" s="18" t="n">
        <v>0</v>
      </c>
      <c r="R36" s="20" t="n">
        <v>0</v>
      </c>
      <c r="S36" s="18" t="n">
        <v>0</v>
      </c>
      <c r="T36" s="20" t="n">
        <v>0</v>
      </c>
      <c r="U36" s="18" t="n">
        <v>14.12224169</v>
      </c>
      <c r="V36" s="20" t="n">
        <v>0.9313163</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5712</v>
      </c>
      <c r="C41" s="18">
        <f>(4296.0/B41*100)</f>
        <v/>
      </c>
      <c r="D41" s="19" t="n">
        <v>1416</v>
      </c>
      <c r="E41" s="18" t="n">
        <v>29.77735819</v>
      </c>
      <c r="F41" s="20" t="n">
        <v>1.30774628</v>
      </c>
      <c r="G41" s="18" t="n">
        <v>39.97635056</v>
      </c>
      <c r="H41" s="20" t="n">
        <v>1.56913108</v>
      </c>
      <c r="I41" s="18" t="n">
        <v>3.07892715</v>
      </c>
      <c r="J41" s="20" t="n">
        <v>0.5184843099999999</v>
      </c>
      <c r="K41" s="18" t="n">
        <v>19.94204797</v>
      </c>
      <c r="L41" s="20" t="n">
        <v>1.24153849</v>
      </c>
      <c r="M41" s="18" t="s">
        <v>105</v>
      </c>
      <c r="N41" s="20" t="s">
        <v>105</v>
      </c>
      <c r="O41" s="18" t="n">
        <v>0.16047722</v>
      </c>
      <c r="P41" s="20" t="n">
        <v>0.1155388</v>
      </c>
      <c r="Q41" s="18" t="n">
        <v>0</v>
      </c>
      <c r="R41" s="20" t="n">
        <v>0</v>
      </c>
      <c r="S41" s="18" t="n">
        <v>0</v>
      </c>
      <c r="T41" s="20" t="n">
        <v>0</v>
      </c>
      <c r="U41" s="18" t="n">
        <v>7.06483891</v>
      </c>
      <c r="V41" s="20" t="n">
        <v>0.85669365</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23141</v>
      </c>
      <c r="C46" s="18">
        <f>(18777.0/B46*100)</f>
        <v/>
      </c>
      <c r="D46" s="19" t="n">
        <v>4364</v>
      </c>
      <c r="E46" s="18" t="n">
        <v>31.69965572</v>
      </c>
      <c r="F46" s="20" t="n">
        <v>0.943222</v>
      </c>
      <c r="G46" s="18" t="n">
        <v>10.14875478</v>
      </c>
      <c r="H46" s="20" t="n">
        <v>0.60591703</v>
      </c>
      <c r="I46" s="18" t="n">
        <v>0.59535643</v>
      </c>
      <c r="J46" s="20" t="n">
        <v>0.16067814</v>
      </c>
      <c r="K46" s="18" t="n">
        <v>24.52637656</v>
      </c>
      <c r="L46" s="20" t="n">
        <v>0.9478459</v>
      </c>
      <c r="M46" s="18" t="s">
        <v>105</v>
      </c>
      <c r="N46" s="20" t="s">
        <v>105</v>
      </c>
      <c r="O46" s="18" t="n">
        <v>5.71832108</v>
      </c>
      <c r="P46" s="20" t="n">
        <v>0.61618143</v>
      </c>
      <c r="Q46" s="18" t="n">
        <v>0.00963756</v>
      </c>
      <c r="R46" s="20" t="n">
        <v>0.01023689</v>
      </c>
      <c r="S46" s="18" t="n">
        <v>0</v>
      </c>
      <c r="T46" s="20" t="n">
        <v>0</v>
      </c>
      <c r="U46" s="18" t="n">
        <v>27.30189787</v>
      </c>
      <c r="V46" s="20" t="n">
        <v>0.98078711</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9841</v>
      </c>
      <c r="C48" s="18">
        <f>(7334.0/B48*100)</f>
        <v/>
      </c>
      <c r="D48" s="19" t="n">
        <v>2507</v>
      </c>
      <c r="E48" s="18" t="n">
        <v>53.27687091</v>
      </c>
      <c r="F48" s="20" t="n">
        <v>1.68404032</v>
      </c>
      <c r="G48" s="18" t="n">
        <v>21.63281944</v>
      </c>
      <c r="H48" s="20" t="n">
        <v>1.25414385</v>
      </c>
      <c r="I48" s="18" t="n">
        <v>7.57346218</v>
      </c>
      <c r="J48" s="20" t="n">
        <v>0.82451019</v>
      </c>
      <c r="K48" s="18" t="n">
        <v>7.76657843</v>
      </c>
      <c r="L48" s="20" t="n">
        <v>0.64816813</v>
      </c>
      <c r="M48" s="18" t="s">
        <v>105</v>
      </c>
      <c r="N48" s="20" t="s">
        <v>105</v>
      </c>
      <c r="O48" s="18" t="n">
        <v>0.03017211</v>
      </c>
      <c r="P48" s="20" t="n">
        <v>0.03030651</v>
      </c>
      <c r="Q48" s="18" t="n">
        <v>0</v>
      </c>
      <c r="R48" s="20" t="n">
        <v>0</v>
      </c>
      <c r="S48" s="18" t="n">
        <v>0</v>
      </c>
      <c r="T48" s="20" t="n">
        <v>0</v>
      </c>
      <c r="U48" s="18" t="n">
        <v>9.72009693</v>
      </c>
      <c r="V48" s="20" t="n">
        <v>1.00832056</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6525</v>
      </c>
      <c r="C61" s="18">
        <f>(4862.0/B61*100)</f>
        <v/>
      </c>
      <c r="D61" s="19" t="n">
        <v>1663</v>
      </c>
      <c r="E61" s="18" t="n">
        <v>35.45854091</v>
      </c>
      <c r="F61" s="20" t="n">
        <v>1.04131027</v>
      </c>
      <c r="G61" s="18" t="n">
        <v>22.38592695</v>
      </c>
      <c r="H61" s="20" t="n">
        <v>1.28578797</v>
      </c>
      <c r="I61" s="18" t="n">
        <v>2.35330243</v>
      </c>
      <c r="J61" s="20" t="n">
        <v>0.45014962</v>
      </c>
      <c r="K61" s="18" t="n">
        <v>5.00238873</v>
      </c>
      <c r="L61" s="20" t="n">
        <v>0.56375232</v>
      </c>
      <c r="M61" s="18" t="s">
        <v>105</v>
      </c>
      <c r="N61" s="20" t="s">
        <v>105</v>
      </c>
      <c r="O61" s="18" t="n">
        <v>1.53310806</v>
      </c>
      <c r="P61" s="20" t="n">
        <v>0.39533218</v>
      </c>
      <c r="Q61" s="18" t="n">
        <v>0</v>
      </c>
      <c r="R61" s="20" t="n">
        <v>0</v>
      </c>
      <c r="S61" s="18" t="n">
        <v>0</v>
      </c>
      <c r="T61" s="20" t="n">
        <v>0</v>
      </c>
      <c r="U61" s="18" t="n">
        <v>33.26673291</v>
      </c>
      <c r="V61" s="20" t="n">
        <v>1.31929722</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6971</v>
      </c>
      <c r="C67" s="18">
        <f>(5418.0/B67*100)</f>
        <v/>
      </c>
      <c r="D67" s="19" t="n">
        <v>1553</v>
      </c>
      <c r="E67" s="18" t="n">
        <v>67.54758864999999</v>
      </c>
      <c r="F67" s="20" t="n">
        <v>1.3657574</v>
      </c>
      <c r="G67" s="18" t="n">
        <v>8.519203299999999</v>
      </c>
      <c r="H67" s="20" t="n">
        <v>0.8745508400000001</v>
      </c>
      <c r="I67" s="18" t="n">
        <v>0.26738826</v>
      </c>
      <c r="J67" s="20" t="n">
        <v>0.13565224</v>
      </c>
      <c r="K67" s="18" t="n">
        <v>11.34918651</v>
      </c>
      <c r="L67" s="20" t="n">
        <v>0.867503</v>
      </c>
      <c r="M67" s="18" t="s">
        <v>105</v>
      </c>
      <c r="N67" s="20" t="s">
        <v>105</v>
      </c>
      <c r="O67" s="18" t="n">
        <v>0.20905711</v>
      </c>
      <c r="P67" s="20" t="n">
        <v>0.14923836</v>
      </c>
      <c r="Q67" s="18" t="n">
        <v>0</v>
      </c>
      <c r="R67" s="20" t="n">
        <v>0</v>
      </c>
      <c r="S67" s="18" t="n">
        <v>0</v>
      </c>
      <c r="T67" s="20" t="n">
        <v>0</v>
      </c>
      <c r="U67" s="18" t="n">
        <v>12.10757617</v>
      </c>
      <c r="V67" s="20" t="n">
        <v>0.99474755</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6036</v>
      </c>
      <c r="C70" s="18">
        <f>(4607.0/B70*100)</f>
        <v/>
      </c>
      <c r="D70" s="19" t="n">
        <v>1429</v>
      </c>
      <c r="E70" s="18" t="n">
        <v>41.18315822</v>
      </c>
      <c r="F70" s="20" t="n">
        <v>1.69818583</v>
      </c>
      <c r="G70" s="18" t="n">
        <v>14.84027477</v>
      </c>
      <c r="H70" s="20" t="n">
        <v>1.26709486</v>
      </c>
      <c r="I70" s="18" t="n">
        <v>5.44968918</v>
      </c>
      <c r="J70" s="20" t="n">
        <v>0.87367544</v>
      </c>
      <c r="K70" s="18" t="n">
        <v>12.86681331</v>
      </c>
      <c r="L70" s="20" t="n">
        <v>1.16068263</v>
      </c>
      <c r="M70" s="18" t="s">
        <v>105</v>
      </c>
      <c r="N70" s="20" t="s">
        <v>105</v>
      </c>
      <c r="O70" s="18" t="n">
        <v>1.84056316</v>
      </c>
      <c r="P70" s="20" t="n">
        <v>0.77806962</v>
      </c>
      <c r="Q70" s="18" t="n">
        <v>0</v>
      </c>
      <c r="R70" s="20" t="n">
        <v>0</v>
      </c>
      <c r="S70" s="18" t="n">
        <v>0</v>
      </c>
      <c r="T70" s="20" t="n">
        <v>0</v>
      </c>
      <c r="U70" s="18" t="n">
        <v>23.81950137</v>
      </c>
      <c r="V70" s="20" t="n">
        <v>1.34824574</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224</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(1153.0/B7*100)</f>
        <v/>
      </c>
      <c r="D7" s="19" t="n">
        <v>13377</v>
      </c>
      <c r="E7" s="18" t="n">
        <v>53.47273902</v>
      </c>
      <c r="F7" s="20" t="n">
        <v>0.5607556</v>
      </c>
      <c r="G7" s="18" t="n">
        <v>28.56249834</v>
      </c>
      <c r="H7" s="20" t="n">
        <v>0.55623899</v>
      </c>
      <c r="I7" s="18" t="s">
        <v>105</v>
      </c>
      <c r="J7" s="20" t="s">
        <v>105</v>
      </c>
      <c r="K7" s="18" t="n">
        <v>2.079334</v>
      </c>
      <c r="L7" s="20" t="n">
        <v>0.17949521</v>
      </c>
      <c r="M7" s="18" t="n">
        <v>0.0129081</v>
      </c>
      <c r="N7" s="20" t="n">
        <v>0.00271931</v>
      </c>
      <c r="O7" s="18" t="n">
        <v>0</v>
      </c>
      <c r="P7" s="20" t="n">
        <v>0</v>
      </c>
      <c r="Q7" s="18" t="n">
        <v>15.87252053</v>
      </c>
      <c r="R7" s="20" t="n">
        <v>0.41232632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(4378.0/B9*100)</f>
        <v/>
      </c>
      <c r="D9" s="19" t="n">
        <v>1297</v>
      </c>
      <c r="E9" s="18" t="n">
        <v>44.41911602</v>
      </c>
      <c r="F9" s="20" t="n">
        <v>1.48217886</v>
      </c>
      <c r="G9" s="18" t="n">
        <v>43.06946268</v>
      </c>
      <c r="H9" s="20" t="n">
        <v>1.58672157</v>
      </c>
      <c r="I9" s="18" t="s">
        <v>105</v>
      </c>
      <c r="J9" s="20" t="s">
        <v>105</v>
      </c>
      <c r="K9" s="18" t="n">
        <v>1.0851106</v>
      </c>
      <c r="L9" s="20" t="n">
        <v>0.2997577</v>
      </c>
      <c r="M9" s="18" t="n">
        <v>0.72751991</v>
      </c>
      <c r="N9" s="20" t="n">
        <v>0.23430639</v>
      </c>
      <c r="O9" s="18" t="n">
        <v>0</v>
      </c>
      <c r="P9" s="20" t="n">
        <v>0</v>
      </c>
      <c r="Q9" s="18" t="n">
        <v>10.69879079</v>
      </c>
      <c r="R9" s="20" t="n">
        <v>0.88736321</v>
      </c>
    </row>
    <row r="10" spans="1:18">
      <c r="A10" s="15" t="s">
        <v>109</v>
      </c>
      <c r="B10" s="17" t="n">
        <v>13082</v>
      </c>
      <c r="C10" s="18">
        <f>(9867.0/B10*100)</f>
        <v/>
      </c>
      <c r="D10" s="19" t="n">
        <v>3215</v>
      </c>
      <c r="E10" s="18" t="n">
        <v>49.54417072</v>
      </c>
      <c r="F10" s="20" t="n">
        <v>1.18881961</v>
      </c>
      <c r="G10" s="18" t="n">
        <v>40.28209907</v>
      </c>
      <c r="H10" s="20" t="n">
        <v>1.29340045</v>
      </c>
      <c r="I10" s="18" t="s">
        <v>105</v>
      </c>
      <c r="J10" s="20" t="s">
        <v>105</v>
      </c>
      <c r="K10" s="18" t="n">
        <v>0.26401149</v>
      </c>
      <c r="L10" s="20" t="n">
        <v>0.12534654</v>
      </c>
      <c r="M10" s="18" t="n">
        <v>0.13585989</v>
      </c>
      <c r="N10" s="20" t="n">
        <v>0.09404207000000001</v>
      </c>
      <c r="O10" s="18" t="n">
        <v>0</v>
      </c>
      <c r="P10" s="20" t="n">
        <v>0</v>
      </c>
      <c r="Q10" s="18" t="n">
        <v>9.77385881</v>
      </c>
      <c r="R10" s="20" t="n">
        <v>0.799668</v>
      </c>
    </row>
    <row r="11" spans="1:18">
      <c r="A11" s="15" t="s">
        <v>110</v>
      </c>
      <c r="B11" s="17" t="n">
        <v>7053</v>
      </c>
      <c r="C11" s="18">
        <f>(5339.0/B11*100)</f>
        <v/>
      </c>
      <c r="D11" s="19" t="n">
        <v>1714</v>
      </c>
      <c r="E11" s="18" t="n">
        <v>58.02072131</v>
      </c>
      <c r="F11" s="20" t="n">
        <v>1.51544432</v>
      </c>
      <c r="G11" s="18" t="n">
        <v>13.24834352</v>
      </c>
      <c r="H11" s="20" t="n">
        <v>0.93206484</v>
      </c>
      <c r="I11" s="18" t="s">
        <v>105</v>
      </c>
      <c r="J11" s="20" t="s">
        <v>105</v>
      </c>
      <c r="K11" s="18" t="n">
        <v>2.74002597</v>
      </c>
      <c r="L11" s="20" t="n">
        <v>0.51834847</v>
      </c>
      <c r="M11" s="18" t="n">
        <v>0.02579279</v>
      </c>
      <c r="N11" s="20" t="n">
        <v>0.0281997</v>
      </c>
      <c r="O11" s="18" t="n">
        <v>0</v>
      </c>
      <c r="P11" s="20" t="n">
        <v>0</v>
      </c>
      <c r="Q11" s="18" t="n">
        <v>25.96511641</v>
      </c>
      <c r="R11" s="20" t="n">
        <v>1.50194365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(8925.0/B23*100)</f>
        <v/>
      </c>
      <c r="D23" s="19" t="n">
        <v>2658</v>
      </c>
      <c r="E23" s="18" t="n">
        <v>51.97186941</v>
      </c>
      <c r="F23" s="20" t="n">
        <v>1.2412722</v>
      </c>
      <c r="G23" s="18" t="n">
        <v>16.43294055</v>
      </c>
      <c r="H23" s="20" t="n">
        <v>1.09175341</v>
      </c>
      <c r="I23" s="18" t="s">
        <v>105</v>
      </c>
      <c r="J23" s="20" t="s">
        <v>105</v>
      </c>
      <c r="K23" s="18" t="n">
        <v>1.29354122</v>
      </c>
      <c r="L23" s="20" t="n">
        <v>0.33517212</v>
      </c>
      <c r="M23" s="18" t="n">
        <v>0.0761916</v>
      </c>
      <c r="N23" s="20" t="n">
        <v>0.07508657000000001</v>
      </c>
      <c r="O23" s="18" t="n">
        <v>0</v>
      </c>
      <c r="P23" s="20" t="n">
        <v>0</v>
      </c>
      <c r="Q23" s="18" t="n">
        <v>30.22545722</v>
      </c>
      <c r="R23" s="20" t="n">
        <v>1.25825327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52.9507042</v>
      </c>
      <c r="F29" s="20" t="n">
        <v>1.38213208</v>
      </c>
      <c r="G29" s="18" t="n">
        <v>39.43789465</v>
      </c>
      <c r="H29" s="20" t="n">
        <v>1.46654828</v>
      </c>
      <c r="I29" s="18" t="s">
        <v>105</v>
      </c>
      <c r="J29" s="20" t="s">
        <v>105</v>
      </c>
      <c r="K29" s="18" t="n">
        <v>0.8069235300000001</v>
      </c>
      <c r="L29" s="20" t="n">
        <v>0.29080304</v>
      </c>
      <c r="M29" s="18" t="n">
        <v>0</v>
      </c>
      <c r="N29" s="20" t="n">
        <v>0</v>
      </c>
      <c r="O29" s="18" t="n">
        <v>0</v>
      </c>
      <c r="P29" s="20" t="n">
        <v>0</v>
      </c>
      <c r="Q29" s="18" t="n">
        <v>6.80447761</v>
      </c>
      <c r="R29" s="20" t="n">
        <v>0.68756564</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(2776.0/B32*100)</f>
        <v/>
      </c>
      <c r="D32" s="19" t="n">
        <v>1702</v>
      </c>
      <c r="E32" s="18" t="n">
        <v>53.76012383</v>
      </c>
      <c r="F32" s="20" t="n">
        <v>1.31166809</v>
      </c>
      <c r="G32" s="18" t="n">
        <v>20.67879283</v>
      </c>
      <c r="H32" s="20" t="n">
        <v>1.17114282</v>
      </c>
      <c r="I32" s="18" t="s">
        <v>105</v>
      </c>
      <c r="J32" s="20" t="s">
        <v>105</v>
      </c>
      <c r="K32" s="18" t="n">
        <v>0.53740001</v>
      </c>
      <c r="L32" s="20" t="n">
        <v>0.18138129</v>
      </c>
      <c r="M32" s="18" t="n">
        <v>0.24967292</v>
      </c>
      <c r="N32" s="20" t="n">
        <v>0.26610881</v>
      </c>
      <c r="O32" s="18" t="n">
        <v>0</v>
      </c>
      <c r="P32" s="20" t="n">
        <v>0</v>
      </c>
      <c r="Q32" s="18" t="n">
        <v>24.77401041</v>
      </c>
      <c r="R32" s="20" t="n">
        <v>1.24945143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(4843.0/B34*100)</f>
        <v/>
      </c>
      <c r="D34" s="19" t="n">
        <v>1507</v>
      </c>
      <c r="E34" s="18" t="n">
        <v>49.37772563</v>
      </c>
      <c r="F34" s="20" t="n">
        <v>1.29911731</v>
      </c>
      <c r="G34" s="18" t="n">
        <v>16.81243679</v>
      </c>
      <c r="H34" s="20" t="n">
        <v>1.36214762</v>
      </c>
      <c r="I34" s="18" t="s">
        <v>105</v>
      </c>
      <c r="J34" s="20" t="s">
        <v>105</v>
      </c>
      <c r="K34" s="18" t="n">
        <v>1.69925855</v>
      </c>
      <c r="L34" s="20" t="n">
        <v>0.33480575</v>
      </c>
      <c r="M34" s="18" t="n">
        <v>0</v>
      </c>
      <c r="N34" s="20" t="n">
        <v>0</v>
      </c>
      <c r="O34" s="18" t="n">
        <v>0</v>
      </c>
      <c r="P34" s="20" t="n">
        <v>0</v>
      </c>
      <c r="Q34" s="18" t="n">
        <v>32.11057903</v>
      </c>
      <c r="R34" s="20" t="n">
        <v>1.43898894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(5042.0/B36*100)</f>
        <v/>
      </c>
      <c r="D36" s="19" t="n">
        <v>1694</v>
      </c>
      <c r="E36" s="18" t="n">
        <v>50.82253882</v>
      </c>
      <c r="F36" s="20" t="n">
        <v>1.45977898</v>
      </c>
      <c r="G36" s="18" t="n">
        <v>27.14553858</v>
      </c>
      <c r="H36" s="20" t="n">
        <v>1.26655071</v>
      </c>
      <c r="I36" s="18" t="s">
        <v>105</v>
      </c>
      <c r="J36" s="20" t="s">
        <v>105</v>
      </c>
      <c r="K36" s="18" t="n">
        <v>1.44320979</v>
      </c>
      <c r="L36" s="20" t="n">
        <v>0.36208696</v>
      </c>
      <c r="M36" s="18" t="n">
        <v>0</v>
      </c>
      <c r="N36" s="20" t="n">
        <v>0</v>
      </c>
      <c r="O36" s="18" t="n">
        <v>0</v>
      </c>
      <c r="P36" s="20" t="n">
        <v>0</v>
      </c>
      <c r="Q36" s="18" t="n">
        <v>20.58871281</v>
      </c>
      <c r="R36" s="20" t="n">
        <v>1.12458235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(4303.0/B41*100)</f>
        <v/>
      </c>
      <c r="D41" s="19" t="n">
        <v>1409</v>
      </c>
      <c r="E41" s="18" t="n">
        <v>62.05627096</v>
      </c>
      <c r="F41" s="20" t="n">
        <v>1.38125993</v>
      </c>
      <c r="G41" s="18" t="n">
        <v>29.61403567</v>
      </c>
      <c r="H41" s="20" t="n">
        <v>1.38672851</v>
      </c>
      <c r="I41" s="18" t="s">
        <v>105</v>
      </c>
      <c r="J41" s="20" t="s">
        <v>105</v>
      </c>
      <c r="K41" s="18" t="n">
        <v>0.16125248</v>
      </c>
      <c r="L41" s="20" t="n">
        <v>0.11607567</v>
      </c>
      <c r="M41" s="18" t="n">
        <v>0</v>
      </c>
      <c r="N41" s="20" t="n">
        <v>0</v>
      </c>
      <c r="O41" s="18" t="n">
        <v>0</v>
      </c>
      <c r="P41" s="20" t="n">
        <v>0</v>
      </c>
      <c r="Q41" s="18" t="n">
        <v>8.168440889999999</v>
      </c>
      <c r="R41" s="20" t="n">
        <v>0.93996085</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(18871.0/B46*100)</f>
        <v/>
      </c>
      <c r="D46" s="19" t="n">
        <v>4270</v>
      </c>
      <c r="E46" s="18" t="n">
        <v>52.56861103</v>
      </c>
      <c r="F46" s="20" t="n">
        <v>1.24302753</v>
      </c>
      <c r="G46" s="18" t="n">
        <v>9.308813170000001</v>
      </c>
      <c r="H46" s="20" t="n">
        <v>0.72627396</v>
      </c>
      <c r="I46" s="18" t="s">
        <v>105</v>
      </c>
      <c r="J46" s="20" t="s">
        <v>105</v>
      </c>
      <c r="K46" s="18" t="n">
        <v>6.24943167</v>
      </c>
      <c r="L46" s="20" t="n">
        <v>0.65087955</v>
      </c>
      <c r="M46" s="18" t="n">
        <v>0</v>
      </c>
      <c r="N46" s="20" t="n">
        <v>0</v>
      </c>
      <c r="O46" s="18" t="n">
        <v>0</v>
      </c>
      <c r="P46" s="20" t="n">
        <v>0</v>
      </c>
      <c r="Q46" s="18" t="n">
        <v>31.87314413</v>
      </c>
      <c r="R46" s="20" t="n">
        <v>1.0241141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(7337.0/B48*100)</f>
        <v/>
      </c>
      <c r="D48" s="19" t="n">
        <v>2504</v>
      </c>
      <c r="E48" s="18" t="n">
        <v>52.50521447</v>
      </c>
      <c r="F48" s="20" t="n">
        <v>1.414009</v>
      </c>
      <c r="G48" s="18" t="n">
        <v>41.39841763</v>
      </c>
      <c r="H48" s="20" t="n">
        <v>1.67656196</v>
      </c>
      <c r="I48" s="18" t="s">
        <v>105</v>
      </c>
      <c r="J48" s="20" t="s">
        <v>105</v>
      </c>
      <c r="K48" s="18" t="n">
        <v>0.03020775</v>
      </c>
      <c r="L48" s="20" t="n">
        <v>0.03034357</v>
      </c>
      <c r="M48" s="18" t="n">
        <v>0</v>
      </c>
      <c r="N48" s="20" t="n">
        <v>0</v>
      </c>
      <c r="O48" s="18" t="n">
        <v>0</v>
      </c>
      <c r="P48" s="20" t="n">
        <v>0</v>
      </c>
      <c r="Q48" s="18" t="n">
        <v>6.06616014</v>
      </c>
      <c r="R48" s="20" t="n">
        <v>0.65560683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(4863.0/B61*100)</f>
        <v/>
      </c>
      <c r="D61" s="19" t="n">
        <v>1662</v>
      </c>
      <c r="E61" s="18" t="n">
        <v>39.9227641</v>
      </c>
      <c r="F61" s="20" t="n">
        <v>1.27521994</v>
      </c>
      <c r="G61" s="18" t="n">
        <v>29.41846386</v>
      </c>
      <c r="H61" s="20" t="n">
        <v>1.43156037</v>
      </c>
      <c r="I61" s="18" t="s">
        <v>105</v>
      </c>
      <c r="J61" s="20" t="s">
        <v>105</v>
      </c>
      <c r="K61" s="18" t="n">
        <v>1.85585658</v>
      </c>
      <c r="L61" s="20" t="n">
        <v>0.434129</v>
      </c>
      <c r="M61" s="18" t="n">
        <v>0.07106886</v>
      </c>
      <c r="N61" s="20" t="n">
        <v>0.0637412</v>
      </c>
      <c r="O61" s="18" t="n">
        <v>0</v>
      </c>
      <c r="P61" s="20" t="n">
        <v>0</v>
      </c>
      <c r="Q61" s="18" t="n">
        <v>28.73184661</v>
      </c>
      <c r="R61" s="20" t="n">
        <v>1.37308138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(5444.0/B67*100)</f>
        <v/>
      </c>
      <c r="D67" s="19" t="n">
        <v>1527</v>
      </c>
      <c r="E67" s="18" t="n">
        <v>82.69583962</v>
      </c>
      <c r="F67" s="20" t="n">
        <v>1.11530302</v>
      </c>
      <c r="G67" s="18" t="n">
        <v>5.03873804</v>
      </c>
      <c r="H67" s="20" t="n">
        <v>0.6777752500000001</v>
      </c>
      <c r="I67" s="18" t="s">
        <v>105</v>
      </c>
      <c r="J67" s="20" t="s">
        <v>105</v>
      </c>
      <c r="K67" s="18" t="n">
        <v>0.21238188</v>
      </c>
      <c r="L67" s="20" t="n">
        <v>0.15157921</v>
      </c>
      <c r="M67" s="18" t="n">
        <v>0</v>
      </c>
      <c r="N67" s="20" t="n">
        <v>0</v>
      </c>
      <c r="O67" s="18" t="n">
        <v>0</v>
      </c>
      <c r="P67" s="20" t="n">
        <v>0</v>
      </c>
      <c r="Q67" s="18" t="n">
        <v>12.05304045</v>
      </c>
      <c r="R67" s="20" t="n">
        <v>1.03866111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(4620.0/B70*100)</f>
        <v/>
      </c>
      <c r="D70" s="19" t="n">
        <v>1416</v>
      </c>
      <c r="E70" s="18" t="n">
        <v>56.50874212</v>
      </c>
      <c r="F70" s="20" t="n">
        <v>1.55984297</v>
      </c>
      <c r="G70" s="18" t="n">
        <v>19.41340315</v>
      </c>
      <c r="H70" s="20" t="n">
        <v>1.42017278</v>
      </c>
      <c r="I70" s="18" t="s">
        <v>105</v>
      </c>
      <c r="J70" s="20" t="s">
        <v>105</v>
      </c>
      <c r="K70" s="18" t="n">
        <v>1.93074117</v>
      </c>
      <c r="L70" s="20" t="n">
        <v>0.78784836</v>
      </c>
      <c r="M70" s="18" t="n">
        <v>0</v>
      </c>
      <c r="N70" s="20" t="n">
        <v>0</v>
      </c>
      <c r="O70" s="18" t="n">
        <v>0</v>
      </c>
      <c r="P70" s="20" t="n">
        <v>0</v>
      </c>
      <c r="Q70" s="18" t="n">
        <v>22.14711357</v>
      </c>
      <c r="R70" s="20" t="n">
        <v>1.44274494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88</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(566.0/B7*100)</f>
        <v/>
      </c>
      <c r="D7" s="19" t="n">
        <v>13964</v>
      </c>
      <c r="E7" s="18" t="n">
        <v>8.644746270000001</v>
      </c>
      <c r="F7" s="20" t="n">
        <v>0.27948245</v>
      </c>
      <c r="G7" s="18" t="n">
        <v>89.61863743000001</v>
      </c>
      <c r="H7" s="20" t="n">
        <v>0.3374099</v>
      </c>
      <c r="I7" s="18" t="s">
        <v>105</v>
      </c>
      <c r="J7" s="20" t="s">
        <v>105</v>
      </c>
      <c r="K7" s="18" t="n">
        <v>0.3379266</v>
      </c>
      <c r="L7" s="20" t="n">
        <v>0.05466948</v>
      </c>
      <c r="M7" s="18" t="n">
        <v>0</v>
      </c>
      <c r="N7" s="20" t="n">
        <v>0</v>
      </c>
      <c r="O7" s="18" t="n">
        <v>0</v>
      </c>
      <c r="P7" s="20" t="n">
        <v>0</v>
      </c>
      <c r="Q7" s="18" t="n">
        <v>1.3986897</v>
      </c>
      <c r="R7" s="20" t="n">
        <v>0.14135288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(4326.0/B9*100)</f>
        <v/>
      </c>
      <c r="D9" s="19" t="n">
        <v>1349</v>
      </c>
      <c r="E9" s="18" t="n">
        <v>4.02062762</v>
      </c>
      <c r="F9" s="20" t="n">
        <v>0.61132527</v>
      </c>
      <c r="G9" s="18" t="n">
        <v>95.27742823</v>
      </c>
      <c r="H9" s="20" t="n">
        <v>0.7942873</v>
      </c>
      <c r="I9" s="18" t="s">
        <v>105</v>
      </c>
      <c r="J9" s="20" t="s">
        <v>105</v>
      </c>
      <c r="K9" s="18" t="n">
        <v>0</v>
      </c>
      <c r="L9" s="20" t="n">
        <v>0</v>
      </c>
      <c r="M9" s="18" t="n">
        <v>0</v>
      </c>
      <c r="N9" s="20" t="n">
        <v>0</v>
      </c>
      <c r="O9" s="18" t="n">
        <v>0</v>
      </c>
      <c r="P9" s="20" t="n">
        <v>0</v>
      </c>
      <c r="Q9" s="18" t="n">
        <v>0.70194415</v>
      </c>
      <c r="R9" s="20" t="n">
        <v>0.36996146</v>
      </c>
    </row>
    <row r="10" spans="1:18">
      <c r="A10" s="15" t="s">
        <v>109</v>
      </c>
      <c r="B10" s="17" t="n">
        <v>13082</v>
      </c>
      <c r="C10" s="18">
        <f>(9855.0/B10*100)</f>
        <v/>
      </c>
      <c r="D10" s="19" t="n">
        <v>3227</v>
      </c>
      <c r="E10" s="18" t="n">
        <v>8.65405507</v>
      </c>
      <c r="F10" s="20" t="n">
        <v>0.7940495400000001</v>
      </c>
      <c r="G10" s="18" t="n">
        <v>90.66077178</v>
      </c>
      <c r="H10" s="20" t="n">
        <v>0.83573801</v>
      </c>
      <c r="I10" s="18" t="s">
        <v>105</v>
      </c>
      <c r="J10" s="20" t="s">
        <v>105</v>
      </c>
      <c r="K10" s="18" t="n">
        <v>0.01686477</v>
      </c>
      <c r="L10" s="20" t="n">
        <v>0.01319041</v>
      </c>
      <c r="M10" s="18" t="n">
        <v>0</v>
      </c>
      <c r="N10" s="20" t="n">
        <v>0</v>
      </c>
      <c r="O10" s="18" t="n">
        <v>0</v>
      </c>
      <c r="P10" s="20" t="n">
        <v>0</v>
      </c>
      <c r="Q10" s="18" t="n">
        <v>0.66830838</v>
      </c>
      <c r="R10" s="20" t="n">
        <v>0.22084029</v>
      </c>
    </row>
    <row r="11" spans="1:18">
      <c r="A11" s="15" t="s">
        <v>110</v>
      </c>
      <c r="B11" s="17" t="n">
        <v>7053</v>
      </c>
      <c r="C11" s="18">
        <f>(5292.0/B11*100)</f>
        <v/>
      </c>
      <c r="D11" s="19" t="n">
        <v>1761</v>
      </c>
      <c r="E11" s="18" t="n">
        <v>16.31486545</v>
      </c>
      <c r="F11" s="20" t="n">
        <v>1.0869964</v>
      </c>
      <c r="G11" s="18" t="n">
        <v>82.05721095</v>
      </c>
      <c r="H11" s="20" t="n">
        <v>1.09104235</v>
      </c>
      <c r="I11" s="18" t="s">
        <v>105</v>
      </c>
      <c r="J11" s="20" t="s">
        <v>105</v>
      </c>
      <c r="K11" s="18" t="n">
        <v>0.11214147</v>
      </c>
      <c r="L11" s="20" t="n">
        <v>0.01450659</v>
      </c>
      <c r="M11" s="18" t="n">
        <v>0</v>
      </c>
      <c r="N11" s="20" t="n">
        <v>0</v>
      </c>
      <c r="O11" s="18" t="n">
        <v>0</v>
      </c>
      <c r="P11" s="20" t="n">
        <v>0</v>
      </c>
      <c r="Q11" s="18" t="n">
        <v>1.51578212</v>
      </c>
      <c r="R11" s="20" t="n">
        <v>0.38538811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(8865.0/B23*100)</f>
        <v/>
      </c>
      <c r="D23" s="19" t="n">
        <v>2718</v>
      </c>
      <c r="E23" s="18" t="n">
        <v>4.4330148</v>
      </c>
      <c r="F23" s="20" t="n">
        <v>0.54916467</v>
      </c>
      <c r="G23" s="18" t="n">
        <v>94.23087682000001</v>
      </c>
      <c r="H23" s="20" t="n">
        <v>0.69818892</v>
      </c>
      <c r="I23" s="18" t="s">
        <v>105</v>
      </c>
      <c r="J23" s="20" t="s">
        <v>105</v>
      </c>
      <c r="K23" s="18" t="n">
        <v>0.3328749</v>
      </c>
      <c r="L23" s="20" t="n">
        <v>0.17576708</v>
      </c>
      <c r="M23" s="18" t="n">
        <v>0</v>
      </c>
      <c r="N23" s="20" t="n">
        <v>0</v>
      </c>
      <c r="O23" s="18" t="n">
        <v>0</v>
      </c>
      <c r="P23" s="20" t="n">
        <v>0</v>
      </c>
      <c r="Q23" s="18" t="n">
        <v>1.00323349</v>
      </c>
      <c r="R23" s="20" t="n">
        <v>0.29790657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8.106537530000001</v>
      </c>
      <c r="F29" s="20" t="n">
        <v>0.73771373</v>
      </c>
      <c r="G29" s="18" t="n">
        <v>91.11942861</v>
      </c>
      <c r="H29" s="20" t="n">
        <v>0.80205782</v>
      </c>
      <c r="I29" s="18" t="s">
        <v>105</v>
      </c>
      <c r="J29" s="20" t="s">
        <v>105</v>
      </c>
      <c r="K29" s="18" t="n">
        <v>0.29120936</v>
      </c>
      <c r="L29" s="20" t="n">
        <v>0.15324658</v>
      </c>
      <c r="M29" s="18" t="n">
        <v>0</v>
      </c>
      <c r="N29" s="20" t="n">
        <v>0</v>
      </c>
      <c r="O29" s="18" t="n">
        <v>0</v>
      </c>
      <c r="P29" s="20" t="n">
        <v>0</v>
      </c>
      <c r="Q29" s="18" t="n">
        <v>0.4828245</v>
      </c>
      <c r="R29" s="20" t="n">
        <v>0.21010496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(2768.0/B32*100)</f>
        <v/>
      </c>
      <c r="D32" s="19" t="n">
        <v>1710</v>
      </c>
      <c r="E32" s="18" t="n">
        <v>8.984346990000001</v>
      </c>
      <c r="F32" s="20" t="n">
        <v>0.6456941</v>
      </c>
      <c r="G32" s="18" t="n">
        <v>90.34813488</v>
      </c>
      <c r="H32" s="20" t="n">
        <v>0.69841547</v>
      </c>
      <c r="I32" s="18" t="s">
        <v>105</v>
      </c>
      <c r="J32" s="20" t="s">
        <v>105</v>
      </c>
      <c r="K32" s="18" t="n">
        <v>0.06922359</v>
      </c>
      <c r="L32" s="20" t="n">
        <v>0.07299847</v>
      </c>
      <c r="M32" s="18" t="n">
        <v>0</v>
      </c>
      <c r="N32" s="20" t="n">
        <v>0</v>
      </c>
      <c r="O32" s="18" t="n">
        <v>0</v>
      </c>
      <c r="P32" s="20" t="n">
        <v>0</v>
      </c>
      <c r="Q32" s="18" t="n">
        <v>0.59829453</v>
      </c>
      <c r="R32" s="20" t="n">
        <v>0.16335751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(4811.0/B34*100)</f>
        <v/>
      </c>
      <c r="D34" s="19" t="n">
        <v>1539</v>
      </c>
      <c r="E34" s="18" t="n">
        <v>13.99478104</v>
      </c>
      <c r="F34" s="20" t="n">
        <v>0.93537961</v>
      </c>
      <c r="G34" s="18" t="n">
        <v>84.24406532</v>
      </c>
      <c r="H34" s="20" t="n">
        <v>0.99805894</v>
      </c>
      <c r="I34" s="18" t="s">
        <v>105</v>
      </c>
      <c r="J34" s="20" t="s">
        <v>105</v>
      </c>
      <c r="K34" s="18" t="n">
        <v>0.25351523</v>
      </c>
      <c r="L34" s="20" t="n">
        <v>0.13991777</v>
      </c>
      <c r="M34" s="18" t="n">
        <v>0</v>
      </c>
      <c r="N34" s="20" t="n">
        <v>0</v>
      </c>
      <c r="O34" s="18" t="n">
        <v>0</v>
      </c>
      <c r="P34" s="20" t="n">
        <v>0</v>
      </c>
      <c r="Q34" s="18" t="n">
        <v>1.5076384</v>
      </c>
      <c r="R34" s="20" t="n">
        <v>0.3264624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(5004.0/B36*100)</f>
        <v/>
      </c>
      <c r="D36" s="19" t="n">
        <v>1732</v>
      </c>
      <c r="E36" s="18" t="n">
        <v>10.4471203</v>
      </c>
      <c r="F36" s="20" t="n">
        <v>0.7444630800000001</v>
      </c>
      <c r="G36" s="18" t="n">
        <v>88.57676463</v>
      </c>
      <c r="H36" s="20" t="n">
        <v>0.83108663</v>
      </c>
      <c r="I36" s="18" t="s">
        <v>105</v>
      </c>
      <c r="J36" s="20" t="s">
        <v>105</v>
      </c>
      <c r="K36" s="18" t="n">
        <v>0.18528763</v>
      </c>
      <c r="L36" s="20" t="n">
        <v>0.11117454</v>
      </c>
      <c r="M36" s="18" t="n">
        <v>0</v>
      </c>
      <c r="N36" s="20" t="n">
        <v>0</v>
      </c>
      <c r="O36" s="18" t="n">
        <v>0</v>
      </c>
      <c r="P36" s="20" t="n">
        <v>0</v>
      </c>
      <c r="Q36" s="18" t="n">
        <v>0.79082744</v>
      </c>
      <c r="R36" s="20" t="n">
        <v>0.20688165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(4276.0/B41*100)</f>
        <v/>
      </c>
      <c r="D41" s="19" t="n">
        <v>1436</v>
      </c>
      <c r="E41" s="18" t="n">
        <v>12.30068896</v>
      </c>
      <c r="F41" s="20" t="n">
        <v>0.87269315</v>
      </c>
      <c r="G41" s="18" t="n">
        <v>87.23848316</v>
      </c>
      <c r="H41" s="20" t="n">
        <v>0.87262868</v>
      </c>
      <c r="I41" s="18" t="s">
        <v>105</v>
      </c>
      <c r="J41" s="20" t="s">
        <v>105</v>
      </c>
      <c r="K41" s="18" t="n">
        <v>0</v>
      </c>
      <c r="L41" s="20" t="n">
        <v>0</v>
      </c>
      <c r="M41" s="18" t="n">
        <v>0</v>
      </c>
      <c r="N41" s="20" t="n">
        <v>0</v>
      </c>
      <c r="O41" s="18" t="n">
        <v>0</v>
      </c>
      <c r="P41" s="20" t="n">
        <v>0</v>
      </c>
      <c r="Q41" s="18" t="n">
        <v>0.46082788</v>
      </c>
      <c r="R41" s="20" t="n">
        <v>0.16662464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(17808.0/B46*100)</f>
        <v/>
      </c>
      <c r="D46" s="19" t="n">
        <v>5333</v>
      </c>
      <c r="E46" s="18" t="n">
        <v>19.8145515</v>
      </c>
      <c r="F46" s="20" t="n">
        <v>0.8416188</v>
      </c>
      <c r="G46" s="18" t="n">
        <v>75.20414744</v>
      </c>
      <c r="H46" s="20" t="n">
        <v>0.98683975</v>
      </c>
      <c r="I46" s="18" t="s">
        <v>105</v>
      </c>
      <c r="J46" s="20" t="s">
        <v>105</v>
      </c>
      <c r="K46" s="18" t="n">
        <v>0.8115338600000001</v>
      </c>
      <c r="L46" s="20" t="n">
        <v>0.2071168</v>
      </c>
      <c r="M46" s="18" t="n">
        <v>0</v>
      </c>
      <c r="N46" s="20" t="n">
        <v>0</v>
      </c>
      <c r="O46" s="18" t="n">
        <v>0</v>
      </c>
      <c r="P46" s="20" t="n">
        <v>0</v>
      </c>
      <c r="Q46" s="18" t="n">
        <v>4.16976721</v>
      </c>
      <c r="R46" s="20" t="n">
        <v>0.49263874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(7315.0/B48*100)</f>
        <v/>
      </c>
      <c r="D48" s="19" t="n">
        <v>2526</v>
      </c>
      <c r="E48" s="18" t="n">
        <v>5.64528779</v>
      </c>
      <c r="F48" s="20" t="n">
        <v>0.6125833000000001</v>
      </c>
      <c r="G48" s="18" t="n">
        <v>93.94382727999999</v>
      </c>
      <c r="H48" s="20" t="n">
        <v>0.60062031</v>
      </c>
      <c r="I48" s="18" t="s">
        <v>105</v>
      </c>
      <c r="J48" s="20" t="s">
        <v>105</v>
      </c>
      <c r="K48" s="18" t="n">
        <v>0.02978495</v>
      </c>
      <c r="L48" s="20" t="n">
        <v>0.02991537</v>
      </c>
      <c r="M48" s="18" t="n">
        <v>0</v>
      </c>
      <c r="N48" s="20" t="n">
        <v>0</v>
      </c>
      <c r="O48" s="18" t="n">
        <v>0</v>
      </c>
      <c r="P48" s="20" t="n">
        <v>0</v>
      </c>
      <c r="Q48" s="18" t="n">
        <v>0.38109998</v>
      </c>
      <c r="R48" s="20" t="n">
        <v>0.15999208</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(4850.0/B61*100)</f>
        <v/>
      </c>
      <c r="D61" s="19" t="n">
        <v>1675</v>
      </c>
      <c r="E61" s="18" t="n">
        <v>11.17854622</v>
      </c>
      <c r="F61" s="20" t="n">
        <v>0.96723789</v>
      </c>
      <c r="G61" s="18" t="n">
        <v>87.41646421</v>
      </c>
      <c r="H61" s="20" t="n">
        <v>1.06366806</v>
      </c>
      <c r="I61" s="18" t="s">
        <v>105</v>
      </c>
      <c r="J61" s="20" t="s">
        <v>105</v>
      </c>
      <c r="K61" s="18" t="n">
        <v>0.43471362</v>
      </c>
      <c r="L61" s="20" t="n">
        <v>0.18870339</v>
      </c>
      <c r="M61" s="18" t="n">
        <v>0</v>
      </c>
      <c r="N61" s="20" t="n">
        <v>0</v>
      </c>
      <c r="O61" s="18" t="n">
        <v>0</v>
      </c>
      <c r="P61" s="20" t="n">
        <v>0</v>
      </c>
      <c r="Q61" s="18" t="n">
        <v>0.97027595</v>
      </c>
      <c r="R61" s="20" t="n">
        <v>0.26619732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(5200.0/B67*100)</f>
        <v/>
      </c>
      <c r="D67" s="19" t="n">
        <v>1771</v>
      </c>
      <c r="E67" s="18" t="n">
        <v>19.28913453</v>
      </c>
      <c r="F67" s="20" t="n">
        <v>1.04134608</v>
      </c>
      <c r="G67" s="18" t="n">
        <v>79.85275177</v>
      </c>
      <c r="H67" s="20" t="n">
        <v>1.09958238</v>
      </c>
      <c r="I67" s="18" t="s">
        <v>105</v>
      </c>
      <c r="J67" s="20" t="s">
        <v>105</v>
      </c>
      <c r="K67" s="18" t="n">
        <v>0</v>
      </c>
      <c r="L67" s="20" t="n">
        <v>0</v>
      </c>
      <c r="M67" s="18" t="n">
        <v>0</v>
      </c>
      <c r="N67" s="20" t="n">
        <v>0</v>
      </c>
      <c r="O67" s="18" t="n">
        <v>0</v>
      </c>
      <c r="P67" s="20" t="n">
        <v>0</v>
      </c>
      <c r="Q67" s="18" t="n">
        <v>0.8581137</v>
      </c>
      <c r="R67" s="20" t="n">
        <v>0.25595263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(4516.0/B70*100)</f>
        <v/>
      </c>
      <c r="D70" s="19" t="n">
        <v>1520</v>
      </c>
      <c r="E70" s="18" t="n">
        <v>6.642856</v>
      </c>
      <c r="F70" s="20" t="n">
        <v>0.68784042</v>
      </c>
      <c r="G70" s="18" t="n">
        <v>92.53112342</v>
      </c>
      <c r="H70" s="20" t="n">
        <v>0.81035371</v>
      </c>
      <c r="I70" s="18" t="s">
        <v>105</v>
      </c>
      <c r="J70" s="20" t="s">
        <v>105</v>
      </c>
      <c r="K70" s="18" t="n">
        <v>0.05339237</v>
      </c>
      <c r="L70" s="20" t="n">
        <v>0.07561832</v>
      </c>
      <c r="M70" s="18" t="n">
        <v>0</v>
      </c>
      <c r="N70" s="20" t="n">
        <v>0</v>
      </c>
      <c r="O70" s="18" t="n">
        <v>0</v>
      </c>
      <c r="P70" s="20" t="n">
        <v>0</v>
      </c>
      <c r="Q70" s="18" t="n">
        <v>0.77262821</v>
      </c>
      <c r="R70" s="20" t="n">
        <v>0.28014851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(1273.0/B7*100)</f>
        <v/>
      </c>
      <c r="D7" s="19" t="n">
        <v>13257</v>
      </c>
      <c r="E7" s="18" t="n">
        <v>86.33257524</v>
      </c>
      <c r="F7" s="20" t="n">
        <v>0.45628226</v>
      </c>
      <c r="G7" s="18" t="n">
        <v>9.23108053</v>
      </c>
      <c r="H7" s="20" t="n">
        <v>0.37646798</v>
      </c>
      <c r="I7" s="18" t="s">
        <v>105</v>
      </c>
      <c r="J7" s="20" t="s">
        <v>105</v>
      </c>
      <c r="K7" s="18" t="n">
        <v>2.24623761</v>
      </c>
      <c r="L7" s="20" t="n">
        <v>0.18068839</v>
      </c>
      <c r="M7" s="18" t="n">
        <v>0</v>
      </c>
      <c r="N7" s="20" t="n">
        <v>0</v>
      </c>
      <c r="O7" s="18" t="n">
        <v>0</v>
      </c>
      <c r="P7" s="20" t="n">
        <v>0</v>
      </c>
      <c r="Q7" s="18" t="n">
        <v>2.19010662</v>
      </c>
      <c r="R7" s="20" t="n">
        <v>0.16009463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(4386.0/B9*100)</f>
        <v/>
      </c>
      <c r="D9" s="19" t="n">
        <v>1289</v>
      </c>
      <c r="E9" s="18" t="n">
        <v>81.73500548</v>
      </c>
      <c r="F9" s="20" t="n">
        <v>1.24226028</v>
      </c>
      <c r="G9" s="18" t="n">
        <v>16.01488759</v>
      </c>
      <c r="H9" s="20" t="n">
        <v>1.19193968</v>
      </c>
      <c r="I9" s="18" t="s">
        <v>105</v>
      </c>
      <c r="J9" s="20" t="s">
        <v>105</v>
      </c>
      <c r="K9" s="18" t="n">
        <v>1.44118708</v>
      </c>
      <c r="L9" s="20" t="n">
        <v>0.39920525</v>
      </c>
      <c r="M9" s="18" t="n">
        <v>0</v>
      </c>
      <c r="N9" s="20" t="n">
        <v>0</v>
      </c>
      <c r="O9" s="18" t="n">
        <v>0</v>
      </c>
      <c r="P9" s="20" t="n">
        <v>0</v>
      </c>
      <c r="Q9" s="18" t="n">
        <v>0.80891985</v>
      </c>
      <c r="R9" s="20" t="n">
        <v>0.26833891</v>
      </c>
    </row>
    <row r="10" spans="1:18">
      <c r="A10" s="15" t="s">
        <v>109</v>
      </c>
      <c r="B10" s="17" t="n">
        <v>13082</v>
      </c>
      <c r="C10" s="18">
        <f>(9872.0/B10*100)</f>
        <v/>
      </c>
      <c r="D10" s="19" t="n">
        <v>3210</v>
      </c>
      <c r="E10" s="18" t="n">
        <v>91.19827746999999</v>
      </c>
      <c r="F10" s="20" t="n">
        <v>0.78128157</v>
      </c>
      <c r="G10" s="18" t="n">
        <v>7.90600346</v>
      </c>
      <c r="H10" s="20" t="n">
        <v>0.74800506</v>
      </c>
      <c r="I10" s="18" t="s">
        <v>105</v>
      </c>
      <c r="J10" s="20" t="s">
        <v>105</v>
      </c>
      <c r="K10" s="18" t="n">
        <v>0.33246391</v>
      </c>
      <c r="L10" s="20" t="n">
        <v>0.08865397</v>
      </c>
      <c r="M10" s="18" t="n">
        <v>0</v>
      </c>
      <c r="N10" s="20" t="n">
        <v>0</v>
      </c>
      <c r="O10" s="18" t="n">
        <v>0</v>
      </c>
      <c r="P10" s="20" t="n">
        <v>0</v>
      </c>
      <c r="Q10" s="18" t="n">
        <v>0.56325516</v>
      </c>
      <c r="R10" s="20" t="n">
        <v>0.18625522</v>
      </c>
    </row>
    <row r="11" spans="1:18">
      <c r="A11" s="15" t="s">
        <v>110</v>
      </c>
      <c r="B11" s="17" t="n">
        <v>7053</v>
      </c>
      <c r="C11" s="18">
        <f>(5345.0/B11*100)</f>
        <v/>
      </c>
      <c r="D11" s="19" t="n">
        <v>1708</v>
      </c>
      <c r="E11" s="18" t="n">
        <v>91.9995254</v>
      </c>
      <c r="F11" s="20" t="n">
        <v>0.90493183</v>
      </c>
      <c r="G11" s="18" t="n">
        <v>3.11389558</v>
      </c>
      <c r="H11" s="20" t="n">
        <v>0.47911252</v>
      </c>
      <c r="I11" s="18" t="s">
        <v>105</v>
      </c>
      <c r="J11" s="20" t="s">
        <v>105</v>
      </c>
      <c r="K11" s="18" t="n">
        <v>2.88683974</v>
      </c>
      <c r="L11" s="20" t="n">
        <v>0.53557348</v>
      </c>
      <c r="M11" s="18" t="n">
        <v>0</v>
      </c>
      <c r="N11" s="20" t="n">
        <v>0</v>
      </c>
      <c r="O11" s="18" t="n">
        <v>0</v>
      </c>
      <c r="P11" s="20" t="n">
        <v>0</v>
      </c>
      <c r="Q11" s="18" t="n">
        <v>1.99973927</v>
      </c>
      <c r="R11" s="20" t="n">
        <v>0.40806153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(8940.0/B23*100)</f>
        <v/>
      </c>
      <c r="D23" s="19" t="n">
        <v>2643</v>
      </c>
      <c r="E23" s="18" t="n">
        <v>89.92394847</v>
      </c>
      <c r="F23" s="20" t="n">
        <v>0.75370817</v>
      </c>
      <c r="G23" s="18" t="n">
        <v>7.83686067</v>
      </c>
      <c r="H23" s="20" t="n">
        <v>0.66375244</v>
      </c>
      <c r="I23" s="18" t="s">
        <v>105</v>
      </c>
      <c r="J23" s="20" t="s">
        <v>105</v>
      </c>
      <c r="K23" s="18" t="n">
        <v>1.42168806</v>
      </c>
      <c r="L23" s="20" t="n">
        <v>0.35678046</v>
      </c>
      <c r="M23" s="18" t="n">
        <v>0</v>
      </c>
      <c r="N23" s="20" t="n">
        <v>0</v>
      </c>
      <c r="O23" s="18" t="n">
        <v>0</v>
      </c>
      <c r="P23" s="20" t="n">
        <v>0</v>
      </c>
      <c r="Q23" s="18" t="n">
        <v>0.8175028</v>
      </c>
      <c r="R23" s="20" t="n">
        <v>0.23472064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84.13410770999999</v>
      </c>
      <c r="F29" s="20" t="n">
        <v>1.1696109</v>
      </c>
      <c r="G29" s="18" t="n">
        <v>14.51614256</v>
      </c>
      <c r="H29" s="20" t="n">
        <v>1.04562743</v>
      </c>
      <c r="I29" s="18" t="s">
        <v>105</v>
      </c>
      <c r="J29" s="20" t="s">
        <v>105</v>
      </c>
      <c r="K29" s="18" t="n">
        <v>0.8069235300000001</v>
      </c>
      <c r="L29" s="20" t="n">
        <v>0.29080304</v>
      </c>
      <c r="M29" s="18" t="n">
        <v>0</v>
      </c>
      <c r="N29" s="20" t="n">
        <v>0</v>
      </c>
      <c r="O29" s="18" t="n">
        <v>0</v>
      </c>
      <c r="P29" s="20" t="n">
        <v>0</v>
      </c>
      <c r="Q29" s="18" t="n">
        <v>0.5428262</v>
      </c>
      <c r="R29" s="20" t="n">
        <v>0.24884113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(2776.0/B32*100)</f>
        <v/>
      </c>
      <c r="D32" s="19" t="n">
        <v>1702</v>
      </c>
      <c r="E32" s="18" t="n">
        <v>92.95690618</v>
      </c>
      <c r="F32" s="20" t="n">
        <v>0.65597705</v>
      </c>
      <c r="G32" s="18" t="n">
        <v>5.36414328</v>
      </c>
      <c r="H32" s="20" t="n">
        <v>0.60669853</v>
      </c>
      <c r="I32" s="18" t="s">
        <v>105</v>
      </c>
      <c r="J32" s="20" t="s">
        <v>105</v>
      </c>
      <c r="K32" s="18" t="n">
        <v>0.5376266</v>
      </c>
      <c r="L32" s="20" t="n">
        <v>0.18143521</v>
      </c>
      <c r="M32" s="18" t="n">
        <v>0</v>
      </c>
      <c r="N32" s="20" t="n">
        <v>0</v>
      </c>
      <c r="O32" s="18" t="n">
        <v>0</v>
      </c>
      <c r="P32" s="20" t="n">
        <v>0</v>
      </c>
      <c r="Q32" s="18" t="n">
        <v>1.14132394</v>
      </c>
      <c r="R32" s="20" t="n">
        <v>0.30758931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(4848.0/B34*100)</f>
        <v/>
      </c>
      <c r="D34" s="19" t="n">
        <v>1502</v>
      </c>
      <c r="E34" s="18" t="n">
        <v>91.04199294999999</v>
      </c>
      <c r="F34" s="20" t="n">
        <v>0.86977724</v>
      </c>
      <c r="G34" s="18" t="n">
        <v>4.82654749</v>
      </c>
      <c r="H34" s="20" t="n">
        <v>0.59478633</v>
      </c>
      <c r="I34" s="18" t="s">
        <v>105</v>
      </c>
      <c r="J34" s="20" t="s">
        <v>105</v>
      </c>
      <c r="K34" s="18" t="n">
        <v>1.77204933</v>
      </c>
      <c r="L34" s="20" t="n">
        <v>0.34226103</v>
      </c>
      <c r="M34" s="18" t="n">
        <v>0</v>
      </c>
      <c r="N34" s="20" t="n">
        <v>0</v>
      </c>
      <c r="O34" s="18" t="n">
        <v>0</v>
      </c>
      <c r="P34" s="20" t="n">
        <v>0</v>
      </c>
      <c r="Q34" s="18" t="n">
        <v>2.35941023</v>
      </c>
      <c r="R34" s="20" t="n">
        <v>0.46011249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(5046.0/B36*100)</f>
        <v/>
      </c>
      <c r="D36" s="19" t="n">
        <v>1690</v>
      </c>
      <c r="E36" s="18" t="n">
        <v>92.59095134</v>
      </c>
      <c r="F36" s="20" t="n">
        <v>0.74844166</v>
      </c>
      <c r="G36" s="18" t="n">
        <v>4.87986302</v>
      </c>
      <c r="H36" s="20" t="n">
        <v>0.61003012</v>
      </c>
      <c r="I36" s="18" t="s">
        <v>105</v>
      </c>
      <c r="J36" s="20" t="s">
        <v>105</v>
      </c>
      <c r="K36" s="18" t="n">
        <v>1.50701063</v>
      </c>
      <c r="L36" s="20" t="n">
        <v>0.36170654</v>
      </c>
      <c r="M36" s="18" t="n">
        <v>0</v>
      </c>
      <c r="N36" s="20" t="n">
        <v>0</v>
      </c>
      <c r="O36" s="18" t="n">
        <v>0</v>
      </c>
      <c r="P36" s="20" t="n">
        <v>0</v>
      </c>
      <c r="Q36" s="18" t="n">
        <v>1.02217502</v>
      </c>
      <c r="R36" s="20" t="n">
        <v>0.25065875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(4305.0/B41*100)</f>
        <v/>
      </c>
      <c r="D41" s="19" t="n">
        <v>1407</v>
      </c>
      <c r="E41" s="18" t="n">
        <v>93.68532723</v>
      </c>
      <c r="F41" s="20" t="n">
        <v>0.75452573</v>
      </c>
      <c r="G41" s="18" t="n">
        <v>5.50153393</v>
      </c>
      <c r="H41" s="20" t="n">
        <v>0.7112601</v>
      </c>
      <c r="I41" s="18" t="s">
        <v>105</v>
      </c>
      <c r="J41" s="20" t="s">
        <v>105</v>
      </c>
      <c r="K41" s="18" t="n">
        <v>0.22607624</v>
      </c>
      <c r="L41" s="20" t="n">
        <v>0.13337305</v>
      </c>
      <c r="M41" s="18" t="n">
        <v>0</v>
      </c>
      <c r="N41" s="20" t="n">
        <v>0</v>
      </c>
      <c r="O41" s="18" t="n">
        <v>0</v>
      </c>
      <c r="P41" s="20" t="n">
        <v>0</v>
      </c>
      <c r="Q41" s="18" t="n">
        <v>0.58706261</v>
      </c>
      <c r="R41" s="20" t="n">
        <v>0.28631734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(18946.0/B46*100)</f>
        <v/>
      </c>
      <c r="D46" s="19" t="n">
        <v>4195</v>
      </c>
      <c r="E46" s="18" t="n">
        <v>85.56157455</v>
      </c>
      <c r="F46" s="20" t="n">
        <v>1.02163041</v>
      </c>
      <c r="G46" s="18" t="n">
        <v>1.84825142</v>
      </c>
      <c r="H46" s="20" t="n">
        <v>0.30620321</v>
      </c>
      <c r="I46" s="18" t="s">
        <v>105</v>
      </c>
      <c r="J46" s="20" t="s">
        <v>105</v>
      </c>
      <c r="K46" s="18" t="n">
        <v>6.5818878</v>
      </c>
      <c r="L46" s="20" t="n">
        <v>0.66229644</v>
      </c>
      <c r="M46" s="18" t="n">
        <v>0</v>
      </c>
      <c r="N46" s="20" t="n">
        <v>0</v>
      </c>
      <c r="O46" s="18" t="n">
        <v>0</v>
      </c>
      <c r="P46" s="20" t="n">
        <v>0</v>
      </c>
      <c r="Q46" s="18" t="n">
        <v>6.00828624</v>
      </c>
      <c r="R46" s="20" t="n">
        <v>0.60007469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(7343.0/B48*100)</f>
        <v/>
      </c>
      <c r="D48" s="19" t="n">
        <v>2498</v>
      </c>
      <c r="E48" s="18" t="n">
        <v>79.09806183000001</v>
      </c>
      <c r="F48" s="20" t="n">
        <v>1.31429744</v>
      </c>
      <c r="G48" s="18" t="n">
        <v>20.87160765</v>
      </c>
      <c r="H48" s="20" t="n">
        <v>1.31454385</v>
      </c>
      <c r="I48" s="18" t="s">
        <v>105</v>
      </c>
      <c r="J48" s="20" t="s">
        <v>105</v>
      </c>
      <c r="K48" s="18" t="n">
        <v>0.03033052</v>
      </c>
      <c r="L48" s="20" t="n">
        <v>0.03046687</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(4863.0/B61*100)</f>
        <v/>
      </c>
      <c r="D61" s="19" t="n">
        <v>1662</v>
      </c>
      <c r="E61" s="18" t="n">
        <v>92.88249035</v>
      </c>
      <c r="F61" s="20" t="n">
        <v>0.75576981</v>
      </c>
      <c r="G61" s="18" t="n">
        <v>3.7433606</v>
      </c>
      <c r="H61" s="20" t="n">
        <v>0.52551099</v>
      </c>
      <c r="I61" s="18" t="s">
        <v>105</v>
      </c>
      <c r="J61" s="20" t="s">
        <v>105</v>
      </c>
      <c r="K61" s="18" t="n">
        <v>1.85585658</v>
      </c>
      <c r="L61" s="20" t="n">
        <v>0.434129</v>
      </c>
      <c r="M61" s="18" t="n">
        <v>0</v>
      </c>
      <c r="N61" s="20" t="n">
        <v>0</v>
      </c>
      <c r="O61" s="18" t="n">
        <v>0</v>
      </c>
      <c r="P61" s="20" t="n">
        <v>0</v>
      </c>
      <c r="Q61" s="18" t="n">
        <v>1.51829247</v>
      </c>
      <c r="R61" s="20" t="n">
        <v>0.29496824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(5470.0/B67*100)</f>
        <v/>
      </c>
      <c r="D67" s="19" t="n">
        <v>1501</v>
      </c>
      <c r="E67" s="18" t="n">
        <v>96.6912883</v>
      </c>
      <c r="F67" s="20" t="n">
        <v>0.59707376</v>
      </c>
      <c r="G67" s="18" t="n">
        <v>2.73849152</v>
      </c>
      <c r="H67" s="20" t="n">
        <v>0.5349337</v>
      </c>
      <c r="I67" s="18" t="s">
        <v>105</v>
      </c>
      <c r="J67" s="20" t="s">
        <v>105</v>
      </c>
      <c r="K67" s="18" t="n">
        <v>0.27794395</v>
      </c>
      <c r="L67" s="20" t="n">
        <v>0.16480609</v>
      </c>
      <c r="M67" s="18" t="n">
        <v>0</v>
      </c>
      <c r="N67" s="20" t="n">
        <v>0</v>
      </c>
      <c r="O67" s="18" t="n">
        <v>0</v>
      </c>
      <c r="P67" s="20" t="n">
        <v>0</v>
      </c>
      <c r="Q67" s="18" t="n">
        <v>0.29227623</v>
      </c>
      <c r="R67" s="20" t="n">
        <v>0.15194396</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(4630.0/B70*100)</f>
        <v/>
      </c>
      <c r="D70" s="19" t="n">
        <v>1406</v>
      </c>
      <c r="E70" s="18" t="n">
        <v>89.33640747</v>
      </c>
      <c r="F70" s="20" t="n">
        <v>1.31212361</v>
      </c>
      <c r="G70" s="18" t="n">
        <v>8.01299998</v>
      </c>
      <c r="H70" s="20" t="n">
        <v>1.21197006</v>
      </c>
      <c r="I70" s="18" t="s">
        <v>105</v>
      </c>
      <c r="J70" s="20" t="s">
        <v>105</v>
      </c>
      <c r="K70" s="18" t="n">
        <v>1.94717498</v>
      </c>
      <c r="L70" s="20" t="n">
        <v>0.7947235499999999</v>
      </c>
      <c r="M70" s="18" t="n">
        <v>0</v>
      </c>
      <c r="N70" s="20" t="n">
        <v>0</v>
      </c>
      <c r="O70" s="18" t="n">
        <v>0</v>
      </c>
      <c r="P70" s="20" t="n">
        <v>0</v>
      </c>
      <c r="Q70" s="18" t="n">
        <v>0.70341758</v>
      </c>
      <c r="R70" s="20" t="n">
        <v>0.19294576</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226</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(1326.0/B7*100)</f>
        <v/>
      </c>
      <c r="D7" s="19" t="n">
        <v>13204</v>
      </c>
      <c r="E7" s="18" t="n">
        <v>23.60048346</v>
      </c>
      <c r="F7" s="20" t="n">
        <v>0.48854621</v>
      </c>
      <c r="G7" s="18" t="n">
        <v>66.50963316000001</v>
      </c>
      <c r="H7" s="20" t="n">
        <v>0.61226004</v>
      </c>
      <c r="I7" s="18" t="s">
        <v>105</v>
      </c>
      <c r="J7" s="20" t="s">
        <v>105</v>
      </c>
      <c r="K7" s="18" t="n">
        <v>2.9401774</v>
      </c>
      <c r="L7" s="20" t="n">
        <v>0.20818376</v>
      </c>
      <c r="M7" s="18" t="n">
        <v>0.01355131</v>
      </c>
      <c r="N7" s="20" t="n">
        <v>0.0032214</v>
      </c>
      <c r="O7" s="18" t="n">
        <v>0</v>
      </c>
      <c r="P7" s="20" t="n">
        <v>0</v>
      </c>
      <c r="Q7" s="18" t="n">
        <v>6.93615466</v>
      </c>
      <c r="R7" s="20" t="n">
        <v>0.29184566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(4401.0/B9*100)</f>
        <v/>
      </c>
      <c r="D9" s="19" t="n">
        <v>1274</v>
      </c>
      <c r="E9" s="18" t="n">
        <v>20.83908421</v>
      </c>
      <c r="F9" s="20" t="n">
        <v>1.10380123</v>
      </c>
      <c r="G9" s="18" t="n">
        <v>73.21127102</v>
      </c>
      <c r="H9" s="20" t="n">
        <v>1.36630649</v>
      </c>
      <c r="I9" s="18" t="s">
        <v>105</v>
      </c>
      <c r="J9" s="20" t="s">
        <v>105</v>
      </c>
      <c r="K9" s="18" t="n">
        <v>2.03355408</v>
      </c>
      <c r="L9" s="20" t="n">
        <v>0.47180354</v>
      </c>
      <c r="M9" s="18" t="n">
        <v>0.67601715</v>
      </c>
      <c r="N9" s="20" t="n">
        <v>0.22876799</v>
      </c>
      <c r="O9" s="18" t="n">
        <v>0</v>
      </c>
      <c r="P9" s="20" t="n">
        <v>0</v>
      </c>
      <c r="Q9" s="18" t="n">
        <v>3.24007354</v>
      </c>
      <c r="R9" s="20" t="n">
        <v>0.47926811</v>
      </c>
    </row>
    <row r="10" spans="1:18">
      <c r="A10" s="15" t="s">
        <v>109</v>
      </c>
      <c r="B10" s="17" t="n">
        <v>13082</v>
      </c>
      <c r="C10" s="18">
        <f>(9872.0/B10*100)</f>
        <v/>
      </c>
      <c r="D10" s="19" t="n">
        <v>3210</v>
      </c>
      <c r="E10" s="18" t="n">
        <v>8.80731735</v>
      </c>
      <c r="F10" s="20" t="n">
        <v>0.85238198</v>
      </c>
      <c r="G10" s="18" t="n">
        <v>88.01924723</v>
      </c>
      <c r="H10" s="20" t="n">
        <v>0.96505601</v>
      </c>
      <c r="I10" s="18" t="s">
        <v>105</v>
      </c>
      <c r="J10" s="20" t="s">
        <v>105</v>
      </c>
      <c r="K10" s="18" t="n">
        <v>0.60161972</v>
      </c>
      <c r="L10" s="20" t="n">
        <v>0.18626849</v>
      </c>
      <c r="M10" s="18" t="n">
        <v>0.13612769</v>
      </c>
      <c r="N10" s="20" t="n">
        <v>0.09421852</v>
      </c>
      <c r="O10" s="18" t="n">
        <v>0</v>
      </c>
      <c r="P10" s="20" t="n">
        <v>0</v>
      </c>
      <c r="Q10" s="18" t="n">
        <v>2.43568802</v>
      </c>
      <c r="R10" s="20" t="n">
        <v>0.41341389</v>
      </c>
    </row>
    <row r="11" spans="1:18">
      <c r="A11" s="15" t="s">
        <v>110</v>
      </c>
      <c r="B11" s="17" t="n">
        <v>7053</v>
      </c>
      <c r="C11" s="18">
        <f>(5348.0/B11*100)</f>
        <v/>
      </c>
      <c r="D11" s="19" t="n">
        <v>1705</v>
      </c>
      <c r="E11" s="18" t="n">
        <v>22.63738436</v>
      </c>
      <c r="F11" s="20" t="n">
        <v>1.27673087</v>
      </c>
      <c r="G11" s="18" t="n">
        <v>66.46675338999999</v>
      </c>
      <c r="H11" s="20" t="n">
        <v>1.55546643</v>
      </c>
      <c r="I11" s="18" t="s">
        <v>105</v>
      </c>
      <c r="J11" s="20" t="s">
        <v>105</v>
      </c>
      <c r="K11" s="18" t="n">
        <v>3.23108754</v>
      </c>
      <c r="L11" s="20" t="n">
        <v>0.56819348</v>
      </c>
      <c r="M11" s="18" t="n">
        <v>0.07704102</v>
      </c>
      <c r="N11" s="20" t="n">
        <v>0.05855225</v>
      </c>
      <c r="O11" s="18" t="n">
        <v>0</v>
      </c>
      <c r="P11" s="20" t="n">
        <v>0</v>
      </c>
      <c r="Q11" s="18" t="n">
        <v>7.58773368</v>
      </c>
      <c r="R11" s="20" t="n">
        <v>0.8223015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(8951.0/B23*100)</f>
        <v/>
      </c>
      <c r="D23" s="19" t="n">
        <v>2632</v>
      </c>
      <c r="E23" s="18" t="n">
        <v>26.56591419</v>
      </c>
      <c r="F23" s="20" t="n">
        <v>1.21189044</v>
      </c>
      <c r="G23" s="18" t="n">
        <v>62.80944838</v>
      </c>
      <c r="H23" s="20" t="n">
        <v>1.55696257</v>
      </c>
      <c r="I23" s="18" t="s">
        <v>105</v>
      </c>
      <c r="J23" s="20" t="s">
        <v>105</v>
      </c>
      <c r="K23" s="18" t="n">
        <v>1.75052644</v>
      </c>
      <c r="L23" s="20" t="n">
        <v>0.39232188</v>
      </c>
      <c r="M23" s="18" t="n">
        <v>0.07655547</v>
      </c>
      <c r="N23" s="20" t="n">
        <v>0.0754669</v>
      </c>
      <c r="O23" s="18" t="n">
        <v>0</v>
      </c>
      <c r="P23" s="20" t="n">
        <v>0</v>
      </c>
      <c r="Q23" s="18" t="n">
        <v>8.79755553</v>
      </c>
      <c r="R23" s="20" t="n">
        <v>0.87565433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39.89323419</v>
      </c>
      <c r="F29" s="20" t="n">
        <v>1.42831983</v>
      </c>
      <c r="G29" s="18" t="n">
        <v>55.97434296</v>
      </c>
      <c r="H29" s="20" t="n">
        <v>1.5780415</v>
      </c>
      <c r="I29" s="18" t="s">
        <v>105</v>
      </c>
      <c r="J29" s="20" t="s">
        <v>105</v>
      </c>
      <c r="K29" s="18" t="n">
        <v>0.88349204</v>
      </c>
      <c r="L29" s="20" t="n">
        <v>0.30232372</v>
      </c>
      <c r="M29" s="18" t="n">
        <v>0</v>
      </c>
      <c r="N29" s="20" t="n">
        <v>0</v>
      </c>
      <c r="O29" s="18" t="n">
        <v>0</v>
      </c>
      <c r="P29" s="20" t="n">
        <v>0</v>
      </c>
      <c r="Q29" s="18" t="n">
        <v>3.2489308</v>
      </c>
      <c r="R29" s="20" t="n">
        <v>0.53057929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(2777.0/B32*100)</f>
        <v/>
      </c>
      <c r="D32" s="19" t="n">
        <v>1701</v>
      </c>
      <c r="E32" s="18" t="n">
        <v>51.52878191</v>
      </c>
      <c r="F32" s="20" t="n">
        <v>1.30748431</v>
      </c>
      <c r="G32" s="18" t="n">
        <v>35.87652297</v>
      </c>
      <c r="H32" s="20" t="n">
        <v>1.30035026</v>
      </c>
      <c r="I32" s="18" t="s">
        <v>105</v>
      </c>
      <c r="J32" s="20" t="s">
        <v>105</v>
      </c>
      <c r="K32" s="18" t="n">
        <v>0.74580693</v>
      </c>
      <c r="L32" s="20" t="n">
        <v>0.22097869</v>
      </c>
      <c r="M32" s="18" t="n">
        <v>0.24993856</v>
      </c>
      <c r="N32" s="20" t="n">
        <v>0.2664091</v>
      </c>
      <c r="O32" s="18" t="n">
        <v>0</v>
      </c>
      <c r="P32" s="20" t="n">
        <v>0</v>
      </c>
      <c r="Q32" s="18" t="n">
        <v>11.59894962</v>
      </c>
      <c r="R32" s="20" t="n">
        <v>1.06989455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(4854.0/B34*100)</f>
        <v/>
      </c>
      <c r="D34" s="19" t="n">
        <v>1496</v>
      </c>
      <c r="E34" s="18" t="n">
        <v>48.75030292</v>
      </c>
      <c r="F34" s="20" t="n">
        <v>1.46972427</v>
      </c>
      <c r="G34" s="18" t="n">
        <v>34.49835178</v>
      </c>
      <c r="H34" s="20" t="n">
        <v>1.46990257</v>
      </c>
      <c r="I34" s="18" t="s">
        <v>105</v>
      </c>
      <c r="J34" s="20" t="s">
        <v>105</v>
      </c>
      <c r="K34" s="18" t="n">
        <v>2.13268479</v>
      </c>
      <c r="L34" s="20" t="n">
        <v>0.38277105</v>
      </c>
      <c r="M34" s="18" t="n">
        <v>0</v>
      </c>
      <c r="N34" s="20" t="n">
        <v>0</v>
      </c>
      <c r="O34" s="18" t="n">
        <v>0</v>
      </c>
      <c r="P34" s="20" t="n">
        <v>0</v>
      </c>
      <c r="Q34" s="18" t="n">
        <v>14.61866051</v>
      </c>
      <c r="R34" s="20" t="n">
        <v>1.24774433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(5050.0/B36*100)</f>
        <v/>
      </c>
      <c r="D36" s="19" t="n">
        <v>1686</v>
      </c>
      <c r="E36" s="18" t="n">
        <v>19.49996052</v>
      </c>
      <c r="F36" s="20" t="n">
        <v>1.0710632</v>
      </c>
      <c r="G36" s="18" t="n">
        <v>71.98490068</v>
      </c>
      <c r="H36" s="20" t="n">
        <v>1.38553002</v>
      </c>
      <c r="I36" s="18" t="s">
        <v>105</v>
      </c>
      <c r="J36" s="20" t="s">
        <v>105</v>
      </c>
      <c r="K36" s="18" t="n">
        <v>1.50900048</v>
      </c>
      <c r="L36" s="20" t="n">
        <v>0.36205436</v>
      </c>
      <c r="M36" s="18" t="n">
        <v>0</v>
      </c>
      <c r="N36" s="20" t="n">
        <v>0</v>
      </c>
      <c r="O36" s="18" t="n">
        <v>0</v>
      </c>
      <c r="P36" s="20" t="n">
        <v>0</v>
      </c>
      <c r="Q36" s="18" t="n">
        <v>7.00613832</v>
      </c>
      <c r="R36" s="20" t="n">
        <v>0.7394121299999999</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(4312.0/B41*100)</f>
        <v/>
      </c>
      <c r="D41" s="19" t="n">
        <v>1400</v>
      </c>
      <c r="E41" s="18" t="n">
        <v>25.35387758</v>
      </c>
      <c r="F41" s="20" t="n">
        <v>1.21010817</v>
      </c>
      <c r="G41" s="18" t="n">
        <v>70.29901212</v>
      </c>
      <c r="H41" s="20" t="n">
        <v>1.24148151</v>
      </c>
      <c r="I41" s="18" t="s">
        <v>105</v>
      </c>
      <c r="J41" s="20" t="s">
        <v>105</v>
      </c>
      <c r="K41" s="18" t="n">
        <v>0.36086283</v>
      </c>
      <c r="L41" s="20" t="n">
        <v>0.17120764</v>
      </c>
      <c r="M41" s="18" t="n">
        <v>0</v>
      </c>
      <c r="N41" s="20" t="n">
        <v>0</v>
      </c>
      <c r="O41" s="18" t="n">
        <v>0</v>
      </c>
      <c r="P41" s="20" t="n">
        <v>0</v>
      </c>
      <c r="Q41" s="18" t="n">
        <v>3.98624747</v>
      </c>
      <c r="R41" s="20" t="n">
        <v>0.68126088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(19023.0/B46*100)</f>
        <v/>
      </c>
      <c r="D46" s="19" t="n">
        <v>4118</v>
      </c>
      <c r="E46" s="18" t="n">
        <v>30.38302134</v>
      </c>
      <c r="F46" s="20" t="n">
        <v>1.14878485</v>
      </c>
      <c r="G46" s="18" t="n">
        <v>40.62497019</v>
      </c>
      <c r="H46" s="20" t="n">
        <v>1.23836612</v>
      </c>
      <c r="I46" s="18" t="s">
        <v>105</v>
      </c>
      <c r="J46" s="20" t="s">
        <v>105</v>
      </c>
      <c r="K46" s="18" t="n">
        <v>7.8559192</v>
      </c>
      <c r="L46" s="20" t="n">
        <v>0.74470228</v>
      </c>
      <c r="M46" s="18" t="n">
        <v>0</v>
      </c>
      <c r="N46" s="20" t="n">
        <v>0</v>
      </c>
      <c r="O46" s="18" t="n">
        <v>0</v>
      </c>
      <c r="P46" s="20" t="n">
        <v>0</v>
      </c>
      <c r="Q46" s="18" t="n">
        <v>21.13608927</v>
      </c>
      <c r="R46" s="20" t="n">
        <v>0.94541204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(7342.0/B48*100)</f>
        <v/>
      </c>
      <c r="D48" s="19" t="n">
        <v>2499</v>
      </c>
      <c r="E48" s="18" t="n">
        <v>84.55558929</v>
      </c>
      <c r="F48" s="20" t="n">
        <v>1.15711938</v>
      </c>
      <c r="G48" s="18" t="n">
        <v>7.78862592</v>
      </c>
      <c r="H48" s="20" t="n">
        <v>0.8107249399999999</v>
      </c>
      <c r="I48" s="18" t="s">
        <v>105</v>
      </c>
      <c r="J48" s="20" t="s">
        <v>105</v>
      </c>
      <c r="K48" s="18" t="n">
        <v>0.0353319</v>
      </c>
      <c r="L48" s="20" t="n">
        <v>0.03086094</v>
      </c>
      <c r="M48" s="18" t="n">
        <v>0</v>
      </c>
      <c r="N48" s="20" t="n">
        <v>0</v>
      </c>
      <c r="O48" s="18" t="n">
        <v>0</v>
      </c>
      <c r="P48" s="20" t="n">
        <v>0</v>
      </c>
      <c r="Q48" s="18" t="n">
        <v>7.62045289</v>
      </c>
      <c r="R48" s="20" t="n">
        <v>0.91063183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(4863.0/B61*100)</f>
        <v/>
      </c>
      <c r="D61" s="19" t="n">
        <v>1662</v>
      </c>
      <c r="E61" s="18" t="n">
        <v>30.98172797</v>
      </c>
      <c r="F61" s="20" t="n">
        <v>1.2694687</v>
      </c>
      <c r="G61" s="18" t="n">
        <v>56.07841417</v>
      </c>
      <c r="H61" s="20" t="n">
        <v>1.42861615</v>
      </c>
      <c r="I61" s="18" t="s">
        <v>105</v>
      </c>
      <c r="J61" s="20" t="s">
        <v>105</v>
      </c>
      <c r="K61" s="18" t="n">
        <v>2.34642628</v>
      </c>
      <c r="L61" s="20" t="n">
        <v>0.56070195</v>
      </c>
      <c r="M61" s="18" t="n">
        <v>0.07106886</v>
      </c>
      <c r="N61" s="20" t="n">
        <v>0.0637412</v>
      </c>
      <c r="O61" s="18" t="n">
        <v>0</v>
      </c>
      <c r="P61" s="20" t="n">
        <v>0</v>
      </c>
      <c r="Q61" s="18" t="n">
        <v>10.52236271</v>
      </c>
      <c r="R61" s="20" t="n">
        <v>0.9067488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(5492.0/B67*100)</f>
        <v/>
      </c>
      <c r="D67" s="19" t="n">
        <v>1479</v>
      </c>
      <c r="E67" s="18" t="n">
        <v>50.66395209</v>
      </c>
      <c r="F67" s="20" t="n">
        <v>1.24621417</v>
      </c>
      <c r="G67" s="18" t="n">
        <v>43.20059653</v>
      </c>
      <c r="H67" s="20" t="n">
        <v>1.31962823</v>
      </c>
      <c r="I67" s="18" t="s">
        <v>105</v>
      </c>
      <c r="J67" s="20" t="s">
        <v>105</v>
      </c>
      <c r="K67" s="18" t="n">
        <v>0.34825119</v>
      </c>
      <c r="L67" s="20" t="n">
        <v>0.17911375</v>
      </c>
      <c r="M67" s="18" t="n">
        <v>0</v>
      </c>
      <c r="N67" s="20" t="n">
        <v>0</v>
      </c>
      <c r="O67" s="18" t="n">
        <v>0</v>
      </c>
      <c r="P67" s="20" t="n">
        <v>0</v>
      </c>
      <c r="Q67" s="18" t="n">
        <v>5.78720019</v>
      </c>
      <c r="R67" s="20" t="n">
        <v>0.64218289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(4646.0/B70*100)</f>
        <v/>
      </c>
      <c r="D70" s="19" t="n">
        <v>1390</v>
      </c>
      <c r="E70" s="18" t="n">
        <v>11.11410887</v>
      </c>
      <c r="F70" s="20" t="n">
        <v>1.15295094</v>
      </c>
      <c r="G70" s="18" t="n">
        <v>80.46533383000001</v>
      </c>
      <c r="H70" s="20" t="n">
        <v>1.43276924</v>
      </c>
      <c r="I70" s="18" t="s">
        <v>105</v>
      </c>
      <c r="J70" s="20" t="s">
        <v>105</v>
      </c>
      <c r="K70" s="18" t="n">
        <v>2.29445874</v>
      </c>
      <c r="L70" s="20" t="n">
        <v>0.86040266</v>
      </c>
      <c r="M70" s="18" t="n">
        <v>0</v>
      </c>
      <c r="N70" s="20" t="n">
        <v>0</v>
      </c>
      <c r="O70" s="18" t="n">
        <v>0</v>
      </c>
      <c r="P70" s="20" t="n">
        <v>0</v>
      </c>
      <c r="Q70" s="18" t="n">
        <v>6.12609856</v>
      </c>
      <c r="R70" s="20" t="n">
        <v>0.69679439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(1520.0/B7*100)</f>
        <v/>
      </c>
      <c r="D7" s="19" t="n">
        <v>13010</v>
      </c>
      <c r="E7" s="18" t="n">
        <v>63.15878009</v>
      </c>
      <c r="F7" s="20" t="n">
        <v>0.49630923</v>
      </c>
      <c r="G7" s="18" t="n">
        <v>31.50866811</v>
      </c>
      <c r="H7" s="20" t="n">
        <v>0.54994122</v>
      </c>
      <c r="I7" s="18" t="s">
        <v>105</v>
      </c>
      <c r="J7" s="20" t="s">
        <v>105</v>
      </c>
      <c r="K7" s="18" t="n">
        <v>3.93897959</v>
      </c>
      <c r="L7" s="20" t="n">
        <v>0.24918025</v>
      </c>
      <c r="M7" s="18" t="n">
        <v>0</v>
      </c>
      <c r="N7" s="20" t="n">
        <v>0</v>
      </c>
      <c r="O7" s="18" t="n">
        <v>0</v>
      </c>
      <c r="P7" s="20" t="n">
        <v>0</v>
      </c>
      <c r="Q7" s="18" t="n">
        <v>1.39357221</v>
      </c>
      <c r="R7" s="20" t="n">
        <v>0.12525657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(4409.0/B9*100)</f>
        <v/>
      </c>
      <c r="D9" s="19" t="n">
        <v>1266</v>
      </c>
      <c r="E9" s="18" t="n">
        <v>57.32566853</v>
      </c>
      <c r="F9" s="20" t="n">
        <v>1.2876834</v>
      </c>
      <c r="G9" s="18" t="n">
        <v>39.76877306</v>
      </c>
      <c r="H9" s="20" t="n">
        <v>1.3176908</v>
      </c>
      <c r="I9" s="18" t="s">
        <v>105</v>
      </c>
      <c r="J9" s="20" t="s">
        <v>105</v>
      </c>
      <c r="K9" s="18" t="n">
        <v>2.28572104</v>
      </c>
      <c r="L9" s="20" t="n">
        <v>0.492435</v>
      </c>
      <c r="M9" s="18" t="n">
        <v>0</v>
      </c>
      <c r="N9" s="20" t="n">
        <v>0</v>
      </c>
      <c r="O9" s="18" t="n">
        <v>0</v>
      </c>
      <c r="P9" s="20" t="n">
        <v>0</v>
      </c>
      <c r="Q9" s="18" t="n">
        <v>0.6198373700000001</v>
      </c>
      <c r="R9" s="20" t="n">
        <v>0.20712036</v>
      </c>
    </row>
    <row r="10" spans="1:18">
      <c r="A10" s="15" t="s">
        <v>109</v>
      </c>
      <c r="B10" s="17" t="n">
        <v>13082</v>
      </c>
      <c r="C10" s="18">
        <f>(9881.0/B10*100)</f>
        <v/>
      </c>
      <c r="D10" s="19" t="n">
        <v>3201</v>
      </c>
      <c r="E10" s="18" t="n">
        <v>65.32537243</v>
      </c>
      <c r="F10" s="20" t="n">
        <v>1.33870264</v>
      </c>
      <c r="G10" s="18" t="n">
        <v>33.40333173</v>
      </c>
      <c r="H10" s="20" t="n">
        <v>1.36275803</v>
      </c>
      <c r="I10" s="18" t="s">
        <v>105</v>
      </c>
      <c r="J10" s="20" t="s">
        <v>105</v>
      </c>
      <c r="K10" s="18" t="n">
        <v>0.82301105</v>
      </c>
      <c r="L10" s="20" t="n">
        <v>0.18816101</v>
      </c>
      <c r="M10" s="18" t="n">
        <v>0</v>
      </c>
      <c r="N10" s="20" t="n">
        <v>0</v>
      </c>
      <c r="O10" s="18" t="n">
        <v>0</v>
      </c>
      <c r="P10" s="20" t="n">
        <v>0</v>
      </c>
      <c r="Q10" s="18" t="n">
        <v>0.44828478</v>
      </c>
      <c r="R10" s="20" t="n">
        <v>0.11627061</v>
      </c>
    </row>
    <row r="11" spans="1:18">
      <c r="A11" s="15" t="s">
        <v>110</v>
      </c>
      <c r="B11" s="17" t="n">
        <v>7053</v>
      </c>
      <c r="C11" s="18">
        <f>(5352.0/B11*100)</f>
        <v/>
      </c>
      <c r="D11" s="19" t="n">
        <v>1701</v>
      </c>
      <c r="E11" s="18" t="n">
        <v>77.43629018999999</v>
      </c>
      <c r="F11" s="20" t="n">
        <v>1.31120711</v>
      </c>
      <c r="G11" s="18" t="n">
        <v>15.77483173</v>
      </c>
      <c r="H11" s="20" t="n">
        <v>1.08466298</v>
      </c>
      <c r="I11" s="18" t="s">
        <v>105</v>
      </c>
      <c r="J11" s="20" t="s">
        <v>105</v>
      </c>
      <c r="K11" s="18" t="n">
        <v>4.730897</v>
      </c>
      <c r="L11" s="20" t="n">
        <v>0.73066239</v>
      </c>
      <c r="M11" s="18" t="n">
        <v>0</v>
      </c>
      <c r="N11" s="20" t="n">
        <v>0</v>
      </c>
      <c r="O11" s="18" t="n">
        <v>0</v>
      </c>
      <c r="P11" s="20" t="n">
        <v>0</v>
      </c>
      <c r="Q11" s="18" t="n">
        <v>2.05798108</v>
      </c>
      <c r="R11" s="20" t="n">
        <v>0.40644273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(8957.0/B23*100)</f>
        <v/>
      </c>
      <c r="D23" s="19" t="n">
        <v>2626</v>
      </c>
      <c r="E23" s="18" t="n">
        <v>71.21478997</v>
      </c>
      <c r="F23" s="20" t="n">
        <v>1.32277245</v>
      </c>
      <c r="G23" s="18" t="n">
        <v>25.26151579</v>
      </c>
      <c r="H23" s="20" t="n">
        <v>1.29621823</v>
      </c>
      <c r="I23" s="18" t="s">
        <v>105</v>
      </c>
      <c r="J23" s="20" t="s">
        <v>105</v>
      </c>
      <c r="K23" s="18" t="n">
        <v>2.52425235</v>
      </c>
      <c r="L23" s="20" t="n">
        <v>0.44706089</v>
      </c>
      <c r="M23" s="18" t="n">
        <v>0</v>
      </c>
      <c r="N23" s="20" t="n">
        <v>0</v>
      </c>
      <c r="O23" s="18" t="n">
        <v>0</v>
      </c>
      <c r="P23" s="20" t="n">
        <v>0</v>
      </c>
      <c r="Q23" s="18" t="n">
        <v>0.99944188</v>
      </c>
      <c r="R23" s="20" t="n">
        <v>0.28008291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57.46353134</v>
      </c>
      <c r="F29" s="20" t="n">
        <v>1.42558218</v>
      </c>
      <c r="G29" s="18" t="n">
        <v>40.65395622</v>
      </c>
      <c r="H29" s="20" t="n">
        <v>1.39165862</v>
      </c>
      <c r="I29" s="18" t="s">
        <v>105</v>
      </c>
      <c r="J29" s="20" t="s">
        <v>105</v>
      </c>
      <c r="K29" s="18" t="n">
        <v>1.11631366</v>
      </c>
      <c r="L29" s="20" t="n">
        <v>0.28733455</v>
      </c>
      <c r="M29" s="18" t="n">
        <v>0</v>
      </c>
      <c r="N29" s="20" t="n">
        <v>0</v>
      </c>
      <c r="O29" s="18" t="n">
        <v>0</v>
      </c>
      <c r="P29" s="20" t="n">
        <v>0</v>
      </c>
      <c r="Q29" s="18" t="n">
        <v>0.76619877</v>
      </c>
      <c r="R29" s="20" t="n">
        <v>0.26148681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(2777.0/B32*100)</f>
        <v/>
      </c>
      <c r="D32" s="19" t="n">
        <v>1701</v>
      </c>
      <c r="E32" s="18" t="n">
        <v>67.46917374</v>
      </c>
      <c r="F32" s="20" t="n">
        <v>1.34001877</v>
      </c>
      <c r="G32" s="18" t="n">
        <v>30.63040512</v>
      </c>
      <c r="H32" s="20" t="n">
        <v>1.34691019</v>
      </c>
      <c r="I32" s="18" t="s">
        <v>105</v>
      </c>
      <c r="J32" s="20" t="s">
        <v>105</v>
      </c>
      <c r="K32" s="18" t="n">
        <v>1.00122705</v>
      </c>
      <c r="L32" s="20" t="n">
        <v>0.25364968</v>
      </c>
      <c r="M32" s="18" t="n">
        <v>0</v>
      </c>
      <c r="N32" s="20" t="n">
        <v>0</v>
      </c>
      <c r="O32" s="18" t="n">
        <v>0</v>
      </c>
      <c r="P32" s="20" t="n">
        <v>0</v>
      </c>
      <c r="Q32" s="18" t="n">
        <v>0.8991940899999999</v>
      </c>
      <c r="R32" s="20" t="n">
        <v>0.22755749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(4873.0/B34*100)</f>
        <v/>
      </c>
      <c r="D34" s="19" t="n">
        <v>1477</v>
      </c>
      <c r="E34" s="18" t="n">
        <v>75.16773283000001</v>
      </c>
      <c r="F34" s="20" t="n">
        <v>1.15500248</v>
      </c>
      <c r="G34" s="18" t="n">
        <v>20.80280543</v>
      </c>
      <c r="H34" s="20" t="n">
        <v>1.11322844</v>
      </c>
      <c r="I34" s="18" t="s">
        <v>105</v>
      </c>
      <c r="J34" s="20" t="s">
        <v>105</v>
      </c>
      <c r="K34" s="18" t="n">
        <v>2.64214548</v>
      </c>
      <c r="L34" s="20" t="n">
        <v>0.43103644</v>
      </c>
      <c r="M34" s="18" t="n">
        <v>0</v>
      </c>
      <c r="N34" s="20" t="n">
        <v>0</v>
      </c>
      <c r="O34" s="18" t="n">
        <v>0</v>
      </c>
      <c r="P34" s="20" t="n">
        <v>0</v>
      </c>
      <c r="Q34" s="18" t="n">
        <v>1.38731626</v>
      </c>
      <c r="R34" s="20" t="n">
        <v>0.34291117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(5054.0/B36*100)</f>
        <v/>
      </c>
      <c r="D36" s="19" t="n">
        <v>1682</v>
      </c>
      <c r="E36" s="18" t="n">
        <v>74.31752899999999</v>
      </c>
      <c r="F36" s="20" t="n">
        <v>1.27086717</v>
      </c>
      <c r="G36" s="18" t="n">
        <v>22.09076864</v>
      </c>
      <c r="H36" s="20" t="n">
        <v>1.30793691</v>
      </c>
      <c r="I36" s="18" t="s">
        <v>105</v>
      </c>
      <c r="J36" s="20" t="s">
        <v>105</v>
      </c>
      <c r="K36" s="18" t="n">
        <v>2.4754627</v>
      </c>
      <c r="L36" s="20" t="n">
        <v>0.4329964</v>
      </c>
      <c r="M36" s="18" t="n">
        <v>0</v>
      </c>
      <c r="N36" s="20" t="n">
        <v>0</v>
      </c>
      <c r="O36" s="18" t="n">
        <v>0</v>
      </c>
      <c r="P36" s="20" t="n">
        <v>0</v>
      </c>
      <c r="Q36" s="18" t="n">
        <v>1.11623966</v>
      </c>
      <c r="R36" s="20" t="n">
        <v>0.29331152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(4314.0/B41*100)</f>
        <v/>
      </c>
      <c r="D41" s="19" t="n">
        <v>1398</v>
      </c>
      <c r="E41" s="18" t="n">
        <v>72.23239423</v>
      </c>
      <c r="F41" s="20" t="n">
        <v>1.4259774</v>
      </c>
      <c r="G41" s="18" t="n">
        <v>26.42735095</v>
      </c>
      <c r="H41" s="20" t="n">
        <v>1.3863122</v>
      </c>
      <c r="I41" s="18" t="s">
        <v>105</v>
      </c>
      <c r="J41" s="20" t="s">
        <v>105</v>
      </c>
      <c r="K41" s="18" t="n">
        <v>0.88520355</v>
      </c>
      <c r="L41" s="20" t="n">
        <v>0.28638421</v>
      </c>
      <c r="M41" s="18" t="n">
        <v>0</v>
      </c>
      <c r="N41" s="20" t="n">
        <v>0</v>
      </c>
      <c r="O41" s="18" t="n">
        <v>0</v>
      </c>
      <c r="P41" s="20" t="n">
        <v>0</v>
      </c>
      <c r="Q41" s="18" t="n">
        <v>0.45505127</v>
      </c>
      <c r="R41" s="20" t="n">
        <v>0.16774391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(19167.0/B46*100)</f>
        <v/>
      </c>
      <c r="D46" s="19" t="n">
        <v>3974</v>
      </c>
      <c r="E46" s="18" t="n">
        <v>74.11278999</v>
      </c>
      <c r="F46" s="20" t="n">
        <v>0.91924998</v>
      </c>
      <c r="G46" s="18" t="n">
        <v>14.13117278</v>
      </c>
      <c r="H46" s="20" t="n">
        <v>0.75199337</v>
      </c>
      <c r="I46" s="18" t="s">
        <v>105</v>
      </c>
      <c r="J46" s="20" t="s">
        <v>105</v>
      </c>
      <c r="K46" s="18" t="n">
        <v>9.203851609999999</v>
      </c>
      <c r="L46" s="20" t="n">
        <v>0.79181368</v>
      </c>
      <c r="M46" s="18" t="n">
        <v>0</v>
      </c>
      <c r="N46" s="20" t="n">
        <v>0</v>
      </c>
      <c r="O46" s="18" t="n">
        <v>0</v>
      </c>
      <c r="P46" s="20" t="n">
        <v>0</v>
      </c>
      <c r="Q46" s="18" t="n">
        <v>2.55218562</v>
      </c>
      <c r="R46" s="20" t="n">
        <v>0.32984613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(7348.0/B48*100)</f>
        <v/>
      </c>
      <c r="D48" s="19" t="n">
        <v>2493</v>
      </c>
      <c r="E48" s="18" t="n">
        <v>67.63816979000001</v>
      </c>
      <c r="F48" s="20" t="n">
        <v>1.31171642</v>
      </c>
      <c r="G48" s="18" t="n">
        <v>31.8249028</v>
      </c>
      <c r="H48" s="20" t="n">
        <v>1.33285045</v>
      </c>
      <c r="I48" s="18" t="s">
        <v>105</v>
      </c>
      <c r="J48" s="20" t="s">
        <v>105</v>
      </c>
      <c r="K48" s="18" t="n">
        <v>0.03548861</v>
      </c>
      <c r="L48" s="20" t="n">
        <v>0.03099734</v>
      </c>
      <c r="M48" s="18" t="n">
        <v>0</v>
      </c>
      <c r="N48" s="20" t="n">
        <v>0</v>
      </c>
      <c r="O48" s="18" t="n">
        <v>0</v>
      </c>
      <c r="P48" s="20" t="n">
        <v>0</v>
      </c>
      <c r="Q48" s="18" t="n">
        <v>0.5014388</v>
      </c>
      <c r="R48" s="20" t="n">
        <v>0.15188024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(4866.0/B61*100)</f>
        <v/>
      </c>
      <c r="D61" s="19" t="n">
        <v>1659</v>
      </c>
      <c r="E61" s="18" t="n">
        <v>79.65330831</v>
      </c>
      <c r="F61" s="20" t="n">
        <v>1.08801492</v>
      </c>
      <c r="G61" s="18" t="n">
        <v>16.28895047</v>
      </c>
      <c r="H61" s="20" t="n">
        <v>1.07305297</v>
      </c>
      <c r="I61" s="18" t="s">
        <v>105</v>
      </c>
      <c r="J61" s="20" t="s">
        <v>105</v>
      </c>
      <c r="K61" s="18" t="n">
        <v>2.69741992</v>
      </c>
      <c r="L61" s="20" t="n">
        <v>0.59892693</v>
      </c>
      <c r="M61" s="18" t="n">
        <v>0</v>
      </c>
      <c r="N61" s="20" t="n">
        <v>0</v>
      </c>
      <c r="O61" s="18" t="n">
        <v>0</v>
      </c>
      <c r="P61" s="20" t="n">
        <v>0</v>
      </c>
      <c r="Q61" s="18" t="n">
        <v>1.3603213</v>
      </c>
      <c r="R61" s="20" t="n">
        <v>0.34144939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(5506.0/B67*100)</f>
        <v/>
      </c>
      <c r="D67" s="19" t="n">
        <v>1465</v>
      </c>
      <c r="E67" s="18" t="n">
        <v>85.61564781</v>
      </c>
      <c r="F67" s="20" t="n">
        <v>0.99604411</v>
      </c>
      <c r="G67" s="18" t="n">
        <v>12.79065917</v>
      </c>
      <c r="H67" s="20" t="n">
        <v>0.90092924</v>
      </c>
      <c r="I67" s="18" t="s">
        <v>105</v>
      </c>
      <c r="J67" s="20" t="s">
        <v>105</v>
      </c>
      <c r="K67" s="18" t="n">
        <v>0.93046912</v>
      </c>
      <c r="L67" s="20" t="n">
        <v>0.30315828</v>
      </c>
      <c r="M67" s="18" t="n">
        <v>0</v>
      </c>
      <c r="N67" s="20" t="n">
        <v>0</v>
      </c>
      <c r="O67" s="18" t="n">
        <v>0</v>
      </c>
      <c r="P67" s="20" t="n">
        <v>0</v>
      </c>
      <c r="Q67" s="18" t="n">
        <v>0.6632239</v>
      </c>
      <c r="R67" s="20" t="n">
        <v>0.23660181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(4658.0/B70*100)</f>
        <v/>
      </c>
      <c r="D70" s="19" t="n">
        <v>1378</v>
      </c>
      <c r="E70" s="18" t="n">
        <v>64.47815318000001</v>
      </c>
      <c r="F70" s="20" t="n">
        <v>1.85277631</v>
      </c>
      <c r="G70" s="18" t="n">
        <v>31.76789249</v>
      </c>
      <c r="H70" s="20" t="n">
        <v>1.9796872</v>
      </c>
      <c r="I70" s="18" t="s">
        <v>105</v>
      </c>
      <c r="J70" s="20" t="s">
        <v>105</v>
      </c>
      <c r="K70" s="18" t="n">
        <v>2.75985271</v>
      </c>
      <c r="L70" s="20" t="n">
        <v>0.87127179</v>
      </c>
      <c r="M70" s="18" t="n">
        <v>0</v>
      </c>
      <c r="N70" s="20" t="n">
        <v>0</v>
      </c>
      <c r="O70" s="18" t="n">
        <v>0</v>
      </c>
      <c r="P70" s="20" t="n">
        <v>0</v>
      </c>
      <c r="Q70" s="18" t="n">
        <v>0.99410162</v>
      </c>
      <c r="R70" s="20" t="n">
        <v>0.38847001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228</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(1480.0/B7*100)</f>
        <v/>
      </c>
      <c r="D7" s="19" t="n">
        <v>13050</v>
      </c>
      <c r="E7" s="18" t="n">
        <v>53.56499212</v>
      </c>
      <c r="F7" s="20" t="n">
        <v>0.5563232299999999</v>
      </c>
      <c r="G7" s="18" t="n">
        <v>40.6294865</v>
      </c>
      <c r="H7" s="20" t="n">
        <v>0.64650136</v>
      </c>
      <c r="I7" s="18" t="s">
        <v>105</v>
      </c>
      <c r="J7" s="20" t="s">
        <v>105</v>
      </c>
      <c r="K7" s="18" t="n">
        <v>5.80552138</v>
      </c>
      <c r="L7" s="20" t="n">
        <v>0.30369919</v>
      </c>
      <c r="M7" s="18" t="n">
        <v>0</v>
      </c>
      <c r="N7" s="20" t="n">
        <v>0</v>
      </c>
      <c r="O7" s="18" t="n">
        <v>0</v>
      </c>
      <c r="P7" s="20" t="n">
        <v>0</v>
      </c>
      <c r="Q7" s="18" t="n">
        <v>0</v>
      </c>
      <c r="R7" s="20" t="n">
        <v>0</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(4410.0/B9*100)</f>
        <v/>
      </c>
      <c r="D9" s="19" t="n">
        <v>1265</v>
      </c>
      <c r="E9" s="18" t="n">
        <v>52.26241307</v>
      </c>
      <c r="F9" s="20" t="n">
        <v>1.33362302</v>
      </c>
      <c r="G9" s="18" t="n">
        <v>44.10283008</v>
      </c>
      <c r="H9" s="20" t="n">
        <v>1.43052984</v>
      </c>
      <c r="I9" s="18" t="s">
        <v>105</v>
      </c>
      <c r="J9" s="20" t="s">
        <v>105</v>
      </c>
      <c r="K9" s="18" t="n">
        <v>3.63475685</v>
      </c>
      <c r="L9" s="20" t="n">
        <v>0.56089966</v>
      </c>
      <c r="M9" s="18" t="n">
        <v>0</v>
      </c>
      <c r="N9" s="20" t="n">
        <v>0</v>
      </c>
      <c r="O9" s="18" t="n">
        <v>0</v>
      </c>
      <c r="P9" s="20" t="n">
        <v>0</v>
      </c>
      <c r="Q9" s="18" t="n">
        <v>0</v>
      </c>
      <c r="R9" s="20" t="n">
        <v>0</v>
      </c>
    </row>
    <row r="10" spans="1:18">
      <c r="A10" s="15" t="s">
        <v>109</v>
      </c>
      <c r="B10" s="17" t="n">
        <v>13082</v>
      </c>
      <c r="C10" s="18">
        <f>(9882.0/B10*100)</f>
        <v/>
      </c>
      <c r="D10" s="19" t="n">
        <v>3200</v>
      </c>
      <c r="E10" s="18" t="n">
        <v>55.67867326</v>
      </c>
      <c r="F10" s="20" t="n">
        <v>1.3562165</v>
      </c>
      <c r="G10" s="18" t="n">
        <v>42.45294689</v>
      </c>
      <c r="H10" s="20" t="n">
        <v>1.32837005</v>
      </c>
      <c r="I10" s="18" t="s">
        <v>105</v>
      </c>
      <c r="J10" s="20" t="s">
        <v>105</v>
      </c>
      <c r="K10" s="18" t="n">
        <v>1.86837985</v>
      </c>
      <c r="L10" s="20" t="n">
        <v>0.25667564</v>
      </c>
      <c r="M10" s="18" t="n">
        <v>0</v>
      </c>
      <c r="N10" s="20" t="n">
        <v>0</v>
      </c>
      <c r="O10" s="18" t="n">
        <v>0</v>
      </c>
      <c r="P10" s="20" t="n">
        <v>0</v>
      </c>
      <c r="Q10" s="18" t="n">
        <v>0</v>
      </c>
      <c r="R10" s="20" t="n">
        <v>0</v>
      </c>
    </row>
    <row r="11" spans="1:18">
      <c r="A11" s="15" t="s">
        <v>110</v>
      </c>
      <c r="B11" s="17" t="n">
        <v>7053</v>
      </c>
      <c r="C11" s="18">
        <f>(5354.0/B11*100)</f>
        <v/>
      </c>
      <c r="D11" s="19" t="n">
        <v>1699</v>
      </c>
      <c r="E11" s="18" t="n">
        <v>73.90692568</v>
      </c>
      <c r="F11" s="20" t="n">
        <v>1.27165509</v>
      </c>
      <c r="G11" s="18" t="n">
        <v>19.30316231</v>
      </c>
      <c r="H11" s="20" t="n">
        <v>1.03883983</v>
      </c>
      <c r="I11" s="18" t="s">
        <v>105</v>
      </c>
      <c r="J11" s="20" t="s">
        <v>105</v>
      </c>
      <c r="K11" s="18" t="n">
        <v>6.78991201</v>
      </c>
      <c r="L11" s="20" t="n">
        <v>0.843732</v>
      </c>
      <c r="M11" s="18" t="n">
        <v>0</v>
      </c>
      <c r="N11" s="20" t="n">
        <v>0</v>
      </c>
      <c r="O11" s="18" t="n">
        <v>0</v>
      </c>
      <c r="P11" s="20" t="n">
        <v>0</v>
      </c>
      <c r="Q11" s="18" t="n">
        <v>0</v>
      </c>
      <c r="R11" s="20" t="n">
        <v>0</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(8958.0/B23*100)</f>
        <v/>
      </c>
      <c r="D23" s="19" t="n">
        <v>2625</v>
      </c>
      <c r="E23" s="18" t="n">
        <v>60.26758045</v>
      </c>
      <c r="F23" s="20" t="n">
        <v>1.29249311</v>
      </c>
      <c r="G23" s="18" t="n">
        <v>35.32108446</v>
      </c>
      <c r="H23" s="20" t="n">
        <v>1.4364934</v>
      </c>
      <c r="I23" s="18" t="s">
        <v>105</v>
      </c>
      <c r="J23" s="20" t="s">
        <v>105</v>
      </c>
      <c r="K23" s="18" t="n">
        <v>4.41133509</v>
      </c>
      <c r="L23" s="20" t="n">
        <v>0.62772214</v>
      </c>
      <c r="M23" s="18" t="n">
        <v>0</v>
      </c>
      <c r="N23" s="20" t="n">
        <v>0</v>
      </c>
      <c r="O23" s="18" t="n">
        <v>0</v>
      </c>
      <c r="P23" s="20" t="n">
        <v>0</v>
      </c>
      <c r="Q23" s="18" t="n">
        <v>0</v>
      </c>
      <c r="R23" s="20" t="n">
        <v>0</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57.76210412</v>
      </c>
      <c r="F29" s="20" t="n">
        <v>1.54798146</v>
      </c>
      <c r="G29" s="18" t="n">
        <v>40.69899627</v>
      </c>
      <c r="H29" s="20" t="n">
        <v>1.54516699</v>
      </c>
      <c r="I29" s="18" t="s">
        <v>105</v>
      </c>
      <c r="J29" s="20" t="s">
        <v>105</v>
      </c>
      <c r="K29" s="18" t="n">
        <v>1.53889962</v>
      </c>
      <c r="L29" s="20" t="n">
        <v>0.31103398</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(2778.0/B32*100)</f>
        <v/>
      </c>
      <c r="D32" s="19" t="n">
        <v>1700</v>
      </c>
      <c r="E32" s="18" t="n">
        <v>65.23955275</v>
      </c>
      <c r="F32" s="20" t="n">
        <v>1.26817455</v>
      </c>
      <c r="G32" s="18" t="n">
        <v>33.16804689</v>
      </c>
      <c r="H32" s="20" t="n">
        <v>1.22645742</v>
      </c>
      <c r="I32" s="18" t="s">
        <v>105</v>
      </c>
      <c r="J32" s="20" t="s">
        <v>105</v>
      </c>
      <c r="K32" s="18" t="n">
        <v>1.59240036</v>
      </c>
      <c r="L32" s="20" t="n">
        <v>0.31106578</v>
      </c>
      <c r="M32" s="18" t="n">
        <v>0</v>
      </c>
      <c r="N32" s="20" t="n">
        <v>0</v>
      </c>
      <c r="O32" s="18" t="n">
        <v>0</v>
      </c>
      <c r="P32" s="20" t="n">
        <v>0</v>
      </c>
      <c r="Q32" s="18" t="n">
        <v>0</v>
      </c>
      <c r="R32" s="20" t="n">
        <v>0</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(4862.0/B34*100)</f>
        <v/>
      </c>
      <c r="D34" s="19" t="n">
        <v>1488</v>
      </c>
      <c r="E34" s="18" t="n">
        <v>61.14319798</v>
      </c>
      <c r="F34" s="20" t="n">
        <v>1.47369088</v>
      </c>
      <c r="G34" s="18" t="n">
        <v>34.18849971</v>
      </c>
      <c r="H34" s="20" t="n">
        <v>1.57032784</v>
      </c>
      <c r="I34" s="18" t="s">
        <v>105</v>
      </c>
      <c r="J34" s="20" t="s">
        <v>105</v>
      </c>
      <c r="K34" s="18" t="n">
        <v>4.66830231</v>
      </c>
      <c r="L34" s="20" t="n">
        <v>0.61787278</v>
      </c>
      <c r="M34" s="18" t="n">
        <v>0</v>
      </c>
      <c r="N34" s="20" t="n">
        <v>0</v>
      </c>
      <c r="O34" s="18" t="n">
        <v>0</v>
      </c>
      <c r="P34" s="20" t="n">
        <v>0</v>
      </c>
      <c r="Q34" s="18" t="n">
        <v>0</v>
      </c>
      <c r="R34" s="20" t="n">
        <v>0</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(5059.0/B36*100)</f>
        <v/>
      </c>
      <c r="D36" s="19" t="n">
        <v>1677</v>
      </c>
      <c r="E36" s="18" t="n">
        <v>64.63466726</v>
      </c>
      <c r="F36" s="20" t="n">
        <v>1.42822081</v>
      </c>
      <c r="G36" s="18" t="n">
        <v>30.98740612</v>
      </c>
      <c r="H36" s="20" t="n">
        <v>1.40661123</v>
      </c>
      <c r="I36" s="18" t="s">
        <v>105</v>
      </c>
      <c r="J36" s="20" t="s">
        <v>105</v>
      </c>
      <c r="K36" s="18" t="n">
        <v>4.37792661</v>
      </c>
      <c r="L36" s="20" t="n">
        <v>0.58492044</v>
      </c>
      <c r="M36" s="18" t="n">
        <v>0</v>
      </c>
      <c r="N36" s="20" t="n">
        <v>0</v>
      </c>
      <c r="O36" s="18" t="n">
        <v>0</v>
      </c>
      <c r="P36" s="20" t="n">
        <v>0</v>
      </c>
      <c r="Q36" s="18" t="n">
        <v>0</v>
      </c>
      <c r="R36" s="20" t="n">
        <v>0</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(4315.0/B41*100)</f>
        <v/>
      </c>
      <c r="D41" s="19" t="n">
        <v>1397</v>
      </c>
      <c r="E41" s="18" t="n">
        <v>63.46640569</v>
      </c>
      <c r="F41" s="20" t="n">
        <v>1.62570742</v>
      </c>
      <c r="G41" s="18" t="n">
        <v>34.79698698</v>
      </c>
      <c r="H41" s="20" t="n">
        <v>1.46268959</v>
      </c>
      <c r="I41" s="18" t="s">
        <v>105</v>
      </c>
      <c r="J41" s="20" t="s">
        <v>105</v>
      </c>
      <c r="K41" s="18" t="n">
        <v>1.73660733</v>
      </c>
      <c r="L41" s="20" t="n">
        <v>0.49022351</v>
      </c>
      <c r="M41" s="18" t="n">
        <v>0</v>
      </c>
      <c r="N41" s="20" t="n">
        <v>0</v>
      </c>
      <c r="O41" s="18" t="n">
        <v>0</v>
      </c>
      <c r="P41" s="20" t="n">
        <v>0</v>
      </c>
      <c r="Q41" s="18" t="n">
        <v>0</v>
      </c>
      <c r="R41" s="20" t="n">
        <v>0</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(19131.0/B46*100)</f>
        <v/>
      </c>
      <c r="D46" s="19" t="n">
        <v>4010</v>
      </c>
      <c r="E46" s="18" t="n">
        <v>70.59668244</v>
      </c>
      <c r="F46" s="20" t="n">
        <v>0.92364241</v>
      </c>
      <c r="G46" s="18" t="n">
        <v>16.11555548</v>
      </c>
      <c r="H46" s="20" t="n">
        <v>0.7121757</v>
      </c>
      <c r="I46" s="18" t="s">
        <v>105</v>
      </c>
      <c r="J46" s="20" t="s">
        <v>105</v>
      </c>
      <c r="K46" s="18" t="n">
        <v>13.28776208</v>
      </c>
      <c r="L46" s="20" t="n">
        <v>0.91709417</v>
      </c>
      <c r="M46" s="18" t="n">
        <v>0</v>
      </c>
      <c r="N46" s="20" t="n">
        <v>0</v>
      </c>
      <c r="O46" s="18" t="n">
        <v>0</v>
      </c>
      <c r="P46" s="20" t="n">
        <v>0</v>
      </c>
      <c r="Q46" s="18" t="n">
        <v>0</v>
      </c>
      <c r="R46" s="20" t="n">
        <v>0</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(7348.0/B48*100)</f>
        <v/>
      </c>
      <c r="D48" s="19" t="n">
        <v>2493</v>
      </c>
      <c r="E48" s="18" t="n">
        <v>41.27740064</v>
      </c>
      <c r="F48" s="20" t="n">
        <v>1.76016263</v>
      </c>
      <c r="G48" s="18" t="n">
        <v>58.54250456</v>
      </c>
      <c r="H48" s="20" t="n">
        <v>1.7594486</v>
      </c>
      <c r="I48" s="18" t="s">
        <v>105</v>
      </c>
      <c r="J48" s="20" t="s">
        <v>105</v>
      </c>
      <c r="K48" s="18" t="n">
        <v>0.1800948</v>
      </c>
      <c r="L48" s="20" t="n">
        <v>0.10145896</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(4865.0/B61*100)</f>
        <v/>
      </c>
      <c r="D61" s="19" t="n">
        <v>1660</v>
      </c>
      <c r="E61" s="18" t="n">
        <v>64.69055969</v>
      </c>
      <c r="F61" s="20" t="n">
        <v>1.37439036</v>
      </c>
      <c r="G61" s="18" t="n">
        <v>31.20333089</v>
      </c>
      <c r="H61" s="20" t="n">
        <v>1.41539203</v>
      </c>
      <c r="I61" s="18" t="s">
        <v>105</v>
      </c>
      <c r="J61" s="20" t="s">
        <v>105</v>
      </c>
      <c r="K61" s="18" t="n">
        <v>4.10610942</v>
      </c>
      <c r="L61" s="20" t="n">
        <v>0.75252667</v>
      </c>
      <c r="M61" s="18" t="n">
        <v>0</v>
      </c>
      <c r="N61" s="20" t="n">
        <v>0</v>
      </c>
      <c r="O61" s="18" t="n">
        <v>0</v>
      </c>
      <c r="P61" s="20" t="n">
        <v>0</v>
      </c>
      <c r="Q61" s="18" t="n">
        <v>0</v>
      </c>
      <c r="R61" s="20" t="n">
        <v>0</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(5525.0/B67*100)</f>
        <v/>
      </c>
      <c r="D67" s="19" t="n">
        <v>1446</v>
      </c>
      <c r="E67" s="18" t="n">
        <v>78.92851733000001</v>
      </c>
      <c r="F67" s="20" t="n">
        <v>1.1366831</v>
      </c>
      <c r="G67" s="18" t="n">
        <v>18.95758695</v>
      </c>
      <c r="H67" s="20" t="n">
        <v>1.08668943</v>
      </c>
      <c r="I67" s="18" t="s">
        <v>105</v>
      </c>
      <c r="J67" s="20" t="s">
        <v>105</v>
      </c>
      <c r="K67" s="18" t="n">
        <v>2.11389572</v>
      </c>
      <c r="L67" s="20" t="n">
        <v>0.46929828</v>
      </c>
      <c r="M67" s="18" t="n">
        <v>0</v>
      </c>
      <c r="N67" s="20" t="n">
        <v>0</v>
      </c>
      <c r="O67" s="18" t="n">
        <v>0</v>
      </c>
      <c r="P67" s="20" t="n">
        <v>0</v>
      </c>
      <c r="Q67" s="18" t="n">
        <v>0</v>
      </c>
      <c r="R67" s="20" t="n">
        <v>0</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(4660.0/B70*100)</f>
        <v/>
      </c>
      <c r="D70" s="19" t="n">
        <v>1376</v>
      </c>
      <c r="E70" s="18" t="n">
        <v>55.82525761</v>
      </c>
      <c r="F70" s="20" t="n">
        <v>1.63741575</v>
      </c>
      <c r="G70" s="18" t="n">
        <v>40.39001175</v>
      </c>
      <c r="H70" s="20" t="n">
        <v>1.62156319</v>
      </c>
      <c r="I70" s="18" t="s">
        <v>105</v>
      </c>
      <c r="J70" s="20" t="s">
        <v>105</v>
      </c>
      <c r="K70" s="18" t="n">
        <v>3.78473064</v>
      </c>
      <c r="L70" s="20" t="n">
        <v>0.8894074</v>
      </c>
      <c r="M70" s="18" t="n">
        <v>0</v>
      </c>
      <c r="N70" s="20" t="n">
        <v>0</v>
      </c>
      <c r="O70" s="18" t="n">
        <v>0</v>
      </c>
      <c r="P70" s="20" t="n">
        <v>0</v>
      </c>
      <c r="Q70" s="18" t="n">
        <v>0</v>
      </c>
      <c r="R70" s="20" t="n">
        <v>0</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(604.0/B7*100)</f>
        <v/>
      </c>
      <c r="D7" s="19" t="n">
        <v>13926</v>
      </c>
      <c r="E7" s="18" t="n">
        <v>17.39997547</v>
      </c>
      <c r="F7" s="20" t="n">
        <v>0.452493</v>
      </c>
      <c r="G7" s="18" t="n">
        <v>77.63869631999999</v>
      </c>
      <c r="H7" s="20" t="n">
        <v>0.55542955</v>
      </c>
      <c r="I7" s="18" t="s">
        <v>105</v>
      </c>
      <c r="J7" s="20" t="s">
        <v>105</v>
      </c>
      <c r="K7" s="18" t="n">
        <v>0.31185526</v>
      </c>
      <c r="L7" s="20" t="n">
        <v>0.05500309</v>
      </c>
      <c r="M7" s="18" t="n">
        <v>0</v>
      </c>
      <c r="N7" s="20" t="n">
        <v>0</v>
      </c>
      <c r="O7" s="18" t="n">
        <v>0</v>
      </c>
      <c r="P7" s="20" t="n">
        <v>0</v>
      </c>
      <c r="Q7" s="18" t="n">
        <v>4.64947296</v>
      </c>
      <c r="R7" s="20" t="n">
        <v>0.23664739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(4329.0/B9*100)</f>
        <v/>
      </c>
      <c r="D9" s="19" t="n">
        <v>1346</v>
      </c>
      <c r="E9" s="18" t="n">
        <v>7.04278731</v>
      </c>
      <c r="F9" s="20" t="n">
        <v>0.6817169</v>
      </c>
      <c r="G9" s="18" t="n">
        <v>90.69511848</v>
      </c>
      <c r="H9" s="20" t="n">
        <v>0.94616702</v>
      </c>
      <c r="I9" s="18" t="s">
        <v>105</v>
      </c>
      <c r="J9" s="20" t="s">
        <v>105</v>
      </c>
      <c r="K9" s="18" t="n">
        <v>0.06968721999999999</v>
      </c>
      <c r="L9" s="20" t="n">
        <v>0.04871641</v>
      </c>
      <c r="M9" s="18" t="n">
        <v>0</v>
      </c>
      <c r="N9" s="20" t="n">
        <v>0</v>
      </c>
      <c r="O9" s="18" t="n">
        <v>0</v>
      </c>
      <c r="P9" s="20" t="n">
        <v>0</v>
      </c>
      <c r="Q9" s="18" t="n">
        <v>2.19240699</v>
      </c>
      <c r="R9" s="20" t="n">
        <v>0.48849001</v>
      </c>
    </row>
    <row r="10" spans="1:18">
      <c r="A10" s="15" t="s">
        <v>109</v>
      </c>
      <c r="B10" s="17" t="n">
        <v>13082</v>
      </c>
      <c r="C10" s="18">
        <f>(9854.0/B10*100)</f>
        <v/>
      </c>
      <c r="D10" s="19" t="n">
        <v>3228</v>
      </c>
      <c r="E10" s="18" t="n">
        <v>12.70640943</v>
      </c>
      <c r="F10" s="20" t="n">
        <v>1.02440417</v>
      </c>
      <c r="G10" s="18" t="n">
        <v>85.62757113000001</v>
      </c>
      <c r="H10" s="20" t="n">
        <v>1.03073588</v>
      </c>
      <c r="I10" s="18" t="s">
        <v>105</v>
      </c>
      <c r="J10" s="20" t="s">
        <v>105</v>
      </c>
      <c r="K10" s="18" t="n">
        <v>0.09706192</v>
      </c>
      <c r="L10" s="20" t="n">
        <v>0.09376255999999999</v>
      </c>
      <c r="M10" s="18" t="n">
        <v>0</v>
      </c>
      <c r="N10" s="20" t="n">
        <v>0</v>
      </c>
      <c r="O10" s="18" t="n">
        <v>0</v>
      </c>
      <c r="P10" s="20" t="n">
        <v>0</v>
      </c>
      <c r="Q10" s="18" t="n">
        <v>1.56895751</v>
      </c>
      <c r="R10" s="20" t="n">
        <v>0.34705996</v>
      </c>
    </row>
    <row r="11" spans="1:18">
      <c r="A11" s="15" t="s">
        <v>110</v>
      </c>
      <c r="B11" s="17" t="n">
        <v>7053</v>
      </c>
      <c r="C11" s="18">
        <f>(5293.0/B11*100)</f>
        <v/>
      </c>
      <c r="D11" s="19" t="n">
        <v>1760</v>
      </c>
      <c r="E11" s="18" t="n">
        <v>24.73763729</v>
      </c>
      <c r="F11" s="20" t="n">
        <v>1.28085479</v>
      </c>
      <c r="G11" s="18" t="n">
        <v>64.56924769</v>
      </c>
      <c r="H11" s="20" t="n">
        <v>1.57720528</v>
      </c>
      <c r="I11" s="18" t="s">
        <v>105</v>
      </c>
      <c r="J11" s="20" t="s">
        <v>105</v>
      </c>
      <c r="K11" s="18" t="n">
        <v>0.28961221</v>
      </c>
      <c r="L11" s="20" t="n">
        <v>0.18547386</v>
      </c>
      <c r="M11" s="18" t="n">
        <v>0</v>
      </c>
      <c r="N11" s="20" t="n">
        <v>0</v>
      </c>
      <c r="O11" s="18" t="n">
        <v>0</v>
      </c>
      <c r="P11" s="20" t="n">
        <v>0</v>
      </c>
      <c r="Q11" s="18" t="n">
        <v>10.40350281</v>
      </c>
      <c r="R11" s="20" t="n">
        <v>1.01105318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(8859.0/B23*100)</f>
        <v/>
      </c>
      <c r="D23" s="19" t="n">
        <v>2724</v>
      </c>
      <c r="E23" s="18" t="n">
        <v>11.75145086</v>
      </c>
      <c r="F23" s="20" t="n">
        <v>0.88327498</v>
      </c>
      <c r="G23" s="18" t="n">
        <v>82.21635445</v>
      </c>
      <c r="H23" s="20" t="n">
        <v>1.26864214</v>
      </c>
      <c r="I23" s="18" t="s">
        <v>105</v>
      </c>
      <c r="J23" s="20" t="s">
        <v>105</v>
      </c>
      <c r="K23" s="18" t="n">
        <v>0.16563734</v>
      </c>
      <c r="L23" s="20" t="n">
        <v>0.11065412</v>
      </c>
      <c r="M23" s="18" t="n">
        <v>0</v>
      </c>
      <c r="N23" s="20" t="n">
        <v>0</v>
      </c>
      <c r="O23" s="18" t="n">
        <v>0</v>
      </c>
      <c r="P23" s="20" t="n">
        <v>0</v>
      </c>
      <c r="Q23" s="18" t="n">
        <v>5.86655735</v>
      </c>
      <c r="R23" s="20" t="n">
        <v>0.94504217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11.68694461</v>
      </c>
      <c r="F29" s="20" t="n">
        <v>0.85573227</v>
      </c>
      <c r="G29" s="18" t="n">
        <v>85.91046627999999</v>
      </c>
      <c r="H29" s="20" t="n">
        <v>1.05713645</v>
      </c>
      <c r="I29" s="18" t="s">
        <v>105</v>
      </c>
      <c r="J29" s="20" t="s">
        <v>105</v>
      </c>
      <c r="K29" s="18" t="n">
        <v>0.36765935</v>
      </c>
      <c r="L29" s="20" t="n">
        <v>0.17260063</v>
      </c>
      <c r="M29" s="18" t="n">
        <v>0</v>
      </c>
      <c r="N29" s="20" t="n">
        <v>0</v>
      </c>
      <c r="O29" s="18" t="n">
        <v>0</v>
      </c>
      <c r="P29" s="20" t="n">
        <v>0</v>
      </c>
      <c r="Q29" s="18" t="n">
        <v>2.03492976</v>
      </c>
      <c r="R29" s="20" t="n">
        <v>0.44209552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(2767.0/B32*100)</f>
        <v/>
      </c>
      <c r="D32" s="19" t="n">
        <v>1711</v>
      </c>
      <c r="E32" s="18" t="n">
        <v>13.18020371</v>
      </c>
      <c r="F32" s="20" t="n">
        <v>0.84573599</v>
      </c>
      <c r="G32" s="18" t="n">
        <v>83.15779952</v>
      </c>
      <c r="H32" s="20" t="n">
        <v>1.08918279</v>
      </c>
      <c r="I32" s="18" t="s">
        <v>105</v>
      </c>
      <c r="J32" s="20" t="s">
        <v>105</v>
      </c>
      <c r="K32" s="18" t="n">
        <v>0.12205228</v>
      </c>
      <c r="L32" s="20" t="n">
        <v>0.09008728000000001</v>
      </c>
      <c r="M32" s="18" t="n">
        <v>0</v>
      </c>
      <c r="N32" s="20" t="n">
        <v>0</v>
      </c>
      <c r="O32" s="18" t="n">
        <v>0</v>
      </c>
      <c r="P32" s="20" t="n">
        <v>0</v>
      </c>
      <c r="Q32" s="18" t="n">
        <v>3.53994448</v>
      </c>
      <c r="R32" s="20" t="n">
        <v>0.5699435900000001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(4812.0/B34*100)</f>
        <v/>
      </c>
      <c r="D34" s="19" t="n">
        <v>1538</v>
      </c>
      <c r="E34" s="18" t="n">
        <v>20.25590114</v>
      </c>
      <c r="F34" s="20" t="n">
        <v>1.39454565</v>
      </c>
      <c r="G34" s="18" t="n">
        <v>74.51693967</v>
      </c>
      <c r="H34" s="20" t="n">
        <v>1.66562576</v>
      </c>
      <c r="I34" s="18" t="s">
        <v>105</v>
      </c>
      <c r="J34" s="20" t="s">
        <v>105</v>
      </c>
      <c r="K34" s="18" t="n">
        <v>0.37024197</v>
      </c>
      <c r="L34" s="20" t="n">
        <v>0.15924885</v>
      </c>
      <c r="M34" s="18" t="n">
        <v>0</v>
      </c>
      <c r="N34" s="20" t="n">
        <v>0</v>
      </c>
      <c r="O34" s="18" t="n">
        <v>0</v>
      </c>
      <c r="P34" s="20" t="n">
        <v>0</v>
      </c>
      <c r="Q34" s="18" t="n">
        <v>4.85691723</v>
      </c>
      <c r="R34" s="20" t="n">
        <v>0.6602479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(5006.0/B36*100)</f>
        <v/>
      </c>
      <c r="D36" s="19" t="n">
        <v>1730</v>
      </c>
      <c r="E36" s="18" t="n">
        <v>17.59680679</v>
      </c>
      <c r="F36" s="20" t="n">
        <v>1.07337115</v>
      </c>
      <c r="G36" s="18" t="n">
        <v>75.73219373000001</v>
      </c>
      <c r="H36" s="20" t="n">
        <v>1.36614412</v>
      </c>
      <c r="I36" s="18" t="s">
        <v>105</v>
      </c>
      <c r="J36" s="20" t="s">
        <v>105</v>
      </c>
      <c r="K36" s="18" t="n">
        <v>0.41550278</v>
      </c>
      <c r="L36" s="20" t="n">
        <v>0.16628761</v>
      </c>
      <c r="M36" s="18" t="n">
        <v>0</v>
      </c>
      <c r="N36" s="20" t="n">
        <v>0</v>
      </c>
      <c r="O36" s="18" t="n">
        <v>0</v>
      </c>
      <c r="P36" s="20" t="n">
        <v>0</v>
      </c>
      <c r="Q36" s="18" t="n">
        <v>6.25549671</v>
      </c>
      <c r="R36" s="20" t="n">
        <v>0.67847035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(4274.0/B41*100)</f>
        <v/>
      </c>
      <c r="D41" s="19" t="n">
        <v>1438</v>
      </c>
      <c r="E41" s="18" t="n">
        <v>23.20445726</v>
      </c>
      <c r="F41" s="20" t="n">
        <v>1.24140591</v>
      </c>
      <c r="G41" s="18" t="n">
        <v>75.906113</v>
      </c>
      <c r="H41" s="20" t="n">
        <v>1.32545768</v>
      </c>
      <c r="I41" s="18" t="s">
        <v>105</v>
      </c>
      <c r="J41" s="20" t="s">
        <v>105</v>
      </c>
      <c r="K41" s="18" t="n">
        <v>0</v>
      </c>
      <c r="L41" s="20" t="n">
        <v>0</v>
      </c>
      <c r="M41" s="18" t="n">
        <v>0</v>
      </c>
      <c r="N41" s="20" t="n">
        <v>0</v>
      </c>
      <c r="O41" s="18" t="n">
        <v>0</v>
      </c>
      <c r="P41" s="20" t="n">
        <v>0</v>
      </c>
      <c r="Q41" s="18" t="n">
        <v>0.88942974</v>
      </c>
      <c r="R41" s="20" t="n">
        <v>0.2993948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(17811.0/B46*100)</f>
        <v/>
      </c>
      <c r="D46" s="19" t="n">
        <v>5330</v>
      </c>
      <c r="E46" s="18" t="n">
        <v>39.796842</v>
      </c>
      <c r="F46" s="20" t="n">
        <v>1.05728507</v>
      </c>
      <c r="G46" s="18" t="n">
        <v>42.3674642</v>
      </c>
      <c r="H46" s="20" t="n">
        <v>1.16347179</v>
      </c>
      <c r="I46" s="18" t="s">
        <v>105</v>
      </c>
      <c r="J46" s="20" t="s">
        <v>105</v>
      </c>
      <c r="K46" s="18" t="n">
        <v>0.97934696</v>
      </c>
      <c r="L46" s="20" t="n">
        <v>0.2210771</v>
      </c>
      <c r="M46" s="18" t="n">
        <v>0</v>
      </c>
      <c r="N46" s="20" t="n">
        <v>0</v>
      </c>
      <c r="O46" s="18" t="n">
        <v>0</v>
      </c>
      <c r="P46" s="20" t="n">
        <v>0</v>
      </c>
      <c r="Q46" s="18" t="n">
        <v>16.85634684</v>
      </c>
      <c r="R46" s="20" t="n">
        <v>0.83216264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(7317.0/B48*100)</f>
        <v/>
      </c>
      <c r="D48" s="19" t="n">
        <v>2524</v>
      </c>
      <c r="E48" s="18" t="n">
        <v>9.963641600000001</v>
      </c>
      <c r="F48" s="20" t="n">
        <v>0.89379889</v>
      </c>
      <c r="G48" s="18" t="n">
        <v>89.07882429</v>
      </c>
      <c r="H48" s="20" t="n">
        <v>0.93099389</v>
      </c>
      <c r="I48" s="18" t="s">
        <v>105</v>
      </c>
      <c r="J48" s="20" t="s">
        <v>105</v>
      </c>
      <c r="K48" s="18" t="n">
        <v>0</v>
      </c>
      <c r="L48" s="20" t="n">
        <v>0</v>
      </c>
      <c r="M48" s="18" t="n">
        <v>0</v>
      </c>
      <c r="N48" s="20" t="n">
        <v>0</v>
      </c>
      <c r="O48" s="18" t="n">
        <v>0</v>
      </c>
      <c r="P48" s="20" t="n">
        <v>0</v>
      </c>
      <c r="Q48" s="18" t="n">
        <v>0.95753411</v>
      </c>
      <c r="R48" s="20" t="n">
        <v>0.26391719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(4846.0/B61*100)</f>
        <v/>
      </c>
      <c r="D61" s="19" t="n">
        <v>1679</v>
      </c>
      <c r="E61" s="18" t="n">
        <v>17.61122724</v>
      </c>
      <c r="F61" s="20" t="n">
        <v>1.21089646</v>
      </c>
      <c r="G61" s="18" t="n">
        <v>76.436054</v>
      </c>
      <c r="H61" s="20" t="n">
        <v>1.50614819</v>
      </c>
      <c r="I61" s="18" t="s">
        <v>105</v>
      </c>
      <c r="J61" s="20" t="s">
        <v>105</v>
      </c>
      <c r="K61" s="18" t="n">
        <v>0.5237152</v>
      </c>
      <c r="L61" s="20" t="n">
        <v>0.20779575</v>
      </c>
      <c r="M61" s="18" t="n">
        <v>0</v>
      </c>
      <c r="N61" s="20" t="n">
        <v>0</v>
      </c>
      <c r="O61" s="18" t="n">
        <v>0</v>
      </c>
      <c r="P61" s="20" t="n">
        <v>0</v>
      </c>
      <c r="Q61" s="18" t="n">
        <v>5.42900356</v>
      </c>
      <c r="R61" s="20" t="n">
        <v>0.70646737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(5190.0/B67*100)</f>
        <v/>
      </c>
      <c r="D67" s="19" t="n">
        <v>1781</v>
      </c>
      <c r="E67" s="18" t="n">
        <v>38.62561347</v>
      </c>
      <c r="F67" s="20" t="n">
        <v>1.50454237</v>
      </c>
      <c r="G67" s="18" t="n">
        <v>56.17854261</v>
      </c>
      <c r="H67" s="20" t="n">
        <v>1.46170068</v>
      </c>
      <c r="I67" s="18" t="s">
        <v>105</v>
      </c>
      <c r="J67" s="20" t="s">
        <v>105</v>
      </c>
      <c r="K67" s="18" t="n">
        <v>0</v>
      </c>
      <c r="L67" s="20" t="n">
        <v>0</v>
      </c>
      <c r="M67" s="18" t="n">
        <v>0</v>
      </c>
      <c r="N67" s="20" t="n">
        <v>0</v>
      </c>
      <c r="O67" s="18" t="n">
        <v>0</v>
      </c>
      <c r="P67" s="20" t="n">
        <v>0</v>
      </c>
      <c r="Q67" s="18" t="n">
        <v>5.19584392</v>
      </c>
      <c r="R67" s="20" t="n">
        <v>0.50286819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(4518.0/B70*100)</f>
        <v/>
      </c>
      <c r="D70" s="19" t="n">
        <v>1518</v>
      </c>
      <c r="E70" s="18" t="n">
        <v>11.35235696</v>
      </c>
      <c r="F70" s="20" t="n">
        <v>0.89267139</v>
      </c>
      <c r="G70" s="18" t="n">
        <v>86.12810362</v>
      </c>
      <c r="H70" s="20" t="n">
        <v>1.02900869</v>
      </c>
      <c r="I70" s="18" t="s">
        <v>105</v>
      </c>
      <c r="J70" s="20" t="s">
        <v>105</v>
      </c>
      <c r="K70" s="18" t="n">
        <v>0</v>
      </c>
      <c r="L70" s="20" t="n">
        <v>0</v>
      </c>
      <c r="M70" s="18" t="n">
        <v>0</v>
      </c>
      <c r="N70" s="20" t="n">
        <v>0</v>
      </c>
      <c r="O70" s="18" t="n">
        <v>0</v>
      </c>
      <c r="P70" s="20" t="n">
        <v>0</v>
      </c>
      <c r="Q70" s="18" t="n">
        <v>2.51953942</v>
      </c>
      <c r="R70" s="20" t="n">
        <v>0.63068559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230</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14530</v>
      </c>
      <c r="C7" s="18">
        <f>(543.0/B7*100)</f>
        <v/>
      </c>
      <c r="D7" s="19" t="n">
        <v>13987</v>
      </c>
      <c r="E7" s="18" t="n">
        <v>27.81107422</v>
      </c>
      <c r="F7" s="20" t="n">
        <v>0.53661932</v>
      </c>
      <c r="G7" s="18" t="n">
        <v>38.74747864</v>
      </c>
      <c r="H7" s="20" t="n">
        <v>0.54342608</v>
      </c>
      <c r="I7" s="18" t="n">
        <v>29.69814249</v>
      </c>
      <c r="J7" s="20" t="n">
        <v>0.52632099</v>
      </c>
      <c r="K7" s="18" t="s">
        <v>105</v>
      </c>
      <c r="L7" s="20" t="s">
        <v>105</v>
      </c>
      <c r="M7" s="18" t="n">
        <v>0.31177959</v>
      </c>
      <c r="N7" s="20" t="n">
        <v>0.05479221</v>
      </c>
      <c r="O7" s="18" t="n">
        <v>0.01483684</v>
      </c>
      <c r="P7" s="20" t="n">
        <v>0.00235355</v>
      </c>
      <c r="Q7" s="18" t="n">
        <v>0</v>
      </c>
      <c r="R7" s="20" t="n">
        <v>0</v>
      </c>
      <c r="S7" s="18" t="n">
        <v>3.41668822</v>
      </c>
      <c r="T7" s="20" t="n">
        <v>0.21771677</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5675</v>
      </c>
      <c r="C9" s="18">
        <f>(4329.0/B9*100)</f>
        <v/>
      </c>
      <c r="D9" s="19" t="n">
        <v>1346</v>
      </c>
      <c r="E9" s="18" t="n">
        <v>17.23086064</v>
      </c>
      <c r="F9" s="20" t="n">
        <v>0.92999562</v>
      </c>
      <c r="G9" s="18" t="n">
        <v>35.88820294</v>
      </c>
      <c r="H9" s="20" t="n">
        <v>1.36393605</v>
      </c>
      <c r="I9" s="18" t="n">
        <v>45.0786055</v>
      </c>
      <c r="J9" s="20" t="n">
        <v>1.47012248</v>
      </c>
      <c r="K9" s="18" t="s">
        <v>105</v>
      </c>
      <c r="L9" s="20" t="s">
        <v>105</v>
      </c>
      <c r="M9" s="18" t="n">
        <v>0.1208559</v>
      </c>
      <c r="N9" s="20" t="n">
        <v>0.07157999</v>
      </c>
      <c r="O9" s="18" t="n">
        <v>0.69891853</v>
      </c>
      <c r="P9" s="20" t="n">
        <v>0.22544496</v>
      </c>
      <c r="Q9" s="18" t="n">
        <v>0</v>
      </c>
      <c r="R9" s="20" t="n">
        <v>0</v>
      </c>
      <c r="S9" s="18" t="n">
        <v>0.98255648</v>
      </c>
      <c r="T9" s="20" t="n">
        <v>0.41903305</v>
      </c>
    </row>
    <row r="10" spans="1:20">
      <c r="A10" s="15" t="s">
        <v>109</v>
      </c>
      <c r="B10" s="17" t="n">
        <v>13082</v>
      </c>
      <c r="C10" s="18">
        <f>(9850.0/B10*100)</f>
        <v/>
      </c>
      <c r="D10" s="19" t="n">
        <v>3232</v>
      </c>
      <c r="E10" s="18" t="n">
        <v>25.63248982</v>
      </c>
      <c r="F10" s="20" t="n">
        <v>1.08815394</v>
      </c>
      <c r="G10" s="18" t="n">
        <v>28.16273586</v>
      </c>
      <c r="H10" s="20" t="n">
        <v>1.08273439</v>
      </c>
      <c r="I10" s="18" t="n">
        <v>45.05075764</v>
      </c>
      <c r="J10" s="20" t="n">
        <v>1.13590072</v>
      </c>
      <c r="K10" s="18" t="s">
        <v>105</v>
      </c>
      <c r="L10" s="20" t="s">
        <v>105</v>
      </c>
      <c r="M10" s="18" t="n">
        <v>0.09697631</v>
      </c>
      <c r="N10" s="20" t="n">
        <v>0.09368037</v>
      </c>
      <c r="O10" s="18" t="n">
        <v>0.13494645</v>
      </c>
      <c r="P10" s="20" t="n">
        <v>0.09344418</v>
      </c>
      <c r="Q10" s="18" t="n">
        <v>0</v>
      </c>
      <c r="R10" s="20" t="n">
        <v>0</v>
      </c>
      <c r="S10" s="18" t="n">
        <v>0.92209393</v>
      </c>
      <c r="T10" s="20" t="n">
        <v>0.2399576</v>
      </c>
    </row>
    <row r="11" spans="1:20">
      <c r="A11" s="15" t="s">
        <v>110</v>
      </c>
      <c r="B11" s="17" t="n">
        <v>7053</v>
      </c>
      <c r="C11" s="18">
        <f>(5294.0/B11*100)</f>
        <v/>
      </c>
      <c r="D11" s="19" t="n">
        <v>1759</v>
      </c>
      <c r="E11" s="18" t="n">
        <v>24.85888819</v>
      </c>
      <c r="F11" s="20" t="n">
        <v>1.14639384</v>
      </c>
      <c r="G11" s="18" t="n">
        <v>47.79380188</v>
      </c>
      <c r="H11" s="20" t="n">
        <v>1.32848588</v>
      </c>
      <c r="I11" s="18" t="n">
        <v>21.13997778</v>
      </c>
      <c r="J11" s="20" t="n">
        <v>1.33932457</v>
      </c>
      <c r="K11" s="18" t="s">
        <v>105</v>
      </c>
      <c r="L11" s="20" t="s">
        <v>105</v>
      </c>
      <c r="M11" s="18" t="n">
        <v>0.28946699</v>
      </c>
      <c r="N11" s="20" t="n">
        <v>0.18537616</v>
      </c>
      <c r="O11" s="18" t="n">
        <v>0.02502703</v>
      </c>
      <c r="P11" s="20" t="n">
        <v>0.02732471</v>
      </c>
      <c r="Q11" s="18" t="n">
        <v>0</v>
      </c>
      <c r="R11" s="20" t="n">
        <v>0</v>
      </c>
      <c r="S11" s="18" t="n">
        <v>5.89283813</v>
      </c>
      <c r="T11" s="20" t="n">
        <v>0.73280846</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11583</v>
      </c>
      <c r="C23" s="18">
        <f>(8859.0/B23*100)</f>
        <v/>
      </c>
      <c r="D23" s="19" t="n">
        <v>2724</v>
      </c>
      <c r="E23" s="18" t="n">
        <v>18.87343687</v>
      </c>
      <c r="F23" s="20" t="n">
        <v>1.13676686</v>
      </c>
      <c r="G23" s="18" t="n">
        <v>51.91974877</v>
      </c>
      <c r="H23" s="20" t="n">
        <v>1.35232173</v>
      </c>
      <c r="I23" s="18" t="n">
        <v>26.57487705</v>
      </c>
      <c r="J23" s="20" t="n">
        <v>1.14792946</v>
      </c>
      <c r="K23" s="18" t="s">
        <v>105</v>
      </c>
      <c r="L23" s="20" t="s">
        <v>105</v>
      </c>
      <c r="M23" s="18" t="n">
        <v>0.20180467</v>
      </c>
      <c r="N23" s="20" t="n">
        <v>0.1170873</v>
      </c>
      <c r="O23" s="18" t="n">
        <v>0.07442275</v>
      </c>
      <c r="P23" s="20" t="n">
        <v>0.07335867</v>
      </c>
      <c r="Q23" s="18" t="n">
        <v>0</v>
      </c>
      <c r="R23" s="20" t="n">
        <v>0</v>
      </c>
      <c r="S23" s="18" t="n">
        <v>2.35570989</v>
      </c>
      <c r="T23" s="20" t="n">
        <v>0.50832031</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5385</v>
      </c>
      <c r="C29" s="18">
        <f>(4062.0/B29*100)</f>
        <v/>
      </c>
      <c r="D29" s="19" t="n">
        <v>1323</v>
      </c>
      <c r="E29" s="18" t="n">
        <v>22.33129907</v>
      </c>
      <c r="F29" s="20" t="n">
        <v>1.20211701</v>
      </c>
      <c r="G29" s="18" t="n">
        <v>37.49532769</v>
      </c>
      <c r="H29" s="20" t="n">
        <v>1.465496</v>
      </c>
      <c r="I29" s="18" t="n">
        <v>38.12340924</v>
      </c>
      <c r="J29" s="20" t="n">
        <v>1.4355897</v>
      </c>
      <c r="K29" s="18" t="s">
        <v>105</v>
      </c>
      <c r="L29" s="20" t="s">
        <v>105</v>
      </c>
      <c r="M29" s="18" t="n">
        <v>0.36765935</v>
      </c>
      <c r="N29" s="20" t="n">
        <v>0.17260063</v>
      </c>
      <c r="O29" s="18" t="n">
        <v>0</v>
      </c>
      <c r="P29" s="20" t="n">
        <v>0</v>
      </c>
      <c r="Q29" s="18" t="n">
        <v>0</v>
      </c>
      <c r="R29" s="20" t="n">
        <v>0</v>
      </c>
      <c r="S29" s="18" t="n">
        <v>1.68230465</v>
      </c>
      <c r="T29" s="20" t="n">
        <v>0.41171541</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4478</v>
      </c>
      <c r="C32" s="18">
        <f>(2767.0/B32*100)</f>
        <v/>
      </c>
      <c r="D32" s="19" t="n">
        <v>1711</v>
      </c>
      <c r="E32" s="18" t="n">
        <v>24.88848239</v>
      </c>
      <c r="F32" s="20" t="n">
        <v>1.02828372</v>
      </c>
      <c r="G32" s="18" t="n">
        <v>45.84934154</v>
      </c>
      <c r="H32" s="20" t="n">
        <v>1.31485938</v>
      </c>
      <c r="I32" s="18" t="n">
        <v>27.07688606</v>
      </c>
      <c r="J32" s="20" t="n">
        <v>1.19913582</v>
      </c>
      <c r="K32" s="18" t="s">
        <v>105</v>
      </c>
      <c r="L32" s="20" t="s">
        <v>105</v>
      </c>
      <c r="M32" s="18" t="n">
        <v>0.12205228</v>
      </c>
      <c r="N32" s="20" t="n">
        <v>0.09008728000000001</v>
      </c>
      <c r="O32" s="18" t="n">
        <v>0.24788939</v>
      </c>
      <c r="P32" s="20" t="n">
        <v>0.26396358</v>
      </c>
      <c r="Q32" s="18" t="n">
        <v>0</v>
      </c>
      <c r="R32" s="20" t="n">
        <v>0</v>
      </c>
      <c r="S32" s="18" t="n">
        <v>1.81534834</v>
      </c>
      <c r="T32" s="20" t="n">
        <v>0.37651017</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6350</v>
      </c>
      <c r="C34" s="18">
        <f>(4810.0/B34*100)</f>
        <v/>
      </c>
      <c r="D34" s="19" t="n">
        <v>1540</v>
      </c>
      <c r="E34" s="18" t="n">
        <v>26.86721488</v>
      </c>
      <c r="F34" s="20" t="n">
        <v>1.13460704</v>
      </c>
      <c r="G34" s="18" t="n">
        <v>50.66594902</v>
      </c>
      <c r="H34" s="20" t="n">
        <v>1.24751009</v>
      </c>
      <c r="I34" s="18" t="n">
        <v>19.85405732</v>
      </c>
      <c r="J34" s="20" t="n">
        <v>1.11512556</v>
      </c>
      <c r="K34" s="18" t="s">
        <v>105</v>
      </c>
      <c r="L34" s="20" t="s">
        <v>105</v>
      </c>
      <c r="M34" s="18" t="n">
        <v>0.41802605</v>
      </c>
      <c r="N34" s="20" t="n">
        <v>0.1669528</v>
      </c>
      <c r="O34" s="18" t="n">
        <v>0</v>
      </c>
      <c r="P34" s="20" t="n">
        <v>0</v>
      </c>
      <c r="Q34" s="18" t="n">
        <v>0</v>
      </c>
      <c r="R34" s="20" t="n">
        <v>0</v>
      </c>
      <c r="S34" s="18" t="n">
        <v>2.19475272</v>
      </c>
      <c r="T34" s="20" t="n">
        <v>0.41962352</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6736</v>
      </c>
      <c r="C36" s="18">
        <f>(5005.0/B36*100)</f>
        <v/>
      </c>
      <c r="D36" s="19" t="n">
        <v>1731</v>
      </c>
      <c r="E36" s="18" t="n">
        <v>22.25911501</v>
      </c>
      <c r="F36" s="20" t="n">
        <v>1.34305531</v>
      </c>
      <c r="G36" s="18" t="n">
        <v>49.65132402</v>
      </c>
      <c r="H36" s="20" t="n">
        <v>1.25090427</v>
      </c>
      <c r="I36" s="18" t="n">
        <v>24.34254107</v>
      </c>
      <c r="J36" s="20" t="n">
        <v>1.19088037</v>
      </c>
      <c r="K36" s="18" t="s">
        <v>105</v>
      </c>
      <c r="L36" s="20" t="s">
        <v>105</v>
      </c>
      <c r="M36" s="18" t="n">
        <v>0.41523144</v>
      </c>
      <c r="N36" s="20" t="n">
        <v>0.16617266</v>
      </c>
      <c r="O36" s="18" t="n">
        <v>0</v>
      </c>
      <c r="P36" s="20" t="n">
        <v>0</v>
      </c>
      <c r="Q36" s="18" t="n">
        <v>0</v>
      </c>
      <c r="R36" s="20" t="n">
        <v>0</v>
      </c>
      <c r="S36" s="18" t="n">
        <v>3.33178845</v>
      </c>
      <c r="T36" s="20" t="n">
        <v>0.48718752</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5712</v>
      </c>
      <c r="C41" s="18">
        <f>(4274.0/B41*100)</f>
        <v/>
      </c>
      <c r="D41" s="19" t="n">
        <v>1438</v>
      </c>
      <c r="E41" s="18" t="n">
        <v>37.66866884</v>
      </c>
      <c r="F41" s="20" t="n">
        <v>1.29024091</v>
      </c>
      <c r="G41" s="18" t="n">
        <v>31.51218338</v>
      </c>
      <c r="H41" s="20" t="n">
        <v>1.31012289</v>
      </c>
      <c r="I41" s="18" t="n">
        <v>29.91063076</v>
      </c>
      <c r="J41" s="20" t="n">
        <v>1.25596132</v>
      </c>
      <c r="K41" s="18" t="s">
        <v>105</v>
      </c>
      <c r="L41" s="20" t="s">
        <v>105</v>
      </c>
      <c r="M41" s="18" t="n">
        <v>0</v>
      </c>
      <c r="N41" s="20" t="n">
        <v>0</v>
      </c>
      <c r="O41" s="18" t="n">
        <v>0</v>
      </c>
      <c r="P41" s="20" t="n">
        <v>0</v>
      </c>
      <c r="Q41" s="18" t="n">
        <v>0</v>
      </c>
      <c r="R41" s="20" t="n">
        <v>0</v>
      </c>
      <c r="S41" s="18" t="n">
        <v>0.90851702</v>
      </c>
      <c r="T41" s="20" t="n">
        <v>0.53263901</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23141</v>
      </c>
      <c r="C46" s="18">
        <f>(17818.0/B46*100)</f>
        <v/>
      </c>
      <c r="D46" s="19" t="n">
        <v>5323</v>
      </c>
      <c r="E46" s="18" t="n">
        <v>36.19337225</v>
      </c>
      <c r="F46" s="20" t="n">
        <v>0.94381108</v>
      </c>
      <c r="G46" s="18" t="n">
        <v>35.42768944</v>
      </c>
      <c r="H46" s="20" t="n">
        <v>0.94014354</v>
      </c>
      <c r="I46" s="18" t="n">
        <v>18.65454912</v>
      </c>
      <c r="J46" s="20" t="n">
        <v>0.89863053</v>
      </c>
      <c r="K46" s="18" t="s">
        <v>105</v>
      </c>
      <c r="L46" s="20" t="s">
        <v>105</v>
      </c>
      <c r="M46" s="18" t="n">
        <v>1.07559547</v>
      </c>
      <c r="N46" s="20" t="n">
        <v>0.23124274</v>
      </c>
      <c r="O46" s="18" t="n">
        <v>0</v>
      </c>
      <c r="P46" s="20" t="n">
        <v>0</v>
      </c>
      <c r="Q46" s="18" t="n">
        <v>0</v>
      </c>
      <c r="R46" s="20" t="n">
        <v>0</v>
      </c>
      <c r="S46" s="18" t="n">
        <v>8.64879371</v>
      </c>
      <c r="T46" s="20" t="n">
        <v>0.57934356</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9841</v>
      </c>
      <c r="C48" s="18">
        <f>(7314.0/B48*100)</f>
        <v/>
      </c>
      <c r="D48" s="19" t="n">
        <v>2527</v>
      </c>
      <c r="E48" s="18" t="n">
        <v>15.36229463</v>
      </c>
      <c r="F48" s="20" t="n">
        <v>1.06419584</v>
      </c>
      <c r="G48" s="18" t="n">
        <v>26.6694792</v>
      </c>
      <c r="H48" s="20" t="n">
        <v>1.13327254</v>
      </c>
      <c r="I48" s="18" t="n">
        <v>57.71638053</v>
      </c>
      <c r="J48" s="20" t="n">
        <v>1.51694684</v>
      </c>
      <c r="K48" s="18" t="s">
        <v>105</v>
      </c>
      <c r="L48" s="20" t="s">
        <v>105</v>
      </c>
      <c r="M48" s="18" t="n">
        <v>0</v>
      </c>
      <c r="N48" s="20" t="n">
        <v>0</v>
      </c>
      <c r="O48" s="18" t="n">
        <v>0</v>
      </c>
      <c r="P48" s="20" t="n">
        <v>0</v>
      </c>
      <c r="Q48" s="18" t="n">
        <v>0</v>
      </c>
      <c r="R48" s="20" t="n">
        <v>0</v>
      </c>
      <c r="S48" s="18" t="n">
        <v>0.25184564</v>
      </c>
      <c r="T48" s="20" t="n">
        <v>0.12636356</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6525</v>
      </c>
      <c r="C61" s="18">
        <f>(4845.0/B61*100)</f>
        <v/>
      </c>
      <c r="D61" s="19" t="n">
        <v>1680</v>
      </c>
      <c r="E61" s="18" t="n">
        <v>29.1652037</v>
      </c>
      <c r="F61" s="20" t="n">
        <v>1.27291681</v>
      </c>
      <c r="G61" s="18" t="n">
        <v>50.22281403</v>
      </c>
      <c r="H61" s="20" t="n">
        <v>1.3772824</v>
      </c>
      <c r="I61" s="18" t="n">
        <v>17.5820888</v>
      </c>
      <c r="J61" s="20" t="n">
        <v>1.19166495</v>
      </c>
      <c r="K61" s="18" t="s">
        <v>105</v>
      </c>
      <c r="L61" s="20" t="s">
        <v>105</v>
      </c>
      <c r="M61" s="18" t="n">
        <v>0.63407468</v>
      </c>
      <c r="N61" s="20" t="n">
        <v>0.23482244</v>
      </c>
      <c r="O61" s="18" t="n">
        <v>0</v>
      </c>
      <c r="P61" s="20" t="n">
        <v>0</v>
      </c>
      <c r="Q61" s="18" t="n">
        <v>0</v>
      </c>
      <c r="R61" s="20" t="n">
        <v>0</v>
      </c>
      <c r="S61" s="18" t="n">
        <v>2.3958188</v>
      </c>
      <c r="T61" s="20" t="n">
        <v>0.41022176</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6971</v>
      </c>
      <c r="C67" s="18">
        <f>(5197.0/B67*100)</f>
        <v/>
      </c>
      <c r="D67" s="19" t="n">
        <v>1774</v>
      </c>
      <c r="E67" s="18" t="n">
        <v>33.97780652</v>
      </c>
      <c r="F67" s="20" t="n">
        <v>1.19621517</v>
      </c>
      <c r="G67" s="18" t="n">
        <v>43.26276185</v>
      </c>
      <c r="H67" s="20" t="n">
        <v>1.2488853</v>
      </c>
      <c r="I67" s="18" t="n">
        <v>19.87598177</v>
      </c>
      <c r="J67" s="20" t="n">
        <v>0.91832478</v>
      </c>
      <c r="K67" s="18" t="s">
        <v>105</v>
      </c>
      <c r="L67" s="20" t="s">
        <v>105</v>
      </c>
      <c r="M67" s="18" t="n">
        <v>0</v>
      </c>
      <c r="N67" s="20" t="n">
        <v>0</v>
      </c>
      <c r="O67" s="18" t="n">
        <v>0</v>
      </c>
      <c r="P67" s="20" t="n">
        <v>0</v>
      </c>
      <c r="Q67" s="18" t="n">
        <v>0</v>
      </c>
      <c r="R67" s="20" t="n">
        <v>0</v>
      </c>
      <c r="S67" s="18" t="n">
        <v>2.88344985</v>
      </c>
      <c r="T67" s="20" t="n">
        <v>0.42050489</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6036</v>
      </c>
      <c r="C70" s="18">
        <f>(4519.0/B70*100)</f>
        <v/>
      </c>
      <c r="D70" s="19" t="n">
        <v>1517</v>
      </c>
      <c r="E70" s="18" t="n">
        <v>22.63801348</v>
      </c>
      <c r="F70" s="20" t="n">
        <v>1.25322312</v>
      </c>
      <c r="G70" s="18" t="n">
        <v>47.46734295</v>
      </c>
      <c r="H70" s="20" t="n">
        <v>1.47762854</v>
      </c>
      <c r="I70" s="18" t="n">
        <v>29.12054201</v>
      </c>
      <c r="J70" s="20" t="n">
        <v>1.43809548</v>
      </c>
      <c r="K70" s="18" t="s">
        <v>105</v>
      </c>
      <c r="L70" s="20" t="s">
        <v>105</v>
      </c>
      <c r="M70" s="18" t="n">
        <v>0</v>
      </c>
      <c r="N70" s="20" t="n">
        <v>0</v>
      </c>
      <c r="O70" s="18" t="n">
        <v>0</v>
      </c>
      <c r="P70" s="20" t="n">
        <v>0</v>
      </c>
      <c r="Q70" s="18" t="n">
        <v>0</v>
      </c>
      <c r="R70" s="20" t="n">
        <v>0</v>
      </c>
      <c r="S70" s="18" t="n">
        <v>0.77410155</v>
      </c>
      <c r="T70" s="20" t="n">
        <v>0.23691408</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231</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(573.0/B7*100)</f>
        <v/>
      </c>
      <c r="D7" s="19" t="n">
        <v>13957</v>
      </c>
      <c r="E7" s="18" t="n">
        <v>15.07647787</v>
      </c>
      <c r="F7" s="20" t="n">
        <v>0.38342254</v>
      </c>
      <c r="G7" s="18" t="n">
        <v>81.33629879</v>
      </c>
      <c r="H7" s="20" t="n">
        <v>0.47167437</v>
      </c>
      <c r="I7" s="18" t="s">
        <v>105</v>
      </c>
      <c r="J7" s="20" t="s">
        <v>105</v>
      </c>
      <c r="K7" s="18" t="n">
        <v>0.32003201</v>
      </c>
      <c r="L7" s="20" t="n">
        <v>0.05721645</v>
      </c>
      <c r="M7" s="18" t="n">
        <v>0.01486511</v>
      </c>
      <c r="N7" s="20" t="n">
        <v>0.00235727</v>
      </c>
      <c r="O7" s="18" t="n">
        <v>0</v>
      </c>
      <c r="P7" s="20" t="n">
        <v>0</v>
      </c>
      <c r="Q7" s="18" t="n">
        <v>3.25232622</v>
      </c>
      <c r="R7" s="20" t="n">
        <v>0.22409737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(4329.0/B9*100)</f>
        <v/>
      </c>
      <c r="D9" s="19" t="n">
        <v>1346</v>
      </c>
      <c r="E9" s="18" t="n">
        <v>4.55464164</v>
      </c>
      <c r="F9" s="20" t="n">
        <v>0.56440797</v>
      </c>
      <c r="G9" s="18" t="n">
        <v>93.95532838</v>
      </c>
      <c r="H9" s="20" t="n">
        <v>0.69396818</v>
      </c>
      <c r="I9" s="18" t="s">
        <v>105</v>
      </c>
      <c r="J9" s="20" t="s">
        <v>105</v>
      </c>
      <c r="K9" s="18" t="n">
        <v>0.1208559</v>
      </c>
      <c r="L9" s="20" t="n">
        <v>0.07157999</v>
      </c>
      <c r="M9" s="18" t="n">
        <v>0.69891853</v>
      </c>
      <c r="N9" s="20" t="n">
        <v>0.22544496</v>
      </c>
      <c r="O9" s="18" t="n">
        <v>0</v>
      </c>
      <c r="P9" s="20" t="n">
        <v>0</v>
      </c>
      <c r="Q9" s="18" t="n">
        <v>0.67025556</v>
      </c>
      <c r="R9" s="20" t="n">
        <v>0.28538913</v>
      </c>
    </row>
    <row r="10" spans="1:18">
      <c r="A10" s="15" t="s">
        <v>109</v>
      </c>
      <c r="B10" s="17" t="n">
        <v>13082</v>
      </c>
      <c r="C10" s="18">
        <f>(9849.0/B10*100)</f>
        <v/>
      </c>
      <c r="D10" s="19" t="n">
        <v>3233</v>
      </c>
      <c r="E10" s="18" t="n">
        <v>10.78961428</v>
      </c>
      <c r="F10" s="20" t="n">
        <v>0.8480484</v>
      </c>
      <c r="G10" s="18" t="n">
        <v>87.87041427</v>
      </c>
      <c r="H10" s="20" t="n">
        <v>0.8911478900000001</v>
      </c>
      <c r="I10" s="18" t="s">
        <v>105</v>
      </c>
      <c r="J10" s="20" t="s">
        <v>105</v>
      </c>
      <c r="K10" s="18" t="n">
        <v>0.09696444999999999</v>
      </c>
      <c r="L10" s="20" t="n">
        <v>0.09366886000000001</v>
      </c>
      <c r="M10" s="18" t="n">
        <v>0.13492994</v>
      </c>
      <c r="N10" s="20" t="n">
        <v>0.09343253</v>
      </c>
      <c r="O10" s="18" t="n">
        <v>0</v>
      </c>
      <c r="P10" s="20" t="n">
        <v>0</v>
      </c>
      <c r="Q10" s="18" t="n">
        <v>1.10807705</v>
      </c>
      <c r="R10" s="20" t="n">
        <v>0.25006669</v>
      </c>
    </row>
    <row r="11" spans="1:18">
      <c r="A11" s="15" t="s">
        <v>110</v>
      </c>
      <c r="B11" s="17" t="n">
        <v>7053</v>
      </c>
      <c r="C11" s="18">
        <f>(5294.0/B11*100)</f>
        <v/>
      </c>
      <c r="D11" s="19" t="n">
        <v>1759</v>
      </c>
      <c r="E11" s="18" t="n">
        <v>46.28392898</v>
      </c>
      <c r="F11" s="20" t="n">
        <v>1.64521487</v>
      </c>
      <c r="G11" s="18" t="n">
        <v>46.84515492</v>
      </c>
      <c r="H11" s="20" t="n">
        <v>1.71481603</v>
      </c>
      <c r="I11" s="18" t="s">
        <v>105</v>
      </c>
      <c r="J11" s="20" t="s">
        <v>105</v>
      </c>
      <c r="K11" s="18" t="n">
        <v>0.28946699</v>
      </c>
      <c r="L11" s="20" t="n">
        <v>0.18537616</v>
      </c>
      <c r="M11" s="18" t="n">
        <v>0.02502703</v>
      </c>
      <c r="N11" s="20" t="n">
        <v>0.02732471</v>
      </c>
      <c r="O11" s="18" t="n">
        <v>0</v>
      </c>
      <c r="P11" s="20" t="n">
        <v>0</v>
      </c>
      <c r="Q11" s="18" t="n">
        <v>6.55642208</v>
      </c>
      <c r="R11" s="20" t="n">
        <v>0.71534992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(8862.0/B23*100)</f>
        <v/>
      </c>
      <c r="D23" s="19" t="n">
        <v>2721</v>
      </c>
      <c r="E23" s="18" t="n">
        <v>27.39132536</v>
      </c>
      <c r="F23" s="20" t="n">
        <v>1.21873243</v>
      </c>
      <c r="G23" s="18" t="n">
        <v>69.26585999</v>
      </c>
      <c r="H23" s="20" t="n">
        <v>1.37416136</v>
      </c>
      <c r="I23" s="18" t="s">
        <v>105</v>
      </c>
      <c r="J23" s="20" t="s">
        <v>105</v>
      </c>
      <c r="K23" s="18" t="n">
        <v>0.20195566</v>
      </c>
      <c r="L23" s="20" t="n">
        <v>0.11717547</v>
      </c>
      <c r="M23" s="18" t="n">
        <v>0.07447843</v>
      </c>
      <c r="N23" s="20" t="n">
        <v>0.07341362999999999</v>
      </c>
      <c r="O23" s="18" t="n">
        <v>0</v>
      </c>
      <c r="P23" s="20" t="n">
        <v>0</v>
      </c>
      <c r="Q23" s="18" t="n">
        <v>3.06638056</v>
      </c>
      <c r="R23" s="20" t="n">
        <v>0.61575734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4.59098826</v>
      </c>
      <c r="F29" s="20" t="n">
        <v>0.6107048899999999</v>
      </c>
      <c r="G29" s="18" t="n">
        <v>93.09876796</v>
      </c>
      <c r="H29" s="20" t="n">
        <v>0.6830391099999999</v>
      </c>
      <c r="I29" s="18" t="s">
        <v>105</v>
      </c>
      <c r="J29" s="20" t="s">
        <v>105</v>
      </c>
      <c r="K29" s="18" t="n">
        <v>0.36765935</v>
      </c>
      <c r="L29" s="20" t="n">
        <v>0.17260063</v>
      </c>
      <c r="M29" s="18" t="n">
        <v>0</v>
      </c>
      <c r="N29" s="20" t="n">
        <v>0</v>
      </c>
      <c r="O29" s="18" t="n">
        <v>0</v>
      </c>
      <c r="P29" s="20" t="n">
        <v>0</v>
      </c>
      <c r="Q29" s="18" t="n">
        <v>1.94258443</v>
      </c>
      <c r="R29" s="20" t="n">
        <v>0.43523444</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(2769.0/B32*100)</f>
        <v/>
      </c>
      <c r="D32" s="19" t="n">
        <v>1709</v>
      </c>
      <c r="E32" s="18" t="n">
        <v>23.64765056</v>
      </c>
      <c r="F32" s="20" t="n">
        <v>1.08702357</v>
      </c>
      <c r="G32" s="18" t="n">
        <v>70.83711254000001</v>
      </c>
      <c r="H32" s="20" t="n">
        <v>1.21379585</v>
      </c>
      <c r="I32" s="18" t="s">
        <v>105</v>
      </c>
      <c r="J32" s="20" t="s">
        <v>105</v>
      </c>
      <c r="K32" s="18" t="n">
        <v>0.1222457</v>
      </c>
      <c r="L32" s="20" t="n">
        <v>0.09023064</v>
      </c>
      <c r="M32" s="18" t="n">
        <v>0.2482822</v>
      </c>
      <c r="N32" s="20" t="n">
        <v>0.26438617</v>
      </c>
      <c r="O32" s="18" t="n">
        <v>0</v>
      </c>
      <c r="P32" s="20" t="n">
        <v>0</v>
      </c>
      <c r="Q32" s="18" t="n">
        <v>5.14470901</v>
      </c>
      <c r="R32" s="20" t="n">
        <v>0.64081317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(4809.0/B34*100)</f>
        <v/>
      </c>
      <c r="D34" s="19" t="n">
        <v>1541</v>
      </c>
      <c r="E34" s="18" t="n">
        <v>14.00277593</v>
      </c>
      <c r="F34" s="20" t="n">
        <v>0.9697512</v>
      </c>
      <c r="G34" s="18" t="n">
        <v>77.94128267000001</v>
      </c>
      <c r="H34" s="20" t="n">
        <v>1.39998167</v>
      </c>
      <c r="I34" s="18" t="s">
        <v>105</v>
      </c>
      <c r="J34" s="20" t="s">
        <v>105</v>
      </c>
      <c r="K34" s="18" t="n">
        <v>0.41767758</v>
      </c>
      <c r="L34" s="20" t="n">
        <v>0.1668793</v>
      </c>
      <c r="M34" s="18" t="n">
        <v>0</v>
      </c>
      <c r="N34" s="20" t="n">
        <v>0</v>
      </c>
      <c r="O34" s="18" t="n">
        <v>0</v>
      </c>
      <c r="P34" s="20" t="n">
        <v>0</v>
      </c>
      <c r="Q34" s="18" t="n">
        <v>7.63826382</v>
      </c>
      <c r="R34" s="20" t="n">
        <v>0.80191564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(5007.0/B36*100)</f>
        <v/>
      </c>
      <c r="D36" s="19" t="n">
        <v>1729</v>
      </c>
      <c r="E36" s="18" t="n">
        <v>13.39244196</v>
      </c>
      <c r="F36" s="20" t="n">
        <v>0.92790546</v>
      </c>
      <c r="G36" s="18" t="n">
        <v>82.16595642999999</v>
      </c>
      <c r="H36" s="20" t="n">
        <v>1.04086093</v>
      </c>
      <c r="I36" s="18" t="s">
        <v>105</v>
      </c>
      <c r="J36" s="20" t="s">
        <v>105</v>
      </c>
      <c r="K36" s="18" t="n">
        <v>0.41551274</v>
      </c>
      <c r="L36" s="20" t="n">
        <v>0.16628706</v>
      </c>
      <c r="M36" s="18" t="n">
        <v>0</v>
      </c>
      <c r="N36" s="20" t="n">
        <v>0</v>
      </c>
      <c r="O36" s="18" t="n">
        <v>0</v>
      </c>
      <c r="P36" s="20" t="n">
        <v>0</v>
      </c>
      <c r="Q36" s="18" t="n">
        <v>4.02608887</v>
      </c>
      <c r="R36" s="20" t="n">
        <v>0.5207166600000001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(4277.0/B41*100)</f>
        <v/>
      </c>
      <c r="D41" s="19" t="n">
        <v>1435</v>
      </c>
      <c r="E41" s="18" t="n">
        <v>16.98890361</v>
      </c>
      <c r="F41" s="20" t="n">
        <v>1.0356626</v>
      </c>
      <c r="G41" s="18" t="n">
        <v>81.83661197000001</v>
      </c>
      <c r="H41" s="20" t="n">
        <v>0.99885925</v>
      </c>
      <c r="I41" s="18" t="s">
        <v>105</v>
      </c>
      <c r="J41" s="20" t="s">
        <v>105</v>
      </c>
      <c r="K41" s="18" t="n">
        <v>0</v>
      </c>
      <c r="L41" s="20" t="n">
        <v>0</v>
      </c>
      <c r="M41" s="18" t="n">
        <v>0</v>
      </c>
      <c r="N41" s="20" t="n">
        <v>0</v>
      </c>
      <c r="O41" s="18" t="n">
        <v>0</v>
      </c>
      <c r="P41" s="20" t="n">
        <v>0</v>
      </c>
      <c r="Q41" s="18" t="n">
        <v>1.17448442</v>
      </c>
      <c r="R41" s="20" t="n">
        <v>0.21079587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(17877.0/B46*100)</f>
        <v/>
      </c>
      <c r="D46" s="19" t="n">
        <v>5264</v>
      </c>
      <c r="E46" s="18" t="n">
        <v>15.45659709</v>
      </c>
      <c r="F46" s="20" t="n">
        <v>0.7085757</v>
      </c>
      <c r="G46" s="18" t="n">
        <v>62.88795082</v>
      </c>
      <c r="H46" s="20" t="n">
        <v>1.18963847</v>
      </c>
      <c r="I46" s="18" t="s">
        <v>105</v>
      </c>
      <c r="J46" s="20" t="s">
        <v>105</v>
      </c>
      <c r="K46" s="18" t="n">
        <v>1.20392539</v>
      </c>
      <c r="L46" s="20" t="n">
        <v>0.2354432</v>
      </c>
      <c r="M46" s="18" t="n">
        <v>0</v>
      </c>
      <c r="N46" s="20" t="n">
        <v>0</v>
      </c>
      <c r="O46" s="18" t="n">
        <v>0</v>
      </c>
      <c r="P46" s="20" t="n">
        <v>0</v>
      </c>
      <c r="Q46" s="18" t="n">
        <v>20.4515267</v>
      </c>
      <c r="R46" s="20" t="n">
        <v>0.93904003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(7316.0/B48*100)</f>
        <v/>
      </c>
      <c r="D48" s="19" t="n">
        <v>2525</v>
      </c>
      <c r="E48" s="18" t="n">
        <v>28.58508922</v>
      </c>
      <c r="F48" s="20" t="n">
        <v>1.24601894</v>
      </c>
      <c r="G48" s="18" t="n">
        <v>66.71245052</v>
      </c>
      <c r="H48" s="20" t="n">
        <v>1.41500117</v>
      </c>
      <c r="I48" s="18" t="s">
        <v>105</v>
      </c>
      <c r="J48" s="20" t="s">
        <v>105</v>
      </c>
      <c r="K48" s="18" t="n">
        <v>0</v>
      </c>
      <c r="L48" s="20" t="n">
        <v>0</v>
      </c>
      <c r="M48" s="18" t="n">
        <v>0</v>
      </c>
      <c r="N48" s="20" t="n">
        <v>0</v>
      </c>
      <c r="O48" s="18" t="n">
        <v>0</v>
      </c>
      <c r="P48" s="20" t="n">
        <v>0</v>
      </c>
      <c r="Q48" s="18" t="n">
        <v>4.70246026</v>
      </c>
      <c r="R48" s="20" t="n">
        <v>0.61900837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(4845.0/B61*100)</f>
        <v/>
      </c>
      <c r="D61" s="19" t="n">
        <v>1680</v>
      </c>
      <c r="E61" s="18" t="n">
        <v>12.43480039</v>
      </c>
      <c r="F61" s="20" t="n">
        <v>0.90954661</v>
      </c>
      <c r="G61" s="18" t="n">
        <v>82.08572454</v>
      </c>
      <c r="H61" s="20" t="n">
        <v>1.21770334</v>
      </c>
      <c r="I61" s="18" t="s">
        <v>105</v>
      </c>
      <c r="J61" s="20" t="s">
        <v>105</v>
      </c>
      <c r="K61" s="18" t="n">
        <v>0.69431016</v>
      </c>
      <c r="L61" s="20" t="n">
        <v>0.23838883</v>
      </c>
      <c r="M61" s="18" t="n">
        <v>0</v>
      </c>
      <c r="N61" s="20" t="n">
        <v>0</v>
      </c>
      <c r="O61" s="18" t="n">
        <v>0</v>
      </c>
      <c r="P61" s="20" t="n">
        <v>0</v>
      </c>
      <c r="Q61" s="18" t="n">
        <v>4.7851649</v>
      </c>
      <c r="R61" s="20" t="n">
        <v>0.70467915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(5202.0/B67*100)</f>
        <v/>
      </c>
      <c r="D67" s="19" t="n">
        <v>1769</v>
      </c>
      <c r="E67" s="18" t="n">
        <v>40.04674782</v>
      </c>
      <c r="F67" s="20" t="n">
        <v>1.22878366</v>
      </c>
      <c r="G67" s="18" t="n">
        <v>54.95333955</v>
      </c>
      <c r="H67" s="20" t="n">
        <v>1.3170271</v>
      </c>
      <c r="I67" s="18" t="s">
        <v>105</v>
      </c>
      <c r="J67" s="20" t="s">
        <v>105</v>
      </c>
      <c r="K67" s="18" t="n">
        <v>0</v>
      </c>
      <c r="L67" s="20" t="n">
        <v>0</v>
      </c>
      <c r="M67" s="18" t="n">
        <v>0</v>
      </c>
      <c r="N67" s="20" t="n">
        <v>0</v>
      </c>
      <c r="O67" s="18" t="n">
        <v>0</v>
      </c>
      <c r="P67" s="20" t="n">
        <v>0</v>
      </c>
      <c r="Q67" s="18" t="n">
        <v>4.99991263</v>
      </c>
      <c r="R67" s="20" t="n">
        <v>0.65359607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(4523.0/B70*100)</f>
        <v/>
      </c>
      <c r="D70" s="19" t="n">
        <v>1513</v>
      </c>
      <c r="E70" s="18" t="n">
        <v>14.18763265</v>
      </c>
      <c r="F70" s="20" t="n">
        <v>1.02901883</v>
      </c>
      <c r="G70" s="18" t="n">
        <v>83.38491764</v>
      </c>
      <c r="H70" s="20" t="n">
        <v>1.17701436</v>
      </c>
      <c r="I70" s="18" t="s">
        <v>105</v>
      </c>
      <c r="J70" s="20" t="s">
        <v>105</v>
      </c>
      <c r="K70" s="18" t="n">
        <v>0</v>
      </c>
      <c r="L70" s="20" t="n">
        <v>0</v>
      </c>
      <c r="M70" s="18" t="n">
        <v>0.0779126</v>
      </c>
      <c r="N70" s="20" t="n">
        <v>0.07807355000000001</v>
      </c>
      <c r="O70" s="18" t="n">
        <v>0</v>
      </c>
      <c r="P70" s="20" t="n">
        <v>0</v>
      </c>
      <c r="Q70" s="18" t="n">
        <v>2.3495371</v>
      </c>
      <c r="R70" s="20" t="n">
        <v>0.39322559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(635.0/B7*100)</f>
        <v/>
      </c>
      <c r="D7" s="19" t="n">
        <v>13895</v>
      </c>
      <c r="E7" s="18" t="n">
        <v>50.86337415</v>
      </c>
      <c r="F7" s="20" t="n">
        <v>0.58520543</v>
      </c>
      <c r="G7" s="18" t="n">
        <v>46.64929821</v>
      </c>
      <c r="H7" s="20" t="n">
        <v>0.62115126</v>
      </c>
      <c r="I7" s="18" t="s">
        <v>105</v>
      </c>
      <c r="J7" s="20" t="s">
        <v>105</v>
      </c>
      <c r="K7" s="18" t="n">
        <v>0.33211305</v>
      </c>
      <c r="L7" s="20" t="n">
        <v>0.05772149</v>
      </c>
      <c r="M7" s="18" t="n">
        <v>0</v>
      </c>
      <c r="N7" s="20" t="n">
        <v>0</v>
      </c>
      <c r="O7" s="18" t="n">
        <v>0</v>
      </c>
      <c r="P7" s="20" t="n">
        <v>0</v>
      </c>
      <c r="Q7" s="18" t="n">
        <v>2.15521459</v>
      </c>
      <c r="R7" s="20" t="n">
        <v>0.18841811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(4329.0/B9*100)</f>
        <v/>
      </c>
      <c r="D9" s="19" t="n">
        <v>1346</v>
      </c>
      <c r="E9" s="18" t="n">
        <v>45.41904368</v>
      </c>
      <c r="F9" s="20" t="n">
        <v>1.29743976</v>
      </c>
      <c r="G9" s="18" t="n">
        <v>52.78576394</v>
      </c>
      <c r="H9" s="20" t="n">
        <v>1.28670589</v>
      </c>
      <c r="I9" s="18" t="s">
        <v>105</v>
      </c>
      <c r="J9" s="20" t="s">
        <v>105</v>
      </c>
      <c r="K9" s="18" t="n">
        <v>0.1208559</v>
      </c>
      <c r="L9" s="20" t="n">
        <v>0.07157999</v>
      </c>
      <c r="M9" s="18" t="n">
        <v>0</v>
      </c>
      <c r="N9" s="20" t="n">
        <v>0</v>
      </c>
      <c r="O9" s="18" t="n">
        <v>0</v>
      </c>
      <c r="P9" s="20" t="n">
        <v>0</v>
      </c>
      <c r="Q9" s="18" t="n">
        <v>1.67433648</v>
      </c>
      <c r="R9" s="20" t="n">
        <v>0.34705813</v>
      </c>
    </row>
    <row r="10" spans="1:18">
      <c r="A10" s="15" t="s">
        <v>109</v>
      </c>
      <c r="B10" s="17" t="n">
        <v>13082</v>
      </c>
      <c r="C10" s="18">
        <f>(9854.0/B10*100)</f>
        <v/>
      </c>
      <c r="D10" s="19" t="n">
        <v>3228</v>
      </c>
      <c r="E10" s="18" t="n">
        <v>48.64890482</v>
      </c>
      <c r="F10" s="20" t="n">
        <v>1.37777461</v>
      </c>
      <c r="G10" s="18" t="n">
        <v>50.68355264</v>
      </c>
      <c r="H10" s="20" t="n">
        <v>1.38683632</v>
      </c>
      <c r="I10" s="18" t="s">
        <v>105</v>
      </c>
      <c r="J10" s="20" t="s">
        <v>105</v>
      </c>
      <c r="K10" s="18" t="n">
        <v>0.09706476</v>
      </c>
      <c r="L10" s="20" t="n">
        <v>0.0937655</v>
      </c>
      <c r="M10" s="18" t="n">
        <v>0</v>
      </c>
      <c r="N10" s="20" t="n">
        <v>0</v>
      </c>
      <c r="O10" s="18" t="n">
        <v>0</v>
      </c>
      <c r="P10" s="20" t="n">
        <v>0</v>
      </c>
      <c r="Q10" s="18" t="n">
        <v>0.57047778</v>
      </c>
      <c r="R10" s="20" t="n">
        <v>0.19296312</v>
      </c>
    </row>
    <row r="11" spans="1:18">
      <c r="A11" s="15" t="s">
        <v>110</v>
      </c>
      <c r="B11" s="17" t="n">
        <v>7053</v>
      </c>
      <c r="C11" s="18">
        <f>(5296.0/B11*100)</f>
        <v/>
      </c>
      <c r="D11" s="19" t="n">
        <v>1757</v>
      </c>
      <c r="E11" s="18" t="n">
        <v>65.32673111</v>
      </c>
      <c r="F11" s="20" t="n">
        <v>1.49122745</v>
      </c>
      <c r="G11" s="18" t="n">
        <v>31.84607773</v>
      </c>
      <c r="H11" s="20" t="n">
        <v>1.47982841</v>
      </c>
      <c r="I11" s="18" t="s">
        <v>105</v>
      </c>
      <c r="J11" s="20" t="s">
        <v>105</v>
      </c>
      <c r="K11" s="18" t="n">
        <v>0.28974964</v>
      </c>
      <c r="L11" s="20" t="n">
        <v>0.18556081</v>
      </c>
      <c r="M11" s="18" t="n">
        <v>0</v>
      </c>
      <c r="N11" s="20" t="n">
        <v>0</v>
      </c>
      <c r="O11" s="18" t="n">
        <v>0</v>
      </c>
      <c r="P11" s="20" t="n">
        <v>0</v>
      </c>
      <c r="Q11" s="18" t="n">
        <v>2.53744152</v>
      </c>
      <c r="R11" s="20" t="n">
        <v>0.49303105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(8865.0/B23*100)</f>
        <v/>
      </c>
      <c r="D23" s="19" t="n">
        <v>2718</v>
      </c>
      <c r="E23" s="18" t="n">
        <v>48.42302513</v>
      </c>
      <c r="F23" s="20" t="n">
        <v>1.49681535</v>
      </c>
      <c r="G23" s="18" t="n">
        <v>49.99268697</v>
      </c>
      <c r="H23" s="20" t="n">
        <v>1.52458711</v>
      </c>
      <c r="I23" s="18" t="s">
        <v>105</v>
      </c>
      <c r="J23" s="20" t="s">
        <v>105</v>
      </c>
      <c r="K23" s="18" t="n">
        <v>0.20246296</v>
      </c>
      <c r="L23" s="20" t="n">
        <v>0.11746204</v>
      </c>
      <c r="M23" s="18" t="n">
        <v>0</v>
      </c>
      <c r="N23" s="20" t="n">
        <v>0</v>
      </c>
      <c r="O23" s="18" t="n">
        <v>0</v>
      </c>
      <c r="P23" s="20" t="n">
        <v>0</v>
      </c>
      <c r="Q23" s="18" t="n">
        <v>1.38182494</v>
      </c>
      <c r="R23" s="20" t="n">
        <v>0.37560415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57.04400199</v>
      </c>
      <c r="F29" s="20" t="n">
        <v>1.36384599</v>
      </c>
      <c r="G29" s="18" t="n">
        <v>42.08661933</v>
      </c>
      <c r="H29" s="20" t="n">
        <v>1.3889087</v>
      </c>
      <c r="I29" s="18" t="s">
        <v>105</v>
      </c>
      <c r="J29" s="20" t="s">
        <v>105</v>
      </c>
      <c r="K29" s="18" t="n">
        <v>0.44555971</v>
      </c>
      <c r="L29" s="20" t="n">
        <v>0.19048519</v>
      </c>
      <c r="M29" s="18" t="n">
        <v>0</v>
      </c>
      <c r="N29" s="20" t="n">
        <v>0</v>
      </c>
      <c r="O29" s="18" t="n">
        <v>0</v>
      </c>
      <c r="P29" s="20" t="n">
        <v>0</v>
      </c>
      <c r="Q29" s="18" t="n">
        <v>0.42381896</v>
      </c>
      <c r="R29" s="20" t="n">
        <v>0.18874423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(2768.0/B32*100)</f>
        <v/>
      </c>
      <c r="D32" s="19" t="n">
        <v>1710</v>
      </c>
      <c r="E32" s="18" t="n">
        <v>53.77383686</v>
      </c>
      <c r="F32" s="20" t="n">
        <v>1.384713</v>
      </c>
      <c r="G32" s="18" t="n">
        <v>45.40639218</v>
      </c>
      <c r="H32" s="20" t="n">
        <v>1.41334109</v>
      </c>
      <c r="I32" s="18" t="s">
        <v>105</v>
      </c>
      <c r="J32" s="20" t="s">
        <v>105</v>
      </c>
      <c r="K32" s="18" t="n">
        <v>0.12217964</v>
      </c>
      <c r="L32" s="20" t="n">
        <v>0.09018075</v>
      </c>
      <c r="M32" s="18" t="n">
        <v>0</v>
      </c>
      <c r="N32" s="20" t="n">
        <v>0</v>
      </c>
      <c r="O32" s="18" t="n">
        <v>0</v>
      </c>
      <c r="P32" s="20" t="n">
        <v>0</v>
      </c>
      <c r="Q32" s="18" t="n">
        <v>0.69759132</v>
      </c>
      <c r="R32" s="20" t="n">
        <v>0.20560976</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(4811.0/B34*100)</f>
        <v/>
      </c>
      <c r="D34" s="19" t="n">
        <v>1539</v>
      </c>
      <c r="E34" s="18" t="n">
        <v>54.81578131</v>
      </c>
      <c r="F34" s="20" t="n">
        <v>1.67421424</v>
      </c>
      <c r="G34" s="18" t="n">
        <v>42.41469569</v>
      </c>
      <c r="H34" s="20" t="n">
        <v>1.68607038</v>
      </c>
      <c r="I34" s="18" t="s">
        <v>105</v>
      </c>
      <c r="J34" s="20" t="s">
        <v>105</v>
      </c>
      <c r="K34" s="18" t="n">
        <v>0.41813542</v>
      </c>
      <c r="L34" s="20" t="n">
        <v>0.16705929</v>
      </c>
      <c r="M34" s="18" t="n">
        <v>0</v>
      </c>
      <c r="N34" s="20" t="n">
        <v>0</v>
      </c>
      <c r="O34" s="18" t="n">
        <v>0</v>
      </c>
      <c r="P34" s="20" t="n">
        <v>0</v>
      </c>
      <c r="Q34" s="18" t="n">
        <v>2.35138759</v>
      </c>
      <c r="R34" s="20" t="n">
        <v>0.4620101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(5006.0/B36*100)</f>
        <v/>
      </c>
      <c r="D36" s="19" t="n">
        <v>1730</v>
      </c>
      <c r="E36" s="18" t="n">
        <v>56.43607041</v>
      </c>
      <c r="F36" s="20" t="n">
        <v>1.22381156</v>
      </c>
      <c r="G36" s="18" t="n">
        <v>41.17937319</v>
      </c>
      <c r="H36" s="20" t="n">
        <v>1.28040868</v>
      </c>
      <c r="I36" s="18" t="s">
        <v>105</v>
      </c>
      <c r="J36" s="20" t="s">
        <v>105</v>
      </c>
      <c r="K36" s="18" t="n">
        <v>0.41528371</v>
      </c>
      <c r="L36" s="20" t="n">
        <v>0.16619326</v>
      </c>
      <c r="M36" s="18" t="n">
        <v>0</v>
      </c>
      <c r="N36" s="20" t="n">
        <v>0</v>
      </c>
      <c r="O36" s="18" t="n">
        <v>0</v>
      </c>
      <c r="P36" s="20" t="n">
        <v>0</v>
      </c>
      <c r="Q36" s="18" t="n">
        <v>1.96927269</v>
      </c>
      <c r="R36" s="20" t="n">
        <v>0.37460725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(4271.0/B41*100)</f>
        <v/>
      </c>
      <c r="D41" s="19" t="n">
        <v>1441</v>
      </c>
      <c r="E41" s="18" t="n">
        <v>58.84439468</v>
      </c>
      <c r="F41" s="20" t="n">
        <v>1.45196097</v>
      </c>
      <c r="G41" s="18" t="n">
        <v>40.88480078</v>
      </c>
      <c r="H41" s="20" t="n">
        <v>1.40716058</v>
      </c>
      <c r="I41" s="18" t="s">
        <v>105</v>
      </c>
      <c r="J41" s="20" t="s">
        <v>105</v>
      </c>
      <c r="K41" s="18" t="n">
        <v>0</v>
      </c>
      <c r="L41" s="20" t="n">
        <v>0</v>
      </c>
      <c r="M41" s="18" t="n">
        <v>0</v>
      </c>
      <c r="N41" s="20" t="n">
        <v>0</v>
      </c>
      <c r="O41" s="18" t="n">
        <v>0</v>
      </c>
      <c r="P41" s="20" t="n">
        <v>0</v>
      </c>
      <c r="Q41" s="18" t="n">
        <v>0.27080454</v>
      </c>
      <c r="R41" s="20" t="n">
        <v>0.25790535</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(17929.0/B46*100)</f>
        <v/>
      </c>
      <c r="D46" s="19" t="n">
        <v>5212</v>
      </c>
      <c r="E46" s="18" t="n">
        <v>62.71966016</v>
      </c>
      <c r="F46" s="20" t="n">
        <v>0.89853437</v>
      </c>
      <c r="G46" s="18" t="n">
        <v>30.54681333</v>
      </c>
      <c r="H46" s="20" t="n">
        <v>0.94699879</v>
      </c>
      <c r="I46" s="18" t="s">
        <v>105</v>
      </c>
      <c r="J46" s="20" t="s">
        <v>105</v>
      </c>
      <c r="K46" s="18" t="n">
        <v>1.25776833</v>
      </c>
      <c r="L46" s="20" t="n">
        <v>0.24775295</v>
      </c>
      <c r="M46" s="18" t="n">
        <v>0</v>
      </c>
      <c r="N46" s="20" t="n">
        <v>0</v>
      </c>
      <c r="O46" s="18" t="n">
        <v>0</v>
      </c>
      <c r="P46" s="20" t="n">
        <v>0</v>
      </c>
      <c r="Q46" s="18" t="n">
        <v>5.47575818</v>
      </c>
      <c r="R46" s="20" t="n">
        <v>0.47873282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(7319.0/B48*100)</f>
        <v/>
      </c>
      <c r="D48" s="19" t="n">
        <v>2522</v>
      </c>
      <c r="E48" s="18" t="n">
        <v>40.5682545</v>
      </c>
      <c r="F48" s="20" t="n">
        <v>1.52567934</v>
      </c>
      <c r="G48" s="18" t="n">
        <v>59.36336848</v>
      </c>
      <c r="H48" s="20" t="n">
        <v>1.52616078</v>
      </c>
      <c r="I48" s="18" t="s">
        <v>105</v>
      </c>
      <c r="J48" s="20" t="s">
        <v>105</v>
      </c>
      <c r="K48" s="18" t="n">
        <v>0</v>
      </c>
      <c r="L48" s="20" t="n">
        <v>0</v>
      </c>
      <c r="M48" s="18" t="n">
        <v>0</v>
      </c>
      <c r="N48" s="20" t="n">
        <v>0</v>
      </c>
      <c r="O48" s="18" t="n">
        <v>0</v>
      </c>
      <c r="P48" s="20" t="n">
        <v>0</v>
      </c>
      <c r="Q48" s="18" t="n">
        <v>0.06837702</v>
      </c>
      <c r="R48" s="20" t="n">
        <v>0.04012903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(4847.0/B61*100)</f>
        <v/>
      </c>
      <c r="D61" s="19" t="n">
        <v>1678</v>
      </c>
      <c r="E61" s="18" t="n">
        <v>57.16437047</v>
      </c>
      <c r="F61" s="20" t="n">
        <v>1.41369326</v>
      </c>
      <c r="G61" s="18" t="n">
        <v>39.77013769</v>
      </c>
      <c r="H61" s="20" t="n">
        <v>1.47446447</v>
      </c>
      <c r="I61" s="18" t="s">
        <v>105</v>
      </c>
      <c r="J61" s="20" t="s">
        <v>105</v>
      </c>
      <c r="K61" s="18" t="n">
        <v>0.69507335</v>
      </c>
      <c r="L61" s="20" t="n">
        <v>0.23868939</v>
      </c>
      <c r="M61" s="18" t="n">
        <v>0</v>
      </c>
      <c r="N61" s="20" t="n">
        <v>0</v>
      </c>
      <c r="O61" s="18" t="n">
        <v>0</v>
      </c>
      <c r="P61" s="20" t="n">
        <v>0</v>
      </c>
      <c r="Q61" s="18" t="n">
        <v>2.37041849</v>
      </c>
      <c r="R61" s="20" t="n">
        <v>0.53356673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(5217.0/B67*100)</f>
        <v/>
      </c>
      <c r="D67" s="19" t="n">
        <v>1754</v>
      </c>
      <c r="E67" s="18" t="n">
        <v>69.68538279000001</v>
      </c>
      <c r="F67" s="20" t="n">
        <v>1.08669763</v>
      </c>
      <c r="G67" s="18" t="n">
        <v>29.66914789</v>
      </c>
      <c r="H67" s="20" t="n">
        <v>1.08131972</v>
      </c>
      <c r="I67" s="18" t="s">
        <v>105</v>
      </c>
      <c r="J67" s="20" t="s">
        <v>105</v>
      </c>
      <c r="K67" s="18" t="n">
        <v>0</v>
      </c>
      <c r="L67" s="20" t="n">
        <v>0</v>
      </c>
      <c r="M67" s="18" t="n">
        <v>0</v>
      </c>
      <c r="N67" s="20" t="n">
        <v>0</v>
      </c>
      <c r="O67" s="18" t="n">
        <v>0</v>
      </c>
      <c r="P67" s="20" t="n">
        <v>0</v>
      </c>
      <c r="Q67" s="18" t="n">
        <v>0.64546932</v>
      </c>
      <c r="R67" s="20" t="n">
        <v>0.20201516</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(4529.0/B70*100)</f>
        <v/>
      </c>
      <c r="D70" s="19" t="n">
        <v>1507</v>
      </c>
      <c r="E70" s="18" t="n">
        <v>47.17094364</v>
      </c>
      <c r="F70" s="20" t="n">
        <v>1.37045391</v>
      </c>
      <c r="G70" s="18" t="n">
        <v>51.78716699</v>
      </c>
      <c r="H70" s="20" t="n">
        <v>1.44119962</v>
      </c>
      <c r="I70" s="18" t="s">
        <v>105</v>
      </c>
      <c r="J70" s="20" t="s">
        <v>105</v>
      </c>
      <c r="K70" s="18" t="n">
        <v>0</v>
      </c>
      <c r="L70" s="20" t="n">
        <v>0</v>
      </c>
      <c r="M70" s="18" t="n">
        <v>0</v>
      </c>
      <c r="N70" s="20" t="n">
        <v>0</v>
      </c>
      <c r="O70" s="18" t="n">
        <v>0</v>
      </c>
      <c r="P70" s="20" t="n">
        <v>0</v>
      </c>
      <c r="Q70" s="18" t="n">
        <v>1.04188937</v>
      </c>
      <c r="R70" s="20" t="n">
        <v>0.25908822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(652.0/B7*100)</f>
        <v/>
      </c>
      <c r="D7" s="19" t="n">
        <v>13878</v>
      </c>
      <c r="E7" s="18" t="n">
        <v>39.22483835</v>
      </c>
      <c r="F7" s="20" t="n">
        <v>0.55722498</v>
      </c>
      <c r="G7" s="18" t="n">
        <v>58.50563783</v>
      </c>
      <c r="H7" s="20" t="n">
        <v>0.57978282</v>
      </c>
      <c r="I7" s="18" t="s">
        <v>105</v>
      </c>
      <c r="J7" s="20" t="s">
        <v>105</v>
      </c>
      <c r="K7" s="18" t="n">
        <v>0.3636696</v>
      </c>
      <c r="L7" s="20" t="n">
        <v>0.06473532</v>
      </c>
      <c r="M7" s="18" t="n">
        <v>0</v>
      </c>
      <c r="N7" s="20" t="n">
        <v>0</v>
      </c>
      <c r="O7" s="18" t="n">
        <v>0</v>
      </c>
      <c r="P7" s="20" t="n">
        <v>0</v>
      </c>
      <c r="Q7" s="18" t="n">
        <v>1.90585423</v>
      </c>
      <c r="R7" s="20" t="n">
        <v>0.1728209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(4330.0/B9*100)</f>
        <v/>
      </c>
      <c r="D9" s="19" t="n">
        <v>1345</v>
      </c>
      <c r="E9" s="18" t="n">
        <v>24.8364863</v>
      </c>
      <c r="F9" s="20" t="n">
        <v>1.20216398</v>
      </c>
      <c r="G9" s="18" t="n">
        <v>74.33648519</v>
      </c>
      <c r="H9" s="20" t="n">
        <v>1.27263807</v>
      </c>
      <c r="I9" s="18" t="s">
        <v>105</v>
      </c>
      <c r="J9" s="20" t="s">
        <v>105</v>
      </c>
      <c r="K9" s="18" t="n">
        <v>0.12093289</v>
      </c>
      <c r="L9" s="20" t="n">
        <v>0.07162507999999999</v>
      </c>
      <c r="M9" s="18" t="n">
        <v>0</v>
      </c>
      <c r="N9" s="20" t="n">
        <v>0</v>
      </c>
      <c r="O9" s="18" t="n">
        <v>0</v>
      </c>
      <c r="P9" s="20" t="n">
        <v>0</v>
      </c>
      <c r="Q9" s="18" t="n">
        <v>0.70609562</v>
      </c>
      <c r="R9" s="20" t="n">
        <v>0.24471527</v>
      </c>
    </row>
    <row r="10" spans="1:18">
      <c r="A10" s="15" t="s">
        <v>109</v>
      </c>
      <c r="B10" s="17" t="n">
        <v>13082</v>
      </c>
      <c r="C10" s="18">
        <f>(9854.0/B10*100)</f>
        <v/>
      </c>
      <c r="D10" s="19" t="n">
        <v>3228</v>
      </c>
      <c r="E10" s="18" t="n">
        <v>33.34579128</v>
      </c>
      <c r="F10" s="20" t="n">
        <v>1.23385975</v>
      </c>
      <c r="G10" s="18" t="n">
        <v>66.17603271</v>
      </c>
      <c r="H10" s="20" t="n">
        <v>1.24348895</v>
      </c>
      <c r="I10" s="18" t="s">
        <v>105</v>
      </c>
      <c r="J10" s="20" t="s">
        <v>105</v>
      </c>
      <c r="K10" s="18" t="n">
        <v>0.09706476</v>
      </c>
      <c r="L10" s="20" t="n">
        <v>0.0937655</v>
      </c>
      <c r="M10" s="18" t="n">
        <v>0</v>
      </c>
      <c r="N10" s="20" t="n">
        <v>0</v>
      </c>
      <c r="O10" s="18" t="n">
        <v>0</v>
      </c>
      <c r="P10" s="20" t="n">
        <v>0</v>
      </c>
      <c r="Q10" s="18" t="n">
        <v>0.38111125</v>
      </c>
      <c r="R10" s="20" t="n">
        <v>0.16833864</v>
      </c>
    </row>
    <row r="11" spans="1:18">
      <c r="A11" s="15" t="s">
        <v>110</v>
      </c>
      <c r="B11" s="17" t="n">
        <v>7053</v>
      </c>
      <c r="C11" s="18">
        <f>(5298.0/B11*100)</f>
        <v/>
      </c>
      <c r="D11" s="19" t="n">
        <v>1755</v>
      </c>
      <c r="E11" s="18" t="n">
        <v>47.91914062</v>
      </c>
      <c r="F11" s="20" t="n">
        <v>1.46078055</v>
      </c>
      <c r="G11" s="18" t="n">
        <v>50.03332918</v>
      </c>
      <c r="H11" s="20" t="n">
        <v>1.48380695</v>
      </c>
      <c r="I11" s="18" t="s">
        <v>105</v>
      </c>
      <c r="J11" s="20" t="s">
        <v>105</v>
      </c>
      <c r="K11" s="18" t="n">
        <v>0.29059058</v>
      </c>
      <c r="L11" s="20" t="n">
        <v>0.186092</v>
      </c>
      <c r="M11" s="18" t="n">
        <v>0</v>
      </c>
      <c r="N11" s="20" t="n">
        <v>0</v>
      </c>
      <c r="O11" s="18" t="n">
        <v>0</v>
      </c>
      <c r="P11" s="20" t="n">
        <v>0</v>
      </c>
      <c r="Q11" s="18" t="n">
        <v>1.75693963</v>
      </c>
      <c r="R11" s="20" t="n">
        <v>0.39409148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(8864.0/B23*100)</f>
        <v/>
      </c>
      <c r="D23" s="19" t="n">
        <v>2719</v>
      </c>
      <c r="E23" s="18" t="n">
        <v>37.99886214</v>
      </c>
      <c r="F23" s="20" t="n">
        <v>1.28789188</v>
      </c>
      <c r="G23" s="18" t="n">
        <v>60.90749037</v>
      </c>
      <c r="H23" s="20" t="n">
        <v>1.35834737</v>
      </c>
      <c r="I23" s="18" t="s">
        <v>105</v>
      </c>
      <c r="J23" s="20" t="s">
        <v>105</v>
      </c>
      <c r="K23" s="18" t="n">
        <v>0.20224517</v>
      </c>
      <c r="L23" s="20" t="n">
        <v>0.11734035</v>
      </c>
      <c r="M23" s="18" t="n">
        <v>0</v>
      </c>
      <c r="N23" s="20" t="n">
        <v>0</v>
      </c>
      <c r="O23" s="18" t="n">
        <v>0</v>
      </c>
      <c r="P23" s="20" t="n">
        <v>0</v>
      </c>
      <c r="Q23" s="18" t="n">
        <v>0.89140232</v>
      </c>
      <c r="R23" s="20" t="n">
        <v>0.35489003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36.61937565</v>
      </c>
      <c r="F29" s="20" t="n">
        <v>1.52714827</v>
      </c>
      <c r="G29" s="18" t="n">
        <v>62.37517197</v>
      </c>
      <c r="H29" s="20" t="n">
        <v>1.52879457</v>
      </c>
      <c r="I29" s="18" t="s">
        <v>105</v>
      </c>
      <c r="J29" s="20" t="s">
        <v>105</v>
      </c>
      <c r="K29" s="18" t="n">
        <v>0.44555971</v>
      </c>
      <c r="L29" s="20" t="n">
        <v>0.19048519</v>
      </c>
      <c r="M29" s="18" t="n">
        <v>0</v>
      </c>
      <c r="N29" s="20" t="n">
        <v>0</v>
      </c>
      <c r="O29" s="18" t="n">
        <v>0</v>
      </c>
      <c r="P29" s="20" t="n">
        <v>0</v>
      </c>
      <c r="Q29" s="18" t="n">
        <v>0.55989266</v>
      </c>
      <c r="R29" s="20" t="n">
        <v>0.14225452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(2768.0/B32*100)</f>
        <v/>
      </c>
      <c r="D32" s="19" t="n">
        <v>1710</v>
      </c>
      <c r="E32" s="18" t="n">
        <v>43.39135015</v>
      </c>
      <c r="F32" s="20" t="n">
        <v>1.58202933</v>
      </c>
      <c r="G32" s="18" t="n">
        <v>55.83182904</v>
      </c>
      <c r="H32" s="20" t="n">
        <v>1.57680969</v>
      </c>
      <c r="I32" s="18" t="s">
        <v>105</v>
      </c>
      <c r="J32" s="20" t="s">
        <v>105</v>
      </c>
      <c r="K32" s="18" t="n">
        <v>0.12217964</v>
      </c>
      <c r="L32" s="20" t="n">
        <v>0.09018075</v>
      </c>
      <c r="M32" s="18" t="n">
        <v>0</v>
      </c>
      <c r="N32" s="20" t="n">
        <v>0</v>
      </c>
      <c r="O32" s="18" t="n">
        <v>0</v>
      </c>
      <c r="P32" s="20" t="n">
        <v>0</v>
      </c>
      <c r="Q32" s="18" t="n">
        <v>0.6546411600000001</v>
      </c>
      <c r="R32" s="20" t="n">
        <v>0.20967057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(4811.0/B34*100)</f>
        <v/>
      </c>
      <c r="D34" s="19" t="n">
        <v>1539</v>
      </c>
      <c r="E34" s="18" t="n">
        <v>49.09248053</v>
      </c>
      <c r="F34" s="20" t="n">
        <v>1.4340945</v>
      </c>
      <c r="G34" s="18" t="n">
        <v>48.04873598</v>
      </c>
      <c r="H34" s="20" t="n">
        <v>1.51826041</v>
      </c>
      <c r="I34" s="18" t="s">
        <v>105</v>
      </c>
      <c r="J34" s="20" t="s">
        <v>105</v>
      </c>
      <c r="K34" s="18" t="n">
        <v>0.41828571</v>
      </c>
      <c r="L34" s="20" t="n">
        <v>0.16712645</v>
      </c>
      <c r="M34" s="18" t="n">
        <v>0</v>
      </c>
      <c r="N34" s="20" t="n">
        <v>0</v>
      </c>
      <c r="O34" s="18" t="n">
        <v>0</v>
      </c>
      <c r="P34" s="20" t="n">
        <v>0</v>
      </c>
      <c r="Q34" s="18" t="n">
        <v>2.44049777</v>
      </c>
      <c r="R34" s="20" t="n">
        <v>0.5059135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(5010.0/B36*100)</f>
        <v/>
      </c>
      <c r="D36" s="19" t="n">
        <v>1726</v>
      </c>
      <c r="E36" s="18" t="n">
        <v>46.91578541</v>
      </c>
      <c r="F36" s="20" t="n">
        <v>1.43946933</v>
      </c>
      <c r="G36" s="18" t="n">
        <v>51.32574989</v>
      </c>
      <c r="H36" s="20" t="n">
        <v>1.42941123</v>
      </c>
      <c r="I36" s="18" t="s">
        <v>105</v>
      </c>
      <c r="J36" s="20" t="s">
        <v>105</v>
      </c>
      <c r="K36" s="18" t="n">
        <v>0.41611319</v>
      </c>
      <c r="L36" s="20" t="n">
        <v>0.16652163</v>
      </c>
      <c r="M36" s="18" t="n">
        <v>0</v>
      </c>
      <c r="N36" s="20" t="n">
        <v>0</v>
      </c>
      <c r="O36" s="18" t="n">
        <v>0</v>
      </c>
      <c r="P36" s="20" t="n">
        <v>0</v>
      </c>
      <c r="Q36" s="18" t="n">
        <v>1.34235151</v>
      </c>
      <c r="R36" s="20" t="n">
        <v>0.31772863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(4273.0/B41*100)</f>
        <v/>
      </c>
      <c r="D41" s="19" t="n">
        <v>1439</v>
      </c>
      <c r="E41" s="18" t="n">
        <v>42.2986215</v>
      </c>
      <c r="F41" s="20" t="n">
        <v>1.62341682</v>
      </c>
      <c r="G41" s="18" t="n">
        <v>57.01602824</v>
      </c>
      <c r="H41" s="20" t="n">
        <v>1.49430581</v>
      </c>
      <c r="I41" s="18" t="s">
        <v>105</v>
      </c>
      <c r="J41" s="20" t="s">
        <v>105</v>
      </c>
      <c r="K41" s="18" t="n">
        <v>0</v>
      </c>
      <c r="L41" s="20" t="n">
        <v>0</v>
      </c>
      <c r="M41" s="18" t="n">
        <v>0</v>
      </c>
      <c r="N41" s="20" t="n">
        <v>0</v>
      </c>
      <c r="O41" s="18" t="n">
        <v>0</v>
      </c>
      <c r="P41" s="20" t="n">
        <v>0</v>
      </c>
      <c r="Q41" s="18" t="n">
        <v>0.68535027</v>
      </c>
      <c r="R41" s="20" t="n">
        <v>0.50483726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(17985.0/B46*100)</f>
        <v/>
      </c>
      <c r="D46" s="19" t="n">
        <v>5156</v>
      </c>
      <c r="E46" s="18" t="n">
        <v>50.92006364</v>
      </c>
      <c r="F46" s="20" t="n">
        <v>1.13579612</v>
      </c>
      <c r="G46" s="18" t="n">
        <v>42.88779116</v>
      </c>
      <c r="H46" s="20" t="n">
        <v>1.15062776</v>
      </c>
      <c r="I46" s="18" t="s">
        <v>105</v>
      </c>
      <c r="J46" s="20" t="s">
        <v>105</v>
      </c>
      <c r="K46" s="18" t="n">
        <v>1.4594577</v>
      </c>
      <c r="L46" s="20" t="n">
        <v>0.26355969</v>
      </c>
      <c r="M46" s="18" t="n">
        <v>0</v>
      </c>
      <c r="N46" s="20" t="n">
        <v>0</v>
      </c>
      <c r="O46" s="18" t="n">
        <v>0</v>
      </c>
      <c r="P46" s="20" t="n">
        <v>0</v>
      </c>
      <c r="Q46" s="18" t="n">
        <v>4.7326875</v>
      </c>
      <c r="R46" s="20" t="n">
        <v>0.50872291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(7319.0/B48*100)</f>
        <v/>
      </c>
      <c r="D48" s="19" t="n">
        <v>2522</v>
      </c>
      <c r="E48" s="18" t="n">
        <v>16.1139296</v>
      </c>
      <c r="F48" s="20" t="n">
        <v>1.22648517</v>
      </c>
      <c r="G48" s="18" t="n">
        <v>83.81163479</v>
      </c>
      <c r="H48" s="20" t="n">
        <v>1.23706674</v>
      </c>
      <c r="I48" s="18" t="s">
        <v>105</v>
      </c>
      <c r="J48" s="20" t="s">
        <v>105</v>
      </c>
      <c r="K48" s="18" t="n">
        <v>0</v>
      </c>
      <c r="L48" s="20" t="n">
        <v>0</v>
      </c>
      <c r="M48" s="18" t="n">
        <v>0</v>
      </c>
      <c r="N48" s="20" t="n">
        <v>0</v>
      </c>
      <c r="O48" s="18" t="n">
        <v>0</v>
      </c>
      <c r="P48" s="20" t="n">
        <v>0</v>
      </c>
      <c r="Q48" s="18" t="n">
        <v>0.07443561</v>
      </c>
      <c r="R48" s="20" t="n">
        <v>0.05511405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(4849.0/B61*100)</f>
        <v/>
      </c>
      <c r="D61" s="19" t="n">
        <v>1676</v>
      </c>
      <c r="E61" s="18" t="n">
        <v>47.57713166</v>
      </c>
      <c r="F61" s="20" t="n">
        <v>1.51292822</v>
      </c>
      <c r="G61" s="18" t="n">
        <v>49.90181138</v>
      </c>
      <c r="H61" s="20" t="n">
        <v>1.54137675</v>
      </c>
      <c r="I61" s="18" t="s">
        <v>105</v>
      </c>
      <c r="J61" s="20" t="s">
        <v>105</v>
      </c>
      <c r="K61" s="18" t="n">
        <v>0.6960772</v>
      </c>
      <c r="L61" s="20" t="n">
        <v>0.23918727</v>
      </c>
      <c r="M61" s="18" t="n">
        <v>0</v>
      </c>
      <c r="N61" s="20" t="n">
        <v>0</v>
      </c>
      <c r="O61" s="18" t="n">
        <v>0</v>
      </c>
      <c r="P61" s="20" t="n">
        <v>0</v>
      </c>
      <c r="Q61" s="18" t="n">
        <v>1.82497977</v>
      </c>
      <c r="R61" s="20" t="n">
        <v>0.42984727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(5226.0/B67*100)</f>
        <v/>
      </c>
      <c r="D67" s="19" t="n">
        <v>1745</v>
      </c>
      <c r="E67" s="18" t="n">
        <v>55.10853478</v>
      </c>
      <c r="F67" s="20" t="n">
        <v>1.42458178</v>
      </c>
      <c r="G67" s="18" t="n">
        <v>44.53829451</v>
      </c>
      <c r="H67" s="20" t="n">
        <v>1.47555159</v>
      </c>
      <c r="I67" s="18" t="s">
        <v>105</v>
      </c>
      <c r="J67" s="20" t="s">
        <v>105</v>
      </c>
      <c r="K67" s="18" t="n">
        <v>0</v>
      </c>
      <c r="L67" s="20" t="n">
        <v>0</v>
      </c>
      <c r="M67" s="18" t="n">
        <v>0</v>
      </c>
      <c r="N67" s="20" t="n">
        <v>0</v>
      </c>
      <c r="O67" s="18" t="n">
        <v>0</v>
      </c>
      <c r="P67" s="20" t="n">
        <v>0</v>
      </c>
      <c r="Q67" s="18" t="n">
        <v>0.35317071</v>
      </c>
      <c r="R67" s="20" t="n">
        <v>0.15265725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(4531.0/B70*100)</f>
        <v/>
      </c>
      <c r="D70" s="19" t="n">
        <v>1505</v>
      </c>
      <c r="E70" s="18" t="n">
        <v>33.41277635</v>
      </c>
      <c r="F70" s="20" t="n">
        <v>1.6379762</v>
      </c>
      <c r="G70" s="18" t="n">
        <v>66.10782331999999</v>
      </c>
      <c r="H70" s="20" t="n">
        <v>1.63507133</v>
      </c>
      <c r="I70" s="18" t="s">
        <v>105</v>
      </c>
      <c r="J70" s="20" t="s">
        <v>105</v>
      </c>
      <c r="K70" s="18" t="n">
        <v>0</v>
      </c>
      <c r="L70" s="20" t="n">
        <v>0</v>
      </c>
      <c r="M70" s="18" t="n">
        <v>0</v>
      </c>
      <c r="N70" s="20" t="n">
        <v>0</v>
      </c>
      <c r="O70" s="18" t="n">
        <v>0</v>
      </c>
      <c r="P70" s="20" t="n">
        <v>0</v>
      </c>
      <c r="Q70" s="18" t="n">
        <v>0.47940033</v>
      </c>
      <c r="R70" s="20" t="n">
        <v>0.2060278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234</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14530</v>
      </c>
      <c r="C7" s="18">
        <f>(679.0/B7*100)</f>
        <v/>
      </c>
      <c r="D7" s="19" t="n">
        <v>13851</v>
      </c>
      <c r="E7" s="18" t="n">
        <v>15.85219679</v>
      </c>
      <c r="F7" s="20" t="n">
        <v>0.39037267</v>
      </c>
      <c r="G7" s="18" t="n">
        <v>75.48442574000001</v>
      </c>
      <c r="H7" s="20" t="n">
        <v>0.53283863</v>
      </c>
      <c r="I7" s="18" t="n">
        <v>0.61477202</v>
      </c>
      <c r="J7" s="20" t="n">
        <v>0.07670775000000001</v>
      </c>
      <c r="K7" s="18" t="n">
        <v>0.5344972099999999</v>
      </c>
      <c r="L7" s="20" t="n">
        <v>0.07068410999999999</v>
      </c>
      <c r="M7" s="18" t="s">
        <v>105</v>
      </c>
      <c r="N7" s="20" t="s">
        <v>105</v>
      </c>
      <c r="O7" s="18" t="n">
        <v>0.40818171</v>
      </c>
      <c r="P7" s="20" t="n">
        <v>0.06560816</v>
      </c>
      <c r="Q7" s="18" t="n">
        <v>0.01494893</v>
      </c>
      <c r="R7" s="20" t="n">
        <v>0.00237287</v>
      </c>
      <c r="S7" s="18" t="n">
        <v>0</v>
      </c>
      <c r="T7" s="20" t="n">
        <v>0</v>
      </c>
      <c r="U7" s="18" t="n">
        <v>7.0909776</v>
      </c>
      <c r="V7" s="20" t="n">
        <v>0.30021512</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5675</v>
      </c>
      <c r="C9" s="18">
        <f>(4331.0/B9*100)</f>
        <v/>
      </c>
      <c r="D9" s="19" t="n">
        <v>1344</v>
      </c>
      <c r="E9" s="18" t="n">
        <v>8.94941377</v>
      </c>
      <c r="F9" s="20" t="n">
        <v>0.91520398</v>
      </c>
      <c r="G9" s="18" t="n">
        <v>85.70353197999999</v>
      </c>
      <c r="H9" s="20" t="n">
        <v>1.18771144</v>
      </c>
      <c r="I9" s="18" t="n">
        <v>1.74731004</v>
      </c>
      <c r="J9" s="20" t="n">
        <v>0.33729231</v>
      </c>
      <c r="K9" s="18" t="n">
        <v>0.20498175</v>
      </c>
      <c r="L9" s="20" t="n">
        <v>0.11506894</v>
      </c>
      <c r="M9" s="18" t="s">
        <v>105</v>
      </c>
      <c r="N9" s="20" t="s">
        <v>105</v>
      </c>
      <c r="O9" s="18" t="n">
        <v>0.20336007</v>
      </c>
      <c r="P9" s="20" t="n">
        <v>0.09855027</v>
      </c>
      <c r="Q9" s="18" t="n">
        <v>0.69983187</v>
      </c>
      <c r="R9" s="20" t="n">
        <v>0.22577278</v>
      </c>
      <c r="S9" s="18" t="n">
        <v>0</v>
      </c>
      <c r="T9" s="20" t="n">
        <v>0</v>
      </c>
      <c r="U9" s="18" t="n">
        <v>2.49157052</v>
      </c>
      <c r="V9" s="20" t="n">
        <v>0.42411312</v>
      </c>
    </row>
    <row r="10" spans="1:22">
      <c r="A10" s="15" t="s">
        <v>109</v>
      </c>
      <c r="B10" s="17" t="n">
        <v>13082</v>
      </c>
      <c r="C10" s="18">
        <f>(9852.0/B10*100)</f>
        <v/>
      </c>
      <c r="D10" s="19" t="n">
        <v>3230</v>
      </c>
      <c r="E10" s="18" t="n">
        <v>10.88148181</v>
      </c>
      <c r="F10" s="20" t="n">
        <v>0.9515171</v>
      </c>
      <c r="G10" s="18" t="n">
        <v>84.76394034</v>
      </c>
      <c r="H10" s="20" t="n">
        <v>1.18720244</v>
      </c>
      <c r="I10" s="18" t="n">
        <v>0.61081334</v>
      </c>
      <c r="J10" s="20" t="n">
        <v>0.18079013</v>
      </c>
      <c r="K10" s="18" t="n">
        <v>0.56314657</v>
      </c>
      <c r="L10" s="20" t="n">
        <v>0.21339623</v>
      </c>
      <c r="M10" s="18" t="s">
        <v>105</v>
      </c>
      <c r="N10" s="20" t="s">
        <v>105</v>
      </c>
      <c r="O10" s="18" t="n">
        <v>0.09706687</v>
      </c>
      <c r="P10" s="20" t="n">
        <v>0.09376769</v>
      </c>
      <c r="Q10" s="18" t="n">
        <v>0.13507246</v>
      </c>
      <c r="R10" s="20" t="n">
        <v>0.09352988</v>
      </c>
      <c r="S10" s="18" t="n">
        <v>0</v>
      </c>
      <c r="T10" s="20" t="n">
        <v>0</v>
      </c>
      <c r="U10" s="18" t="n">
        <v>2.94847861</v>
      </c>
      <c r="V10" s="20" t="n">
        <v>0.42737952</v>
      </c>
    </row>
    <row r="11" spans="1:22">
      <c r="A11" s="15" t="s">
        <v>110</v>
      </c>
      <c r="B11" s="17" t="n">
        <v>7053</v>
      </c>
      <c r="C11" s="18">
        <f>(5301.0/B11*100)</f>
        <v/>
      </c>
      <c r="D11" s="19" t="n">
        <v>1752</v>
      </c>
      <c r="E11" s="18" t="n">
        <v>20.05839953</v>
      </c>
      <c r="F11" s="20" t="n">
        <v>1.23162913</v>
      </c>
      <c r="G11" s="18" t="n">
        <v>69.69901639</v>
      </c>
      <c r="H11" s="20" t="n">
        <v>1.65940372</v>
      </c>
      <c r="I11" s="18" t="n">
        <v>0.30825011</v>
      </c>
      <c r="J11" s="20" t="n">
        <v>0.15936035</v>
      </c>
      <c r="K11" s="18" t="n">
        <v>0.08353993</v>
      </c>
      <c r="L11" s="20" t="n">
        <v>0.07929617999999999</v>
      </c>
      <c r="M11" s="18" t="s">
        <v>105</v>
      </c>
      <c r="N11" s="20" t="s">
        <v>105</v>
      </c>
      <c r="O11" s="18" t="n">
        <v>0.29123809</v>
      </c>
      <c r="P11" s="20" t="n">
        <v>0.18651603</v>
      </c>
      <c r="Q11" s="18" t="n">
        <v>0.02518016</v>
      </c>
      <c r="R11" s="20" t="n">
        <v>0.02749618</v>
      </c>
      <c r="S11" s="18" t="n">
        <v>0</v>
      </c>
      <c r="T11" s="20" t="n">
        <v>0</v>
      </c>
      <c r="U11" s="18" t="n">
        <v>9.53437579</v>
      </c>
      <c r="V11" s="20" t="n">
        <v>1.09090798</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11583</v>
      </c>
      <c r="C23" s="18">
        <f>(8867.0/B23*100)</f>
        <v/>
      </c>
      <c r="D23" s="19" t="n">
        <v>2716</v>
      </c>
      <c r="E23" s="18" t="n">
        <v>12.51587192</v>
      </c>
      <c r="F23" s="20" t="n">
        <v>0.94434706</v>
      </c>
      <c r="G23" s="18" t="n">
        <v>79.50834145</v>
      </c>
      <c r="H23" s="20" t="n">
        <v>1.2161261</v>
      </c>
      <c r="I23" s="18" t="n">
        <v>0.04002636</v>
      </c>
      <c r="J23" s="20" t="n">
        <v>0.03124274</v>
      </c>
      <c r="K23" s="18" t="n">
        <v>0.15332264</v>
      </c>
      <c r="L23" s="20" t="n">
        <v>0.095605</v>
      </c>
      <c r="M23" s="18" t="s">
        <v>105</v>
      </c>
      <c r="N23" s="20" t="s">
        <v>105</v>
      </c>
      <c r="O23" s="18" t="n">
        <v>0.20569054</v>
      </c>
      <c r="P23" s="20" t="n">
        <v>0.11763522</v>
      </c>
      <c r="Q23" s="18" t="n">
        <v>0.07470483</v>
      </c>
      <c r="R23" s="20" t="n">
        <v>0.07365566</v>
      </c>
      <c r="S23" s="18" t="n">
        <v>0</v>
      </c>
      <c r="T23" s="20" t="n">
        <v>0</v>
      </c>
      <c r="U23" s="18" t="n">
        <v>7.50204226</v>
      </c>
      <c r="V23" s="20" t="n">
        <v>0.82146873</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5385</v>
      </c>
      <c r="C29" s="18">
        <f>(4063.0/B29*100)</f>
        <v/>
      </c>
      <c r="D29" s="19" t="n">
        <v>1322</v>
      </c>
      <c r="E29" s="18" t="n">
        <v>9.11053984</v>
      </c>
      <c r="F29" s="20" t="n">
        <v>0.93295725</v>
      </c>
      <c r="G29" s="18" t="n">
        <v>85.65587465</v>
      </c>
      <c r="H29" s="20" t="n">
        <v>1.07090102</v>
      </c>
      <c r="I29" s="18" t="n">
        <v>1.08636261</v>
      </c>
      <c r="J29" s="20" t="n">
        <v>0.29259206</v>
      </c>
      <c r="K29" s="18" t="n">
        <v>0.36519048</v>
      </c>
      <c r="L29" s="20" t="n">
        <v>0.16599668</v>
      </c>
      <c r="M29" s="18" t="s">
        <v>105</v>
      </c>
      <c r="N29" s="20" t="s">
        <v>105</v>
      </c>
      <c r="O29" s="18" t="n">
        <v>0.44587769</v>
      </c>
      <c r="P29" s="20" t="n">
        <v>0.1906253</v>
      </c>
      <c r="Q29" s="18" t="n">
        <v>0</v>
      </c>
      <c r="R29" s="20" t="n">
        <v>0</v>
      </c>
      <c r="S29" s="18" t="n">
        <v>0</v>
      </c>
      <c r="T29" s="20" t="n">
        <v>0</v>
      </c>
      <c r="U29" s="18" t="n">
        <v>3.33615473</v>
      </c>
      <c r="V29" s="20" t="n">
        <v>0.46216664</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4478</v>
      </c>
      <c r="C32" s="18">
        <f>(2771.0/B32*100)</f>
        <v/>
      </c>
      <c r="D32" s="19" t="n">
        <v>1707</v>
      </c>
      <c r="E32" s="18" t="n">
        <v>15.89286539</v>
      </c>
      <c r="F32" s="20" t="n">
        <v>1.02136265</v>
      </c>
      <c r="G32" s="18" t="n">
        <v>74.26141455</v>
      </c>
      <c r="H32" s="20" t="n">
        <v>1.37542685</v>
      </c>
      <c r="I32" s="18" t="n">
        <v>0.28586402</v>
      </c>
      <c r="J32" s="20" t="n">
        <v>0.12362125</v>
      </c>
      <c r="K32" s="18" t="n">
        <v>0.30177383</v>
      </c>
      <c r="L32" s="20" t="n">
        <v>0.10306418</v>
      </c>
      <c r="M32" s="18" t="s">
        <v>105</v>
      </c>
      <c r="N32" s="20" t="s">
        <v>105</v>
      </c>
      <c r="O32" s="18" t="n">
        <v>0.1224642</v>
      </c>
      <c r="P32" s="20" t="n">
        <v>0.09039026999999999</v>
      </c>
      <c r="Q32" s="18" t="n">
        <v>0.24872599</v>
      </c>
      <c r="R32" s="20" t="n">
        <v>0.26486461</v>
      </c>
      <c r="S32" s="18" t="n">
        <v>0</v>
      </c>
      <c r="T32" s="20" t="n">
        <v>0</v>
      </c>
      <c r="U32" s="18" t="n">
        <v>8.88689203</v>
      </c>
      <c r="V32" s="20" t="n">
        <v>0.97904052</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6350</v>
      </c>
      <c r="C34" s="18">
        <f>(4816.0/B34*100)</f>
        <v/>
      </c>
      <c r="D34" s="19" t="n">
        <v>1534</v>
      </c>
      <c r="E34" s="18" t="n">
        <v>23.72149742</v>
      </c>
      <c r="F34" s="20" t="n">
        <v>1.18972696</v>
      </c>
      <c r="G34" s="18" t="n">
        <v>60.16273969</v>
      </c>
      <c r="H34" s="20" t="n">
        <v>1.73507423</v>
      </c>
      <c r="I34" s="18" t="n">
        <v>0.34246932</v>
      </c>
      <c r="J34" s="20" t="n">
        <v>0.18626427</v>
      </c>
      <c r="K34" s="18" t="n">
        <v>0.29829809</v>
      </c>
      <c r="L34" s="20" t="n">
        <v>0.13158033</v>
      </c>
      <c r="M34" s="18" t="s">
        <v>105</v>
      </c>
      <c r="N34" s="20" t="s">
        <v>105</v>
      </c>
      <c r="O34" s="18" t="n">
        <v>0.46266463</v>
      </c>
      <c r="P34" s="20" t="n">
        <v>0.17844694</v>
      </c>
      <c r="Q34" s="18" t="n">
        <v>0</v>
      </c>
      <c r="R34" s="20" t="n">
        <v>0</v>
      </c>
      <c r="S34" s="18" t="n">
        <v>0</v>
      </c>
      <c r="T34" s="20" t="n">
        <v>0</v>
      </c>
      <c r="U34" s="18" t="n">
        <v>15.01233085</v>
      </c>
      <c r="V34" s="20" t="n">
        <v>1.28773924</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6736</v>
      </c>
      <c r="C36" s="18">
        <f>(5012.0/B36*100)</f>
        <v/>
      </c>
      <c r="D36" s="19" t="n">
        <v>1724</v>
      </c>
      <c r="E36" s="18" t="n">
        <v>15.96908343</v>
      </c>
      <c r="F36" s="20" t="n">
        <v>0.86483986</v>
      </c>
      <c r="G36" s="18" t="n">
        <v>74.48539502</v>
      </c>
      <c r="H36" s="20" t="n">
        <v>1.23074452</v>
      </c>
      <c r="I36" s="18" t="n">
        <v>1.15956442</v>
      </c>
      <c r="J36" s="20" t="n">
        <v>0.30123343</v>
      </c>
      <c r="K36" s="18" t="n">
        <v>0.6357476</v>
      </c>
      <c r="L36" s="20" t="n">
        <v>0.19105123</v>
      </c>
      <c r="M36" s="18" t="s">
        <v>105</v>
      </c>
      <c r="N36" s="20" t="s">
        <v>105</v>
      </c>
      <c r="O36" s="18" t="n">
        <v>0.41675945</v>
      </c>
      <c r="P36" s="20" t="n">
        <v>0.16677945</v>
      </c>
      <c r="Q36" s="18" t="n">
        <v>0</v>
      </c>
      <c r="R36" s="20" t="n">
        <v>0</v>
      </c>
      <c r="S36" s="18" t="n">
        <v>0</v>
      </c>
      <c r="T36" s="20" t="n">
        <v>0</v>
      </c>
      <c r="U36" s="18" t="n">
        <v>7.33345008</v>
      </c>
      <c r="V36" s="20" t="n">
        <v>0.80133415</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5712</v>
      </c>
      <c r="C41" s="18">
        <f>(4274.0/B41*100)</f>
        <v/>
      </c>
      <c r="D41" s="19" t="n">
        <v>1438</v>
      </c>
      <c r="E41" s="18" t="n">
        <v>15.9190542</v>
      </c>
      <c r="F41" s="20" t="n">
        <v>1.00068499</v>
      </c>
      <c r="G41" s="18" t="n">
        <v>78.05827331</v>
      </c>
      <c r="H41" s="20" t="n">
        <v>1.16799831</v>
      </c>
      <c r="I41" s="18" t="n">
        <v>2.87678281</v>
      </c>
      <c r="J41" s="20" t="n">
        <v>0.5051123</v>
      </c>
      <c r="K41" s="18" t="n">
        <v>0.99851313</v>
      </c>
      <c r="L41" s="20" t="n">
        <v>0.24253808</v>
      </c>
      <c r="M41" s="18" t="s">
        <v>105</v>
      </c>
      <c r="N41" s="20" t="s">
        <v>105</v>
      </c>
      <c r="O41" s="18" t="n">
        <v>0</v>
      </c>
      <c r="P41" s="20" t="n">
        <v>0</v>
      </c>
      <c r="Q41" s="18" t="n">
        <v>0</v>
      </c>
      <c r="R41" s="20" t="n">
        <v>0</v>
      </c>
      <c r="S41" s="18" t="n">
        <v>0</v>
      </c>
      <c r="T41" s="20" t="n">
        <v>0</v>
      </c>
      <c r="U41" s="18" t="n">
        <v>2.14737655</v>
      </c>
      <c r="V41" s="20" t="n">
        <v>0.44125229</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23141</v>
      </c>
      <c r="C46" s="18">
        <f>(18131.0/B46*100)</f>
        <v/>
      </c>
      <c r="D46" s="19" t="n">
        <v>5010</v>
      </c>
      <c r="E46" s="18" t="n">
        <v>32.15419549</v>
      </c>
      <c r="F46" s="20" t="n">
        <v>0.96672715</v>
      </c>
      <c r="G46" s="18" t="n">
        <v>46.0399954</v>
      </c>
      <c r="H46" s="20" t="n">
        <v>1.33345852</v>
      </c>
      <c r="I46" s="18" t="n">
        <v>0.36619931</v>
      </c>
      <c r="J46" s="20" t="n">
        <v>0.11738531</v>
      </c>
      <c r="K46" s="18" t="n">
        <v>0.1905707</v>
      </c>
      <c r="L46" s="20" t="n">
        <v>0.07706825</v>
      </c>
      <c r="M46" s="18" t="s">
        <v>105</v>
      </c>
      <c r="N46" s="20" t="s">
        <v>105</v>
      </c>
      <c r="O46" s="18" t="n">
        <v>1.5803915</v>
      </c>
      <c r="P46" s="20" t="n">
        <v>0.27588633</v>
      </c>
      <c r="Q46" s="18" t="n">
        <v>0</v>
      </c>
      <c r="R46" s="20" t="n">
        <v>0</v>
      </c>
      <c r="S46" s="18" t="n">
        <v>0</v>
      </c>
      <c r="T46" s="20" t="n">
        <v>0</v>
      </c>
      <c r="U46" s="18" t="n">
        <v>19.6686476</v>
      </c>
      <c r="V46" s="20" t="n">
        <v>0.88133445</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9841</v>
      </c>
      <c r="C48" s="18">
        <f>(7316.0/B48*100)</f>
        <v/>
      </c>
      <c r="D48" s="19" t="n">
        <v>2525</v>
      </c>
      <c r="E48" s="18" t="n">
        <v>10.06443535</v>
      </c>
      <c r="F48" s="20" t="n">
        <v>0.94381287</v>
      </c>
      <c r="G48" s="18" t="n">
        <v>86.66027682000001</v>
      </c>
      <c r="H48" s="20" t="n">
        <v>1.08179555</v>
      </c>
      <c r="I48" s="18" t="n">
        <v>0.00030678</v>
      </c>
      <c r="J48" s="20" t="n">
        <v>0.00030716</v>
      </c>
      <c r="K48" s="18" t="n">
        <v>0.1961795</v>
      </c>
      <c r="L48" s="20" t="n">
        <v>0.09074119</v>
      </c>
      <c r="M48" s="18" t="s">
        <v>105</v>
      </c>
      <c r="N48" s="20" t="s">
        <v>105</v>
      </c>
      <c r="O48" s="18" t="n">
        <v>0</v>
      </c>
      <c r="P48" s="20" t="n">
        <v>0</v>
      </c>
      <c r="Q48" s="18" t="n">
        <v>0</v>
      </c>
      <c r="R48" s="20" t="n">
        <v>0</v>
      </c>
      <c r="S48" s="18" t="n">
        <v>0</v>
      </c>
      <c r="T48" s="20" t="n">
        <v>0</v>
      </c>
      <c r="U48" s="18" t="n">
        <v>3.07880154</v>
      </c>
      <c r="V48" s="20" t="n">
        <v>0.56230782</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6525</v>
      </c>
      <c r="C61" s="18">
        <f>(4850.0/B61*100)</f>
        <v/>
      </c>
      <c r="D61" s="19" t="n">
        <v>1675</v>
      </c>
      <c r="E61" s="18" t="n">
        <v>21.0296965</v>
      </c>
      <c r="F61" s="20" t="n">
        <v>1.34881783</v>
      </c>
      <c r="G61" s="18" t="n">
        <v>67.10812077999999</v>
      </c>
      <c r="H61" s="20" t="n">
        <v>1.60612238</v>
      </c>
      <c r="I61" s="18" t="n">
        <v>0.37114828</v>
      </c>
      <c r="J61" s="20" t="n">
        <v>0.15641591</v>
      </c>
      <c r="K61" s="18" t="n">
        <v>0.64866727</v>
      </c>
      <c r="L61" s="20" t="n">
        <v>0.1961343</v>
      </c>
      <c r="M61" s="18" t="s">
        <v>105</v>
      </c>
      <c r="N61" s="20" t="s">
        <v>105</v>
      </c>
      <c r="O61" s="18" t="n">
        <v>0.69655928</v>
      </c>
      <c r="P61" s="20" t="n">
        <v>0.23934947</v>
      </c>
      <c r="Q61" s="18" t="n">
        <v>0.07058349999999999</v>
      </c>
      <c r="R61" s="20" t="n">
        <v>0.06330423</v>
      </c>
      <c r="S61" s="18" t="n">
        <v>0</v>
      </c>
      <c r="T61" s="20" t="n">
        <v>0</v>
      </c>
      <c r="U61" s="18" t="n">
        <v>10.0752244</v>
      </c>
      <c r="V61" s="20" t="n">
        <v>0.92062906</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6971</v>
      </c>
      <c r="C67" s="18">
        <f>(5247.0/B67*100)</f>
        <v/>
      </c>
      <c r="D67" s="19" t="n">
        <v>1724</v>
      </c>
      <c r="E67" s="18" t="n">
        <v>42.94749227</v>
      </c>
      <c r="F67" s="20" t="n">
        <v>1.27075744</v>
      </c>
      <c r="G67" s="18" t="n">
        <v>50.1280966</v>
      </c>
      <c r="H67" s="20" t="n">
        <v>1.30615922</v>
      </c>
      <c r="I67" s="18" t="n">
        <v>0.43059237</v>
      </c>
      <c r="J67" s="20" t="n">
        <v>0.16616392</v>
      </c>
      <c r="K67" s="18" t="n">
        <v>1.09062692</v>
      </c>
      <c r="L67" s="20" t="n">
        <v>0.25552727</v>
      </c>
      <c r="M67" s="18" t="s">
        <v>105</v>
      </c>
      <c r="N67" s="20" t="s">
        <v>105</v>
      </c>
      <c r="O67" s="18" t="n">
        <v>0</v>
      </c>
      <c r="P67" s="20" t="n">
        <v>0</v>
      </c>
      <c r="Q67" s="18" t="n">
        <v>0</v>
      </c>
      <c r="R67" s="20" t="n">
        <v>0</v>
      </c>
      <c r="S67" s="18" t="n">
        <v>0</v>
      </c>
      <c r="T67" s="20" t="n">
        <v>0</v>
      </c>
      <c r="U67" s="18" t="n">
        <v>5.40319184</v>
      </c>
      <c r="V67" s="20" t="n">
        <v>0.65511316</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6036</v>
      </c>
      <c r="C70" s="18">
        <f>(4537.0/B70*100)</f>
        <v/>
      </c>
      <c r="D70" s="19" t="n">
        <v>1499</v>
      </c>
      <c r="E70" s="18" t="n">
        <v>15.91189298</v>
      </c>
      <c r="F70" s="20" t="n">
        <v>1.34322387</v>
      </c>
      <c r="G70" s="18" t="n">
        <v>77.10261935</v>
      </c>
      <c r="H70" s="20" t="n">
        <v>1.75913107</v>
      </c>
      <c r="I70" s="18" t="n">
        <v>0.25630081</v>
      </c>
      <c r="J70" s="20" t="n">
        <v>0.10305304</v>
      </c>
      <c r="K70" s="18" t="n">
        <v>0.98166189</v>
      </c>
      <c r="L70" s="20" t="n">
        <v>0.34421452</v>
      </c>
      <c r="M70" s="18" t="s">
        <v>105</v>
      </c>
      <c r="N70" s="20" t="s">
        <v>105</v>
      </c>
      <c r="O70" s="18" t="n">
        <v>0.15578619</v>
      </c>
      <c r="P70" s="20" t="n">
        <v>0.15453581</v>
      </c>
      <c r="Q70" s="18" t="n">
        <v>0</v>
      </c>
      <c r="R70" s="20" t="n">
        <v>0</v>
      </c>
      <c r="S70" s="18" t="n">
        <v>0</v>
      </c>
      <c r="T70" s="20" t="n">
        <v>0</v>
      </c>
      <c r="U70" s="18" t="n">
        <v>5.59173877</v>
      </c>
      <c r="V70" s="20" t="n">
        <v>0.79389243</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(580.0/B7*100)</f>
        <v/>
      </c>
      <c r="D7" s="19" t="n">
        <v>13950</v>
      </c>
      <c r="E7" s="18" t="n">
        <v>12.75077589</v>
      </c>
      <c r="F7" s="20" t="n">
        <v>0.38326789</v>
      </c>
      <c r="G7" s="18" t="n">
        <v>85.56996282999999</v>
      </c>
      <c r="H7" s="20" t="n">
        <v>0.4667466</v>
      </c>
      <c r="I7" s="18" t="s">
        <v>105</v>
      </c>
      <c r="J7" s="20" t="s">
        <v>105</v>
      </c>
      <c r="K7" s="18" t="n">
        <v>0.39162977</v>
      </c>
      <c r="L7" s="20" t="n">
        <v>0.05965151</v>
      </c>
      <c r="M7" s="18" t="n">
        <v>0</v>
      </c>
      <c r="N7" s="20" t="n">
        <v>0</v>
      </c>
      <c r="O7" s="18" t="n">
        <v>0</v>
      </c>
      <c r="P7" s="20" t="n">
        <v>0</v>
      </c>
      <c r="Q7" s="18" t="n">
        <v>1.28763152</v>
      </c>
      <c r="R7" s="20" t="n">
        <v>0.14039468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(4327.0/B9*100)</f>
        <v/>
      </c>
      <c r="D9" s="19" t="n">
        <v>1348</v>
      </c>
      <c r="E9" s="18" t="n">
        <v>10.43240351</v>
      </c>
      <c r="F9" s="20" t="n">
        <v>0.9612338</v>
      </c>
      <c r="G9" s="18" t="n">
        <v>89.20609804</v>
      </c>
      <c r="H9" s="20" t="n">
        <v>0.97080628</v>
      </c>
      <c r="I9" s="18" t="s">
        <v>105</v>
      </c>
      <c r="J9" s="20" t="s">
        <v>105</v>
      </c>
      <c r="K9" s="18" t="n">
        <v>0</v>
      </c>
      <c r="L9" s="20" t="n">
        <v>0</v>
      </c>
      <c r="M9" s="18" t="n">
        <v>0</v>
      </c>
      <c r="N9" s="20" t="n">
        <v>0</v>
      </c>
      <c r="O9" s="18" t="n">
        <v>0</v>
      </c>
      <c r="P9" s="20" t="n">
        <v>0</v>
      </c>
      <c r="Q9" s="18" t="n">
        <v>0.36149844</v>
      </c>
      <c r="R9" s="20" t="n">
        <v>0.16182633</v>
      </c>
    </row>
    <row r="10" spans="1:18">
      <c r="A10" s="15" t="s">
        <v>109</v>
      </c>
      <c r="B10" s="17" t="n">
        <v>13082</v>
      </c>
      <c r="C10" s="18">
        <f>(9855.0/B10*100)</f>
        <v/>
      </c>
      <c r="D10" s="19" t="n">
        <v>3227</v>
      </c>
      <c r="E10" s="18" t="n">
        <v>7.12392363</v>
      </c>
      <c r="F10" s="20" t="n">
        <v>0.75174418</v>
      </c>
      <c r="G10" s="18" t="n">
        <v>92.44955582999999</v>
      </c>
      <c r="H10" s="20" t="n">
        <v>0.76984821</v>
      </c>
      <c r="I10" s="18" t="s">
        <v>105</v>
      </c>
      <c r="J10" s="20" t="s">
        <v>105</v>
      </c>
      <c r="K10" s="18" t="n">
        <v>0.01686477</v>
      </c>
      <c r="L10" s="20" t="n">
        <v>0.01319041</v>
      </c>
      <c r="M10" s="18" t="n">
        <v>0</v>
      </c>
      <c r="N10" s="20" t="n">
        <v>0</v>
      </c>
      <c r="O10" s="18" t="n">
        <v>0</v>
      </c>
      <c r="P10" s="20" t="n">
        <v>0</v>
      </c>
      <c r="Q10" s="18" t="n">
        <v>0.40965577</v>
      </c>
      <c r="R10" s="20" t="n">
        <v>0.18983972</v>
      </c>
    </row>
    <row r="11" spans="1:18">
      <c r="A11" s="15" t="s">
        <v>110</v>
      </c>
      <c r="B11" s="17" t="n">
        <v>7053</v>
      </c>
      <c r="C11" s="18">
        <f>(5293.0/B11*100)</f>
        <v/>
      </c>
      <c r="D11" s="19" t="n">
        <v>1760</v>
      </c>
      <c r="E11" s="18" t="n">
        <v>23.87707184</v>
      </c>
      <c r="F11" s="20" t="n">
        <v>1.19278147</v>
      </c>
      <c r="G11" s="18" t="n">
        <v>74.75092723</v>
      </c>
      <c r="H11" s="20" t="n">
        <v>1.25970573</v>
      </c>
      <c r="I11" s="18" t="s">
        <v>105</v>
      </c>
      <c r="J11" s="20" t="s">
        <v>105</v>
      </c>
      <c r="K11" s="18" t="n">
        <v>0.16757124</v>
      </c>
      <c r="L11" s="20" t="n">
        <v>0.03633066</v>
      </c>
      <c r="M11" s="18" t="n">
        <v>0</v>
      </c>
      <c r="N11" s="20" t="n">
        <v>0</v>
      </c>
      <c r="O11" s="18" t="n">
        <v>0</v>
      </c>
      <c r="P11" s="20" t="n">
        <v>0</v>
      </c>
      <c r="Q11" s="18" t="n">
        <v>1.20442969</v>
      </c>
      <c r="R11" s="20" t="n">
        <v>0.35794998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(8864.0/B23*100)</f>
        <v/>
      </c>
      <c r="D23" s="19" t="n">
        <v>2719</v>
      </c>
      <c r="E23" s="18" t="n">
        <v>8.35449277</v>
      </c>
      <c r="F23" s="20" t="n">
        <v>0.80011575</v>
      </c>
      <c r="G23" s="18" t="n">
        <v>90.73196335999999</v>
      </c>
      <c r="H23" s="20" t="n">
        <v>0.91212032</v>
      </c>
      <c r="I23" s="18" t="s">
        <v>105</v>
      </c>
      <c r="J23" s="20" t="s">
        <v>105</v>
      </c>
      <c r="K23" s="18" t="n">
        <v>0.33248601</v>
      </c>
      <c r="L23" s="20" t="n">
        <v>0.1755515</v>
      </c>
      <c r="M23" s="18" t="n">
        <v>0</v>
      </c>
      <c r="N23" s="20" t="n">
        <v>0</v>
      </c>
      <c r="O23" s="18" t="n">
        <v>0</v>
      </c>
      <c r="P23" s="20" t="n">
        <v>0</v>
      </c>
      <c r="Q23" s="18" t="n">
        <v>0.58105785</v>
      </c>
      <c r="R23" s="20" t="n">
        <v>0.2075412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17.3551886</v>
      </c>
      <c r="F29" s="20" t="n">
        <v>0.97524935</v>
      </c>
      <c r="G29" s="18" t="n">
        <v>81.94853796</v>
      </c>
      <c r="H29" s="20" t="n">
        <v>1.07318389</v>
      </c>
      <c r="I29" s="18" t="s">
        <v>105</v>
      </c>
      <c r="J29" s="20" t="s">
        <v>105</v>
      </c>
      <c r="K29" s="18" t="n">
        <v>0.29120936</v>
      </c>
      <c r="L29" s="20" t="n">
        <v>0.15324658</v>
      </c>
      <c r="M29" s="18" t="n">
        <v>0</v>
      </c>
      <c r="N29" s="20" t="n">
        <v>0</v>
      </c>
      <c r="O29" s="18" t="n">
        <v>0</v>
      </c>
      <c r="P29" s="20" t="n">
        <v>0</v>
      </c>
      <c r="Q29" s="18" t="n">
        <v>0.40506408</v>
      </c>
      <c r="R29" s="20" t="n">
        <v>0.19718078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(2768.0/B32*100)</f>
        <v/>
      </c>
      <c r="D32" s="19" t="n">
        <v>1710</v>
      </c>
      <c r="E32" s="18" t="n">
        <v>12.94473585</v>
      </c>
      <c r="F32" s="20" t="n">
        <v>0.91474308</v>
      </c>
      <c r="G32" s="18" t="n">
        <v>86.59721338</v>
      </c>
      <c r="H32" s="20" t="n">
        <v>0.954584</v>
      </c>
      <c r="I32" s="18" t="s">
        <v>105</v>
      </c>
      <c r="J32" s="20" t="s">
        <v>105</v>
      </c>
      <c r="K32" s="18" t="n">
        <v>0.06921906</v>
      </c>
      <c r="L32" s="20" t="n">
        <v>0.07299194000000001</v>
      </c>
      <c r="M32" s="18" t="n">
        <v>0</v>
      </c>
      <c r="N32" s="20" t="n">
        <v>0</v>
      </c>
      <c r="O32" s="18" t="n">
        <v>0</v>
      </c>
      <c r="P32" s="20" t="n">
        <v>0</v>
      </c>
      <c r="Q32" s="18" t="n">
        <v>0.38883171</v>
      </c>
      <c r="R32" s="20" t="n">
        <v>0.12901987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(4811.0/B34*100)</f>
        <v/>
      </c>
      <c r="D34" s="19" t="n">
        <v>1539</v>
      </c>
      <c r="E34" s="18" t="n">
        <v>28.1357051</v>
      </c>
      <c r="F34" s="20" t="n">
        <v>1.53657448</v>
      </c>
      <c r="G34" s="18" t="n">
        <v>69.95418024999999</v>
      </c>
      <c r="H34" s="20" t="n">
        <v>1.61652638</v>
      </c>
      <c r="I34" s="18" t="s">
        <v>105</v>
      </c>
      <c r="J34" s="20" t="s">
        <v>105</v>
      </c>
      <c r="K34" s="18" t="n">
        <v>0.31211083</v>
      </c>
      <c r="L34" s="20" t="n">
        <v>0.15160828</v>
      </c>
      <c r="M34" s="18" t="n">
        <v>0</v>
      </c>
      <c r="N34" s="20" t="n">
        <v>0</v>
      </c>
      <c r="O34" s="18" t="n">
        <v>0</v>
      </c>
      <c r="P34" s="20" t="n">
        <v>0</v>
      </c>
      <c r="Q34" s="18" t="n">
        <v>1.59800383</v>
      </c>
      <c r="R34" s="20" t="n">
        <v>0.30749313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(5004.0/B36*100)</f>
        <v/>
      </c>
      <c r="D36" s="19" t="n">
        <v>1732</v>
      </c>
      <c r="E36" s="18" t="n">
        <v>16.35588392</v>
      </c>
      <c r="F36" s="20" t="n">
        <v>1.19387879</v>
      </c>
      <c r="G36" s="18" t="n">
        <v>82.79026406</v>
      </c>
      <c r="H36" s="20" t="n">
        <v>1.20972648</v>
      </c>
      <c r="I36" s="18" t="s">
        <v>105</v>
      </c>
      <c r="J36" s="20" t="s">
        <v>105</v>
      </c>
      <c r="K36" s="18" t="n">
        <v>0.35723112</v>
      </c>
      <c r="L36" s="20" t="n">
        <v>0.10856812</v>
      </c>
      <c r="M36" s="18" t="n">
        <v>0</v>
      </c>
      <c r="N36" s="20" t="n">
        <v>0</v>
      </c>
      <c r="O36" s="18" t="n">
        <v>0</v>
      </c>
      <c r="P36" s="20" t="n">
        <v>0</v>
      </c>
      <c r="Q36" s="18" t="n">
        <v>0.4966209</v>
      </c>
      <c r="R36" s="20" t="n">
        <v>0.18330295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(4276.0/B41*100)</f>
        <v/>
      </c>
      <c r="D41" s="19" t="n">
        <v>1436</v>
      </c>
      <c r="E41" s="18" t="n">
        <v>10.18279163</v>
      </c>
      <c r="F41" s="20" t="n">
        <v>0.99089832</v>
      </c>
      <c r="G41" s="18" t="n">
        <v>89.50933524</v>
      </c>
      <c r="H41" s="20" t="n">
        <v>0.98423862</v>
      </c>
      <c r="I41" s="18" t="s">
        <v>105</v>
      </c>
      <c r="J41" s="20" t="s">
        <v>105</v>
      </c>
      <c r="K41" s="18" t="n">
        <v>0</v>
      </c>
      <c r="L41" s="20" t="n">
        <v>0</v>
      </c>
      <c r="M41" s="18" t="n">
        <v>0</v>
      </c>
      <c r="N41" s="20" t="n">
        <v>0</v>
      </c>
      <c r="O41" s="18" t="n">
        <v>0</v>
      </c>
      <c r="P41" s="20" t="n">
        <v>0</v>
      </c>
      <c r="Q41" s="18" t="n">
        <v>0.30787313</v>
      </c>
      <c r="R41" s="20" t="n">
        <v>0.12979567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(17847.0/B46*100)</f>
        <v/>
      </c>
      <c r="D46" s="19" t="n">
        <v>5294</v>
      </c>
      <c r="E46" s="18" t="n">
        <v>34.69805045</v>
      </c>
      <c r="F46" s="20" t="n">
        <v>0.88488392</v>
      </c>
      <c r="G46" s="18" t="n">
        <v>60.00364027</v>
      </c>
      <c r="H46" s="20" t="n">
        <v>1.11420637</v>
      </c>
      <c r="I46" s="18" t="s">
        <v>105</v>
      </c>
      <c r="J46" s="20" t="s">
        <v>105</v>
      </c>
      <c r="K46" s="18" t="n">
        <v>0.9555424</v>
      </c>
      <c r="L46" s="20" t="n">
        <v>0.21205114</v>
      </c>
      <c r="M46" s="18" t="n">
        <v>0</v>
      </c>
      <c r="N46" s="20" t="n">
        <v>0</v>
      </c>
      <c r="O46" s="18" t="n">
        <v>0</v>
      </c>
      <c r="P46" s="20" t="n">
        <v>0</v>
      </c>
      <c r="Q46" s="18" t="n">
        <v>4.34276688</v>
      </c>
      <c r="R46" s="20" t="n">
        <v>0.52859084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(7316.0/B48*100)</f>
        <v/>
      </c>
      <c r="D48" s="19" t="n">
        <v>2525</v>
      </c>
      <c r="E48" s="18" t="n">
        <v>37.45433237</v>
      </c>
      <c r="F48" s="20" t="n">
        <v>1.52665619</v>
      </c>
      <c r="G48" s="18" t="n">
        <v>62.40808954</v>
      </c>
      <c r="H48" s="20" t="n">
        <v>1.5328446</v>
      </c>
      <c r="I48" s="18" t="s">
        <v>105</v>
      </c>
      <c r="J48" s="20" t="s">
        <v>105</v>
      </c>
      <c r="K48" s="18" t="n">
        <v>0.02980565</v>
      </c>
      <c r="L48" s="20" t="n">
        <v>0.02993619</v>
      </c>
      <c r="M48" s="18" t="n">
        <v>0</v>
      </c>
      <c r="N48" s="20" t="n">
        <v>0</v>
      </c>
      <c r="O48" s="18" t="n">
        <v>0</v>
      </c>
      <c r="P48" s="20" t="n">
        <v>0</v>
      </c>
      <c r="Q48" s="18" t="n">
        <v>0.10777244</v>
      </c>
      <c r="R48" s="20" t="n">
        <v>0.07588105000000001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(4850.0/B61*100)</f>
        <v/>
      </c>
      <c r="D61" s="19" t="n">
        <v>1675</v>
      </c>
      <c r="E61" s="18" t="n">
        <v>17.60085182</v>
      </c>
      <c r="F61" s="20" t="n">
        <v>1.20247696</v>
      </c>
      <c r="G61" s="18" t="n">
        <v>80.88994608</v>
      </c>
      <c r="H61" s="20" t="n">
        <v>1.25905992</v>
      </c>
      <c r="I61" s="18" t="s">
        <v>105</v>
      </c>
      <c r="J61" s="20" t="s">
        <v>105</v>
      </c>
      <c r="K61" s="18" t="n">
        <v>0.4537748</v>
      </c>
      <c r="L61" s="20" t="n">
        <v>0.18957895</v>
      </c>
      <c r="M61" s="18" t="n">
        <v>0</v>
      </c>
      <c r="N61" s="20" t="n">
        <v>0</v>
      </c>
      <c r="O61" s="18" t="n">
        <v>0</v>
      </c>
      <c r="P61" s="20" t="n">
        <v>0</v>
      </c>
      <c r="Q61" s="18" t="n">
        <v>1.0554273</v>
      </c>
      <c r="R61" s="20" t="n">
        <v>0.28164625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(5200.0/B67*100)</f>
        <v/>
      </c>
      <c r="D67" s="19" t="n">
        <v>1771</v>
      </c>
      <c r="E67" s="18" t="n">
        <v>44.99505631</v>
      </c>
      <c r="F67" s="20" t="n">
        <v>1.30633127</v>
      </c>
      <c r="G67" s="18" t="n">
        <v>54.69672431</v>
      </c>
      <c r="H67" s="20" t="n">
        <v>1.32004588</v>
      </c>
      <c r="I67" s="18" t="s">
        <v>105</v>
      </c>
      <c r="J67" s="20" t="s">
        <v>105</v>
      </c>
      <c r="K67" s="18" t="n">
        <v>0</v>
      </c>
      <c r="L67" s="20" t="n">
        <v>0</v>
      </c>
      <c r="M67" s="18" t="n">
        <v>0</v>
      </c>
      <c r="N67" s="20" t="n">
        <v>0</v>
      </c>
      <c r="O67" s="18" t="n">
        <v>0</v>
      </c>
      <c r="P67" s="20" t="n">
        <v>0</v>
      </c>
      <c r="Q67" s="18" t="n">
        <v>0.30821939</v>
      </c>
      <c r="R67" s="20" t="n">
        <v>0.12707464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(4516.0/B70*100)</f>
        <v/>
      </c>
      <c r="D70" s="19" t="n">
        <v>1520</v>
      </c>
      <c r="E70" s="18" t="n">
        <v>11.38825162</v>
      </c>
      <c r="F70" s="20" t="n">
        <v>0.86913178</v>
      </c>
      <c r="G70" s="18" t="n">
        <v>88.45666172999999</v>
      </c>
      <c r="H70" s="20" t="n">
        <v>0.86210899</v>
      </c>
      <c r="I70" s="18" t="s">
        <v>105</v>
      </c>
      <c r="J70" s="20" t="s">
        <v>105</v>
      </c>
      <c r="K70" s="18" t="n">
        <v>0.05338464</v>
      </c>
      <c r="L70" s="20" t="n">
        <v>0.07560693</v>
      </c>
      <c r="M70" s="18" t="n">
        <v>0</v>
      </c>
      <c r="N70" s="20" t="n">
        <v>0</v>
      </c>
      <c r="O70" s="18" t="n">
        <v>0</v>
      </c>
      <c r="P70" s="20" t="n">
        <v>0</v>
      </c>
      <c r="Q70" s="18" t="n">
        <v>0.10170201</v>
      </c>
      <c r="R70" s="20" t="n">
        <v>0.06244254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235</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(649.0/B7*100)</f>
        <v/>
      </c>
      <c r="D7" s="19" t="n">
        <v>13881</v>
      </c>
      <c r="E7" s="18" t="n">
        <v>49.13679781</v>
      </c>
      <c r="F7" s="20" t="n">
        <v>0.54694616</v>
      </c>
      <c r="G7" s="18" t="n">
        <v>41.76856418</v>
      </c>
      <c r="H7" s="20" t="n">
        <v>0.5672442</v>
      </c>
      <c r="I7" s="18" t="s">
        <v>105</v>
      </c>
      <c r="J7" s="20" t="s">
        <v>105</v>
      </c>
      <c r="K7" s="18" t="n">
        <v>0.4463135</v>
      </c>
      <c r="L7" s="20" t="n">
        <v>0.06637608</v>
      </c>
      <c r="M7" s="18" t="n">
        <v>0.01492732</v>
      </c>
      <c r="N7" s="20" t="n">
        <v>0.00236817</v>
      </c>
      <c r="O7" s="18" t="n">
        <v>0</v>
      </c>
      <c r="P7" s="20" t="n">
        <v>0</v>
      </c>
      <c r="Q7" s="18" t="n">
        <v>8.633397179999999</v>
      </c>
      <c r="R7" s="20" t="n">
        <v>0.32863475</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(4331.0/B9*100)</f>
        <v/>
      </c>
      <c r="D9" s="19" t="n">
        <v>1344</v>
      </c>
      <c r="E9" s="18" t="n">
        <v>36.75907119</v>
      </c>
      <c r="F9" s="20" t="n">
        <v>1.33150718</v>
      </c>
      <c r="G9" s="18" t="n">
        <v>58.21968791</v>
      </c>
      <c r="H9" s="20" t="n">
        <v>1.410956</v>
      </c>
      <c r="I9" s="18" t="s">
        <v>105</v>
      </c>
      <c r="J9" s="20" t="s">
        <v>105</v>
      </c>
      <c r="K9" s="18" t="n">
        <v>0.20336007</v>
      </c>
      <c r="L9" s="20" t="n">
        <v>0.09855027</v>
      </c>
      <c r="M9" s="18" t="n">
        <v>0.69983187</v>
      </c>
      <c r="N9" s="20" t="n">
        <v>0.22577278</v>
      </c>
      <c r="O9" s="18" t="n">
        <v>0</v>
      </c>
      <c r="P9" s="20" t="n">
        <v>0</v>
      </c>
      <c r="Q9" s="18" t="n">
        <v>4.11804895</v>
      </c>
      <c r="R9" s="20" t="n">
        <v>0.69835596</v>
      </c>
    </row>
    <row r="10" spans="1:18">
      <c r="A10" s="15" t="s">
        <v>109</v>
      </c>
      <c r="B10" s="17" t="n">
        <v>13082</v>
      </c>
      <c r="C10" s="18">
        <f>(9852.0/B10*100)</f>
        <v/>
      </c>
      <c r="D10" s="19" t="n">
        <v>3230</v>
      </c>
      <c r="E10" s="18" t="n">
        <v>39.20510399</v>
      </c>
      <c r="F10" s="20" t="n">
        <v>1.32313663</v>
      </c>
      <c r="G10" s="18" t="n">
        <v>56.34281341</v>
      </c>
      <c r="H10" s="20" t="n">
        <v>1.42704642</v>
      </c>
      <c r="I10" s="18" t="s">
        <v>105</v>
      </c>
      <c r="J10" s="20" t="s">
        <v>105</v>
      </c>
      <c r="K10" s="18" t="n">
        <v>0.09706687</v>
      </c>
      <c r="L10" s="20" t="n">
        <v>0.09376769</v>
      </c>
      <c r="M10" s="18" t="n">
        <v>0.13507246</v>
      </c>
      <c r="N10" s="20" t="n">
        <v>0.09352988</v>
      </c>
      <c r="O10" s="18" t="n">
        <v>0</v>
      </c>
      <c r="P10" s="20" t="n">
        <v>0</v>
      </c>
      <c r="Q10" s="18" t="n">
        <v>4.21994328</v>
      </c>
      <c r="R10" s="20" t="n">
        <v>0.62197929</v>
      </c>
    </row>
    <row r="11" spans="1:18">
      <c r="A11" s="15" t="s">
        <v>110</v>
      </c>
      <c r="B11" s="17" t="n">
        <v>7053</v>
      </c>
      <c r="C11" s="18">
        <f>(5300.0/B11*100)</f>
        <v/>
      </c>
      <c r="D11" s="19" t="n">
        <v>1753</v>
      </c>
      <c r="E11" s="18" t="n">
        <v>62.47464304</v>
      </c>
      <c r="F11" s="20" t="n">
        <v>1.46460805</v>
      </c>
      <c r="G11" s="18" t="n">
        <v>25.4018794</v>
      </c>
      <c r="H11" s="20" t="n">
        <v>1.33022169</v>
      </c>
      <c r="I11" s="18" t="s">
        <v>105</v>
      </c>
      <c r="J11" s="20" t="s">
        <v>105</v>
      </c>
      <c r="K11" s="18" t="n">
        <v>0.29103857</v>
      </c>
      <c r="L11" s="20" t="n">
        <v>0.18638746</v>
      </c>
      <c r="M11" s="18" t="n">
        <v>2.08174127</v>
      </c>
      <c r="N11" s="20" t="n">
        <v>0.57952737</v>
      </c>
      <c r="O11" s="18" t="n">
        <v>0</v>
      </c>
      <c r="P11" s="20" t="n">
        <v>0</v>
      </c>
      <c r="Q11" s="18" t="n">
        <v>9.75069772</v>
      </c>
      <c r="R11" s="20" t="n">
        <v>1.0449323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(8867.0/B23*100)</f>
        <v/>
      </c>
      <c r="D23" s="19" t="n">
        <v>2716</v>
      </c>
      <c r="E23" s="18" t="n">
        <v>64.63892774999999</v>
      </c>
      <c r="F23" s="20" t="n">
        <v>1.2928342</v>
      </c>
      <c r="G23" s="18" t="n">
        <v>23.27545734</v>
      </c>
      <c r="H23" s="20" t="n">
        <v>1.109268</v>
      </c>
      <c r="I23" s="18" t="s">
        <v>105</v>
      </c>
      <c r="J23" s="20" t="s">
        <v>105</v>
      </c>
      <c r="K23" s="18" t="n">
        <v>0.20564713</v>
      </c>
      <c r="L23" s="20" t="n">
        <v>0.11760637</v>
      </c>
      <c r="M23" s="18" t="n">
        <v>0.12357201</v>
      </c>
      <c r="N23" s="20" t="n">
        <v>0.09178846</v>
      </c>
      <c r="O23" s="18" t="n">
        <v>0</v>
      </c>
      <c r="P23" s="20" t="n">
        <v>0</v>
      </c>
      <c r="Q23" s="18" t="n">
        <v>11.75639576</v>
      </c>
      <c r="R23" s="20" t="n">
        <v>0.9110482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50.72077654</v>
      </c>
      <c r="F29" s="20" t="n">
        <v>1.48880085</v>
      </c>
      <c r="G29" s="18" t="n">
        <v>45.05289081</v>
      </c>
      <c r="H29" s="20" t="n">
        <v>1.54838799</v>
      </c>
      <c r="I29" s="18" t="s">
        <v>105</v>
      </c>
      <c r="J29" s="20" t="s">
        <v>105</v>
      </c>
      <c r="K29" s="18" t="n">
        <v>0.44555971</v>
      </c>
      <c r="L29" s="20" t="n">
        <v>0.19048519</v>
      </c>
      <c r="M29" s="18" t="n">
        <v>0</v>
      </c>
      <c r="N29" s="20" t="n">
        <v>0</v>
      </c>
      <c r="O29" s="18" t="n">
        <v>0</v>
      </c>
      <c r="P29" s="20" t="n">
        <v>0</v>
      </c>
      <c r="Q29" s="18" t="n">
        <v>3.78077293</v>
      </c>
      <c r="R29" s="20" t="n">
        <v>0.62982733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(2768.0/B32*100)</f>
        <v/>
      </c>
      <c r="D32" s="19" t="n">
        <v>1710</v>
      </c>
      <c r="E32" s="18" t="n">
        <v>60.85810254</v>
      </c>
      <c r="F32" s="20" t="n">
        <v>1.29377078</v>
      </c>
      <c r="G32" s="18" t="n">
        <v>29.19753043</v>
      </c>
      <c r="H32" s="20" t="n">
        <v>1.18778962</v>
      </c>
      <c r="I32" s="18" t="s">
        <v>105</v>
      </c>
      <c r="J32" s="20" t="s">
        <v>105</v>
      </c>
      <c r="K32" s="18" t="n">
        <v>0.12217964</v>
      </c>
      <c r="L32" s="20" t="n">
        <v>0.09018075</v>
      </c>
      <c r="M32" s="18" t="n">
        <v>0.24814805</v>
      </c>
      <c r="N32" s="20" t="n">
        <v>0.26423737</v>
      </c>
      <c r="O32" s="18" t="n">
        <v>0</v>
      </c>
      <c r="P32" s="20" t="n">
        <v>0</v>
      </c>
      <c r="Q32" s="18" t="n">
        <v>9.57403933</v>
      </c>
      <c r="R32" s="20" t="n">
        <v>0.91933373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(4813.0/B34*100)</f>
        <v/>
      </c>
      <c r="D34" s="19" t="n">
        <v>1537</v>
      </c>
      <c r="E34" s="18" t="n">
        <v>62.59409624</v>
      </c>
      <c r="F34" s="20" t="n">
        <v>1.4599752</v>
      </c>
      <c r="G34" s="18" t="n">
        <v>20.65761273</v>
      </c>
      <c r="H34" s="20" t="n">
        <v>1.44891037</v>
      </c>
      <c r="I34" s="18" t="s">
        <v>105</v>
      </c>
      <c r="J34" s="20" t="s">
        <v>105</v>
      </c>
      <c r="K34" s="18" t="n">
        <v>0.4618989</v>
      </c>
      <c r="L34" s="20" t="n">
        <v>0.17806383</v>
      </c>
      <c r="M34" s="18" t="n">
        <v>0</v>
      </c>
      <c r="N34" s="20" t="n">
        <v>0</v>
      </c>
      <c r="O34" s="18" t="n">
        <v>0</v>
      </c>
      <c r="P34" s="20" t="n">
        <v>0</v>
      </c>
      <c r="Q34" s="18" t="n">
        <v>16.28639213</v>
      </c>
      <c r="R34" s="20" t="n">
        <v>1.21480624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(5010.0/B36*100)</f>
        <v/>
      </c>
      <c r="D36" s="19" t="n">
        <v>1726</v>
      </c>
      <c r="E36" s="18" t="n">
        <v>50.62548068</v>
      </c>
      <c r="F36" s="20" t="n">
        <v>1.23788301</v>
      </c>
      <c r="G36" s="18" t="n">
        <v>38.73143139</v>
      </c>
      <c r="H36" s="20" t="n">
        <v>1.3123816</v>
      </c>
      <c r="I36" s="18" t="s">
        <v>105</v>
      </c>
      <c r="J36" s="20" t="s">
        <v>105</v>
      </c>
      <c r="K36" s="18" t="n">
        <v>0.41622048</v>
      </c>
      <c r="L36" s="20" t="n">
        <v>0.16657718</v>
      </c>
      <c r="M36" s="18" t="n">
        <v>0</v>
      </c>
      <c r="N36" s="20" t="n">
        <v>0</v>
      </c>
      <c r="O36" s="18" t="n">
        <v>0</v>
      </c>
      <c r="P36" s="20" t="n">
        <v>0</v>
      </c>
      <c r="Q36" s="18" t="n">
        <v>10.22686744</v>
      </c>
      <c r="R36" s="20" t="n">
        <v>0.8704922899999999</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(4274.0/B41*100)</f>
        <v/>
      </c>
      <c r="D41" s="19" t="n">
        <v>1438</v>
      </c>
      <c r="E41" s="18" t="n">
        <v>55.74675418</v>
      </c>
      <c r="F41" s="20" t="n">
        <v>1.6680986</v>
      </c>
      <c r="G41" s="18" t="n">
        <v>41.0003583</v>
      </c>
      <c r="H41" s="20" t="n">
        <v>1.60349941</v>
      </c>
      <c r="I41" s="18" t="s">
        <v>105</v>
      </c>
      <c r="J41" s="20" t="s">
        <v>105</v>
      </c>
      <c r="K41" s="18" t="n">
        <v>0</v>
      </c>
      <c r="L41" s="20" t="n">
        <v>0</v>
      </c>
      <c r="M41" s="18" t="n">
        <v>0</v>
      </c>
      <c r="N41" s="20" t="n">
        <v>0</v>
      </c>
      <c r="O41" s="18" t="n">
        <v>0</v>
      </c>
      <c r="P41" s="20" t="n">
        <v>0</v>
      </c>
      <c r="Q41" s="18" t="n">
        <v>3.25288752</v>
      </c>
      <c r="R41" s="20" t="n">
        <v>0.61396322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(18094.0/B46*100)</f>
        <v/>
      </c>
      <c r="D46" s="19" t="n">
        <v>5047</v>
      </c>
      <c r="E46" s="18" t="n">
        <v>62.49739749</v>
      </c>
      <c r="F46" s="20" t="n">
        <v>1.01724556</v>
      </c>
      <c r="G46" s="18" t="n">
        <v>14.62899599</v>
      </c>
      <c r="H46" s="20" t="n">
        <v>0.88813169</v>
      </c>
      <c r="I46" s="18" t="s">
        <v>105</v>
      </c>
      <c r="J46" s="20" t="s">
        <v>105</v>
      </c>
      <c r="K46" s="18" t="n">
        <v>1.81060388</v>
      </c>
      <c r="L46" s="20" t="n">
        <v>0.27292723</v>
      </c>
      <c r="M46" s="18" t="n">
        <v>0</v>
      </c>
      <c r="N46" s="20" t="n">
        <v>0</v>
      </c>
      <c r="O46" s="18" t="n">
        <v>0</v>
      </c>
      <c r="P46" s="20" t="n">
        <v>0</v>
      </c>
      <c r="Q46" s="18" t="n">
        <v>21.06300265</v>
      </c>
      <c r="R46" s="20" t="n">
        <v>0.89935649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(7316.0/B48*100)</f>
        <v/>
      </c>
      <c r="D48" s="19" t="n">
        <v>2525</v>
      </c>
      <c r="E48" s="18" t="n">
        <v>36.05492892</v>
      </c>
      <c r="F48" s="20" t="n">
        <v>1.57354308</v>
      </c>
      <c r="G48" s="18" t="n">
        <v>59.51234206</v>
      </c>
      <c r="H48" s="20" t="n">
        <v>1.78385041</v>
      </c>
      <c r="I48" s="18" t="s">
        <v>105</v>
      </c>
      <c r="J48" s="20" t="s">
        <v>105</v>
      </c>
      <c r="K48" s="18" t="n">
        <v>0</v>
      </c>
      <c r="L48" s="20" t="n">
        <v>0</v>
      </c>
      <c r="M48" s="18" t="n">
        <v>0</v>
      </c>
      <c r="N48" s="20" t="n">
        <v>0</v>
      </c>
      <c r="O48" s="18" t="n">
        <v>0</v>
      </c>
      <c r="P48" s="20" t="n">
        <v>0</v>
      </c>
      <c r="Q48" s="18" t="n">
        <v>4.43272903</v>
      </c>
      <c r="R48" s="20" t="n">
        <v>0.59401848</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(4849.0/B61*100)</f>
        <v/>
      </c>
      <c r="D61" s="19" t="n">
        <v>1676</v>
      </c>
      <c r="E61" s="18" t="n">
        <v>65.1500647</v>
      </c>
      <c r="F61" s="20" t="n">
        <v>1.37989523</v>
      </c>
      <c r="G61" s="18" t="n">
        <v>20.8868243</v>
      </c>
      <c r="H61" s="20" t="n">
        <v>0.9851921300000001</v>
      </c>
      <c r="I61" s="18" t="s">
        <v>105</v>
      </c>
      <c r="J61" s="20" t="s">
        <v>105</v>
      </c>
      <c r="K61" s="18" t="n">
        <v>0.6960772</v>
      </c>
      <c r="L61" s="20" t="n">
        <v>0.23918727</v>
      </c>
      <c r="M61" s="18" t="n">
        <v>0.07053465</v>
      </c>
      <c r="N61" s="20" t="n">
        <v>0.06326007</v>
      </c>
      <c r="O61" s="18" t="n">
        <v>0</v>
      </c>
      <c r="P61" s="20" t="n">
        <v>0</v>
      </c>
      <c r="Q61" s="18" t="n">
        <v>13.19649916</v>
      </c>
      <c r="R61" s="20" t="n">
        <v>1.09506967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(5247.0/B67*100)</f>
        <v/>
      </c>
      <c r="D67" s="19" t="n">
        <v>1724</v>
      </c>
      <c r="E67" s="18" t="n">
        <v>63.33888614</v>
      </c>
      <c r="F67" s="20" t="n">
        <v>1.15767045</v>
      </c>
      <c r="G67" s="18" t="n">
        <v>30.5031124</v>
      </c>
      <c r="H67" s="20" t="n">
        <v>1.17950504</v>
      </c>
      <c r="I67" s="18" t="s">
        <v>105</v>
      </c>
      <c r="J67" s="20" t="s">
        <v>105</v>
      </c>
      <c r="K67" s="18" t="n">
        <v>0</v>
      </c>
      <c r="L67" s="20" t="n">
        <v>0</v>
      </c>
      <c r="M67" s="18" t="n">
        <v>0</v>
      </c>
      <c r="N67" s="20" t="n">
        <v>0</v>
      </c>
      <c r="O67" s="18" t="n">
        <v>0</v>
      </c>
      <c r="P67" s="20" t="n">
        <v>0</v>
      </c>
      <c r="Q67" s="18" t="n">
        <v>6.15800146</v>
      </c>
      <c r="R67" s="20" t="n">
        <v>0.68414598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(4535.0/B70*100)</f>
        <v/>
      </c>
      <c r="D70" s="19" t="n">
        <v>1501</v>
      </c>
      <c r="E70" s="18" t="n">
        <v>59.04521556</v>
      </c>
      <c r="F70" s="20" t="n">
        <v>1.50203878</v>
      </c>
      <c r="G70" s="18" t="n">
        <v>32.33427885</v>
      </c>
      <c r="H70" s="20" t="n">
        <v>1.91542884</v>
      </c>
      <c r="I70" s="18" t="s">
        <v>105</v>
      </c>
      <c r="J70" s="20" t="s">
        <v>105</v>
      </c>
      <c r="K70" s="18" t="n">
        <v>0.15562294</v>
      </c>
      <c r="L70" s="20" t="n">
        <v>0.15437488</v>
      </c>
      <c r="M70" s="18" t="n">
        <v>0.0351336</v>
      </c>
      <c r="N70" s="20" t="n">
        <v>0.05024396</v>
      </c>
      <c r="O70" s="18" t="n">
        <v>0</v>
      </c>
      <c r="P70" s="20" t="n">
        <v>0</v>
      </c>
      <c r="Q70" s="18" t="n">
        <v>8.42974905</v>
      </c>
      <c r="R70" s="20" t="n">
        <v>1.13726314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(722.0/B7*100)</f>
        <v/>
      </c>
      <c r="D7" s="19" t="n">
        <v>13808</v>
      </c>
      <c r="E7" s="18" t="n">
        <v>27.14597264</v>
      </c>
      <c r="F7" s="20" t="n">
        <v>0.51091953</v>
      </c>
      <c r="G7" s="18" t="n">
        <v>70.64075321</v>
      </c>
      <c r="H7" s="20" t="n">
        <v>0.56318851</v>
      </c>
      <c r="I7" s="18" t="s">
        <v>105</v>
      </c>
      <c r="J7" s="20" t="s">
        <v>105</v>
      </c>
      <c r="K7" s="18" t="n">
        <v>0.46561154</v>
      </c>
      <c r="L7" s="20" t="n">
        <v>0.06790003999999999</v>
      </c>
      <c r="M7" s="18" t="n">
        <v>0</v>
      </c>
      <c r="N7" s="20" t="n">
        <v>0</v>
      </c>
      <c r="O7" s="18" t="n">
        <v>0</v>
      </c>
      <c r="P7" s="20" t="n">
        <v>0</v>
      </c>
      <c r="Q7" s="18" t="n">
        <v>1.74766262</v>
      </c>
      <c r="R7" s="20" t="n">
        <v>0.15054534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(4332.0/B9*100)</f>
        <v/>
      </c>
      <c r="D9" s="19" t="n">
        <v>1343</v>
      </c>
      <c r="E9" s="18" t="n">
        <v>21.02213887</v>
      </c>
      <c r="F9" s="20" t="n">
        <v>1.13968908</v>
      </c>
      <c r="G9" s="18" t="n">
        <v>78.03946223</v>
      </c>
      <c r="H9" s="20" t="n">
        <v>1.14698901</v>
      </c>
      <c r="I9" s="18" t="s">
        <v>105</v>
      </c>
      <c r="J9" s="20" t="s">
        <v>105</v>
      </c>
      <c r="K9" s="18" t="n">
        <v>0.27544876</v>
      </c>
      <c r="L9" s="20" t="n">
        <v>0.14987782</v>
      </c>
      <c r="M9" s="18" t="n">
        <v>0</v>
      </c>
      <c r="N9" s="20" t="n">
        <v>0</v>
      </c>
      <c r="O9" s="18" t="n">
        <v>0</v>
      </c>
      <c r="P9" s="20" t="n">
        <v>0</v>
      </c>
      <c r="Q9" s="18" t="n">
        <v>0.66295013</v>
      </c>
      <c r="R9" s="20" t="n">
        <v>0.2379614</v>
      </c>
    </row>
    <row r="10" spans="1:18">
      <c r="A10" s="15" t="s">
        <v>109</v>
      </c>
      <c r="B10" s="17" t="n">
        <v>13082</v>
      </c>
      <c r="C10" s="18">
        <f>(9856.0/B10*100)</f>
        <v/>
      </c>
      <c r="D10" s="19" t="n">
        <v>3226</v>
      </c>
      <c r="E10" s="18" t="n">
        <v>26.47932975</v>
      </c>
      <c r="F10" s="20" t="n">
        <v>1.21413161</v>
      </c>
      <c r="G10" s="18" t="n">
        <v>73.01012964</v>
      </c>
      <c r="H10" s="20" t="n">
        <v>1.24942216</v>
      </c>
      <c r="I10" s="18" t="s">
        <v>105</v>
      </c>
      <c r="J10" s="20" t="s">
        <v>105</v>
      </c>
      <c r="K10" s="18" t="n">
        <v>0.09715264</v>
      </c>
      <c r="L10" s="20" t="n">
        <v>0.09385011</v>
      </c>
      <c r="M10" s="18" t="n">
        <v>0</v>
      </c>
      <c r="N10" s="20" t="n">
        <v>0</v>
      </c>
      <c r="O10" s="18" t="n">
        <v>0</v>
      </c>
      <c r="P10" s="20" t="n">
        <v>0</v>
      </c>
      <c r="Q10" s="18" t="n">
        <v>0.41338797</v>
      </c>
      <c r="R10" s="20" t="n">
        <v>0.17701706</v>
      </c>
    </row>
    <row r="11" spans="1:18">
      <c r="A11" s="15" t="s">
        <v>110</v>
      </c>
      <c r="B11" s="17" t="n">
        <v>7053</v>
      </c>
      <c r="C11" s="18">
        <f>(5302.0/B11*100)</f>
        <v/>
      </c>
      <c r="D11" s="19" t="n">
        <v>1751</v>
      </c>
      <c r="E11" s="18" t="n">
        <v>47.77124087</v>
      </c>
      <c r="F11" s="20" t="n">
        <v>1.47334563</v>
      </c>
      <c r="G11" s="18" t="n">
        <v>49.99446981</v>
      </c>
      <c r="H11" s="20" t="n">
        <v>1.41362459</v>
      </c>
      <c r="I11" s="18" t="s">
        <v>105</v>
      </c>
      <c r="J11" s="20" t="s">
        <v>105</v>
      </c>
      <c r="K11" s="18" t="n">
        <v>0.43650528</v>
      </c>
      <c r="L11" s="20" t="n">
        <v>0.2059756</v>
      </c>
      <c r="M11" s="18" t="n">
        <v>0</v>
      </c>
      <c r="N11" s="20" t="n">
        <v>0</v>
      </c>
      <c r="O11" s="18" t="n">
        <v>0</v>
      </c>
      <c r="P11" s="20" t="n">
        <v>0</v>
      </c>
      <c r="Q11" s="18" t="n">
        <v>1.79778405</v>
      </c>
      <c r="R11" s="20" t="n">
        <v>0.47361559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(8874.0/B23*100)</f>
        <v/>
      </c>
      <c r="D23" s="19" t="n">
        <v>2709</v>
      </c>
      <c r="E23" s="18" t="n">
        <v>36.93891193</v>
      </c>
      <c r="F23" s="20" t="n">
        <v>1.07818493</v>
      </c>
      <c r="G23" s="18" t="n">
        <v>61.98593057</v>
      </c>
      <c r="H23" s="20" t="n">
        <v>1.21910407</v>
      </c>
      <c r="I23" s="18" t="s">
        <v>105</v>
      </c>
      <c r="J23" s="20" t="s">
        <v>105</v>
      </c>
      <c r="K23" s="18" t="n">
        <v>0.20726447</v>
      </c>
      <c r="L23" s="20" t="n">
        <v>0.1179734</v>
      </c>
      <c r="M23" s="18" t="n">
        <v>0</v>
      </c>
      <c r="N23" s="20" t="n">
        <v>0</v>
      </c>
      <c r="O23" s="18" t="n">
        <v>0</v>
      </c>
      <c r="P23" s="20" t="n">
        <v>0</v>
      </c>
      <c r="Q23" s="18" t="n">
        <v>0.86789303</v>
      </c>
      <c r="R23" s="20" t="n">
        <v>0.33761746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33.13189936</v>
      </c>
      <c r="F29" s="20" t="n">
        <v>1.23736773</v>
      </c>
      <c r="G29" s="18" t="n">
        <v>66.13120988999999</v>
      </c>
      <c r="H29" s="20" t="n">
        <v>1.29790828</v>
      </c>
      <c r="I29" s="18" t="s">
        <v>105</v>
      </c>
      <c r="J29" s="20" t="s">
        <v>105</v>
      </c>
      <c r="K29" s="18" t="n">
        <v>0.44555971</v>
      </c>
      <c r="L29" s="20" t="n">
        <v>0.19048519</v>
      </c>
      <c r="M29" s="18" t="n">
        <v>0</v>
      </c>
      <c r="N29" s="20" t="n">
        <v>0</v>
      </c>
      <c r="O29" s="18" t="n">
        <v>0</v>
      </c>
      <c r="P29" s="20" t="n">
        <v>0</v>
      </c>
      <c r="Q29" s="18" t="n">
        <v>0.29133103</v>
      </c>
      <c r="R29" s="20" t="n">
        <v>0.08816248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(2770.0/B32*100)</f>
        <v/>
      </c>
      <c r="D32" s="19" t="n">
        <v>1708</v>
      </c>
      <c r="E32" s="18" t="n">
        <v>33.10546663</v>
      </c>
      <c r="F32" s="20" t="n">
        <v>1.28881509</v>
      </c>
      <c r="G32" s="18" t="n">
        <v>66.21713386</v>
      </c>
      <c r="H32" s="20" t="n">
        <v>1.33677757</v>
      </c>
      <c r="I32" s="18" t="s">
        <v>105</v>
      </c>
      <c r="J32" s="20" t="s">
        <v>105</v>
      </c>
      <c r="K32" s="18" t="n">
        <v>0.1223153</v>
      </c>
      <c r="L32" s="20" t="n">
        <v>0.0902794</v>
      </c>
      <c r="M32" s="18" t="n">
        <v>0</v>
      </c>
      <c r="N32" s="20" t="n">
        <v>0</v>
      </c>
      <c r="O32" s="18" t="n">
        <v>0</v>
      </c>
      <c r="P32" s="20" t="n">
        <v>0</v>
      </c>
      <c r="Q32" s="18" t="n">
        <v>0.55508421</v>
      </c>
      <c r="R32" s="20" t="n">
        <v>0.18649227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(4815.0/B34*100)</f>
        <v/>
      </c>
      <c r="D34" s="19" t="n">
        <v>1535</v>
      </c>
      <c r="E34" s="18" t="n">
        <v>53.32159779</v>
      </c>
      <c r="F34" s="20" t="n">
        <v>1.45944069</v>
      </c>
      <c r="G34" s="18" t="n">
        <v>43.88036844</v>
      </c>
      <c r="H34" s="20" t="n">
        <v>1.52468992</v>
      </c>
      <c r="I34" s="18" t="s">
        <v>105</v>
      </c>
      <c r="J34" s="20" t="s">
        <v>105</v>
      </c>
      <c r="K34" s="18" t="n">
        <v>0.46239496</v>
      </c>
      <c r="L34" s="20" t="n">
        <v>0.17825114</v>
      </c>
      <c r="M34" s="18" t="n">
        <v>0</v>
      </c>
      <c r="N34" s="20" t="n">
        <v>0</v>
      </c>
      <c r="O34" s="18" t="n">
        <v>0</v>
      </c>
      <c r="P34" s="20" t="n">
        <v>0</v>
      </c>
      <c r="Q34" s="18" t="n">
        <v>2.3356388</v>
      </c>
      <c r="R34" s="20" t="n">
        <v>0.51584063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(5011.0/B36*100)</f>
        <v/>
      </c>
      <c r="D36" s="19" t="n">
        <v>1725</v>
      </c>
      <c r="E36" s="18" t="n">
        <v>36.76444243</v>
      </c>
      <c r="F36" s="20" t="n">
        <v>1.4177185</v>
      </c>
      <c r="G36" s="18" t="n">
        <v>61.61240318</v>
      </c>
      <c r="H36" s="20" t="n">
        <v>1.48943607</v>
      </c>
      <c r="I36" s="18" t="s">
        <v>105</v>
      </c>
      <c r="J36" s="20" t="s">
        <v>105</v>
      </c>
      <c r="K36" s="18" t="n">
        <v>0.45984052</v>
      </c>
      <c r="L36" s="20" t="n">
        <v>0.1863304</v>
      </c>
      <c r="M36" s="18" t="n">
        <v>0</v>
      </c>
      <c r="N36" s="20" t="n">
        <v>0</v>
      </c>
      <c r="O36" s="18" t="n">
        <v>0</v>
      </c>
      <c r="P36" s="20" t="n">
        <v>0</v>
      </c>
      <c r="Q36" s="18" t="n">
        <v>1.16331388</v>
      </c>
      <c r="R36" s="20" t="n">
        <v>0.34028084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(4278.0/B41*100)</f>
        <v/>
      </c>
      <c r="D41" s="19" t="n">
        <v>1434</v>
      </c>
      <c r="E41" s="18" t="n">
        <v>33.31334944</v>
      </c>
      <c r="F41" s="20" t="n">
        <v>1.40933589</v>
      </c>
      <c r="G41" s="18" t="n">
        <v>66.30271612</v>
      </c>
      <c r="H41" s="20" t="n">
        <v>1.38100771</v>
      </c>
      <c r="I41" s="18" t="s">
        <v>105</v>
      </c>
      <c r="J41" s="20" t="s">
        <v>105</v>
      </c>
      <c r="K41" s="18" t="n">
        <v>0</v>
      </c>
      <c r="L41" s="20" t="n">
        <v>0</v>
      </c>
      <c r="M41" s="18" t="n">
        <v>0</v>
      </c>
      <c r="N41" s="20" t="n">
        <v>0</v>
      </c>
      <c r="O41" s="18" t="n">
        <v>0</v>
      </c>
      <c r="P41" s="20" t="n">
        <v>0</v>
      </c>
      <c r="Q41" s="18" t="n">
        <v>0.38393444</v>
      </c>
      <c r="R41" s="20" t="n">
        <v>0.26348978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(18182.0/B46*100)</f>
        <v/>
      </c>
      <c r="D46" s="19" t="n">
        <v>4959</v>
      </c>
      <c r="E46" s="18" t="n">
        <v>54.8015055</v>
      </c>
      <c r="F46" s="20" t="n">
        <v>1.0659356</v>
      </c>
      <c r="G46" s="18" t="n">
        <v>37.89895874</v>
      </c>
      <c r="H46" s="20" t="n">
        <v>1.13958422</v>
      </c>
      <c r="I46" s="18" t="s">
        <v>105</v>
      </c>
      <c r="J46" s="20" t="s">
        <v>105</v>
      </c>
      <c r="K46" s="18" t="n">
        <v>1.96048604</v>
      </c>
      <c r="L46" s="20" t="n">
        <v>0.29448153</v>
      </c>
      <c r="M46" s="18" t="n">
        <v>0</v>
      </c>
      <c r="N46" s="20" t="n">
        <v>0</v>
      </c>
      <c r="O46" s="18" t="n">
        <v>0</v>
      </c>
      <c r="P46" s="20" t="n">
        <v>0</v>
      </c>
      <c r="Q46" s="18" t="n">
        <v>5.33904971</v>
      </c>
      <c r="R46" s="20" t="n">
        <v>0.47602956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(7319.0/B48*100)</f>
        <v/>
      </c>
      <c r="D48" s="19" t="n">
        <v>2522</v>
      </c>
      <c r="E48" s="18" t="n">
        <v>35.99813059</v>
      </c>
      <c r="F48" s="20" t="n">
        <v>1.41451594</v>
      </c>
      <c r="G48" s="18" t="n">
        <v>63.90433285</v>
      </c>
      <c r="H48" s="20" t="n">
        <v>1.42030164</v>
      </c>
      <c r="I48" s="18" t="s">
        <v>105</v>
      </c>
      <c r="J48" s="20" t="s">
        <v>105</v>
      </c>
      <c r="K48" s="18" t="n">
        <v>0</v>
      </c>
      <c r="L48" s="20" t="n">
        <v>0</v>
      </c>
      <c r="M48" s="18" t="n">
        <v>0</v>
      </c>
      <c r="N48" s="20" t="n">
        <v>0</v>
      </c>
      <c r="O48" s="18" t="n">
        <v>0</v>
      </c>
      <c r="P48" s="20" t="n">
        <v>0</v>
      </c>
      <c r="Q48" s="18" t="n">
        <v>0.09753655999999999</v>
      </c>
      <c r="R48" s="20" t="n">
        <v>0.07418473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(4851.0/B61*100)</f>
        <v/>
      </c>
      <c r="D61" s="19" t="n">
        <v>1674</v>
      </c>
      <c r="E61" s="18" t="n">
        <v>44.27761537</v>
      </c>
      <c r="F61" s="20" t="n">
        <v>1.455837</v>
      </c>
      <c r="G61" s="18" t="n">
        <v>53.11627508</v>
      </c>
      <c r="H61" s="20" t="n">
        <v>1.47149081</v>
      </c>
      <c r="I61" s="18" t="s">
        <v>105</v>
      </c>
      <c r="J61" s="20" t="s">
        <v>105</v>
      </c>
      <c r="K61" s="18" t="n">
        <v>0.69661019</v>
      </c>
      <c r="L61" s="20" t="n">
        <v>0.23935308</v>
      </c>
      <c r="M61" s="18" t="n">
        <v>0</v>
      </c>
      <c r="N61" s="20" t="n">
        <v>0</v>
      </c>
      <c r="O61" s="18" t="n">
        <v>0</v>
      </c>
      <c r="P61" s="20" t="n">
        <v>0</v>
      </c>
      <c r="Q61" s="18" t="n">
        <v>1.90949937</v>
      </c>
      <c r="R61" s="20" t="n">
        <v>0.43196197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(5264.0/B67*100)</f>
        <v/>
      </c>
      <c r="D67" s="19" t="n">
        <v>1707</v>
      </c>
      <c r="E67" s="18" t="n">
        <v>57.01242047</v>
      </c>
      <c r="F67" s="20" t="n">
        <v>1.49883982</v>
      </c>
      <c r="G67" s="18" t="n">
        <v>42.67932608</v>
      </c>
      <c r="H67" s="20" t="n">
        <v>1.5158606</v>
      </c>
      <c r="I67" s="18" t="s">
        <v>105</v>
      </c>
      <c r="J67" s="20" t="s">
        <v>105</v>
      </c>
      <c r="K67" s="18" t="n">
        <v>0</v>
      </c>
      <c r="L67" s="20" t="n">
        <v>0</v>
      </c>
      <c r="M67" s="18" t="n">
        <v>0</v>
      </c>
      <c r="N67" s="20" t="n">
        <v>0</v>
      </c>
      <c r="O67" s="18" t="n">
        <v>0</v>
      </c>
      <c r="P67" s="20" t="n">
        <v>0</v>
      </c>
      <c r="Q67" s="18" t="n">
        <v>0.30825345</v>
      </c>
      <c r="R67" s="20" t="n">
        <v>0.11907283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(4544.0/B70*100)</f>
        <v/>
      </c>
      <c r="D70" s="19" t="n">
        <v>1492</v>
      </c>
      <c r="E70" s="18" t="n">
        <v>45.952407</v>
      </c>
      <c r="F70" s="20" t="n">
        <v>1.66916897</v>
      </c>
      <c r="G70" s="18" t="n">
        <v>53.50190923</v>
      </c>
      <c r="H70" s="20" t="n">
        <v>1.72924416</v>
      </c>
      <c r="I70" s="18" t="s">
        <v>105</v>
      </c>
      <c r="J70" s="20" t="s">
        <v>105</v>
      </c>
      <c r="K70" s="18" t="n">
        <v>0.15650172</v>
      </c>
      <c r="L70" s="20" t="n">
        <v>0.15523749</v>
      </c>
      <c r="M70" s="18" t="n">
        <v>0</v>
      </c>
      <c r="N70" s="20" t="n">
        <v>0</v>
      </c>
      <c r="O70" s="18" t="n">
        <v>0</v>
      </c>
      <c r="P70" s="20" t="n">
        <v>0</v>
      </c>
      <c r="Q70" s="18" t="n">
        <v>0.38918204</v>
      </c>
      <c r="R70" s="20" t="n">
        <v>0.18845851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(753.0/B7*100)</f>
        <v/>
      </c>
      <c r="D7" s="19" t="n">
        <v>13777</v>
      </c>
      <c r="E7" s="18" t="n">
        <v>42.28525385</v>
      </c>
      <c r="F7" s="20" t="n">
        <v>0.60332008</v>
      </c>
      <c r="G7" s="18" t="n">
        <v>54.81741046</v>
      </c>
      <c r="H7" s="20" t="n">
        <v>0.67406195</v>
      </c>
      <c r="I7" s="18" t="s">
        <v>105</v>
      </c>
      <c r="J7" s="20" t="s">
        <v>105</v>
      </c>
      <c r="K7" s="18" t="n">
        <v>0.51930818</v>
      </c>
      <c r="L7" s="20" t="n">
        <v>0.07073937</v>
      </c>
      <c r="M7" s="18" t="n">
        <v>0</v>
      </c>
      <c r="N7" s="20" t="n">
        <v>0</v>
      </c>
      <c r="O7" s="18" t="n">
        <v>0</v>
      </c>
      <c r="P7" s="20" t="n">
        <v>0</v>
      </c>
      <c r="Q7" s="18" t="n">
        <v>2.3780275</v>
      </c>
      <c r="R7" s="20" t="n">
        <v>0.17400826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(4332.0/B9*100)</f>
        <v/>
      </c>
      <c r="D9" s="19" t="n">
        <v>1343</v>
      </c>
      <c r="E9" s="18" t="n">
        <v>28.72051034</v>
      </c>
      <c r="F9" s="20" t="n">
        <v>1.56369864</v>
      </c>
      <c r="G9" s="18" t="n">
        <v>70.29479256</v>
      </c>
      <c r="H9" s="20" t="n">
        <v>1.60711515</v>
      </c>
      <c r="I9" s="18" t="s">
        <v>105</v>
      </c>
      <c r="J9" s="20" t="s">
        <v>105</v>
      </c>
      <c r="K9" s="18" t="n">
        <v>0.27544876</v>
      </c>
      <c r="L9" s="20" t="n">
        <v>0.14987782</v>
      </c>
      <c r="M9" s="18" t="n">
        <v>0</v>
      </c>
      <c r="N9" s="20" t="n">
        <v>0</v>
      </c>
      <c r="O9" s="18" t="n">
        <v>0</v>
      </c>
      <c r="P9" s="20" t="n">
        <v>0</v>
      </c>
      <c r="Q9" s="18" t="n">
        <v>0.70924833</v>
      </c>
      <c r="R9" s="20" t="n">
        <v>0.17423495</v>
      </c>
    </row>
    <row r="10" spans="1:18">
      <c r="A10" s="15" t="s">
        <v>109</v>
      </c>
      <c r="B10" s="17" t="n">
        <v>13082</v>
      </c>
      <c r="C10" s="18">
        <f>(9856.0/B10*100)</f>
        <v/>
      </c>
      <c r="D10" s="19" t="n">
        <v>3226</v>
      </c>
      <c r="E10" s="18" t="n">
        <v>39.52348187</v>
      </c>
      <c r="F10" s="20" t="n">
        <v>1.08486048</v>
      </c>
      <c r="G10" s="18" t="n">
        <v>59.71115058</v>
      </c>
      <c r="H10" s="20" t="n">
        <v>1.14471305</v>
      </c>
      <c r="I10" s="18" t="s">
        <v>105</v>
      </c>
      <c r="J10" s="20" t="s">
        <v>105</v>
      </c>
      <c r="K10" s="18" t="n">
        <v>0.09715264</v>
      </c>
      <c r="L10" s="20" t="n">
        <v>0.09385011</v>
      </c>
      <c r="M10" s="18" t="n">
        <v>0</v>
      </c>
      <c r="N10" s="20" t="n">
        <v>0</v>
      </c>
      <c r="O10" s="18" t="n">
        <v>0</v>
      </c>
      <c r="P10" s="20" t="n">
        <v>0</v>
      </c>
      <c r="Q10" s="18" t="n">
        <v>0.66821491</v>
      </c>
      <c r="R10" s="20" t="n">
        <v>0.21055755</v>
      </c>
    </row>
    <row r="11" spans="1:18">
      <c r="A11" s="15" t="s">
        <v>110</v>
      </c>
      <c r="B11" s="17" t="n">
        <v>7053</v>
      </c>
      <c r="C11" s="18">
        <f>(5303.0/B11*100)</f>
        <v/>
      </c>
      <c r="D11" s="19" t="n">
        <v>1750</v>
      </c>
      <c r="E11" s="18" t="n">
        <v>53.6181072</v>
      </c>
      <c r="F11" s="20" t="n">
        <v>1.43706122</v>
      </c>
      <c r="G11" s="18" t="n">
        <v>43.88816279</v>
      </c>
      <c r="H11" s="20" t="n">
        <v>1.39449691</v>
      </c>
      <c r="I11" s="18" t="s">
        <v>105</v>
      </c>
      <c r="J11" s="20" t="s">
        <v>105</v>
      </c>
      <c r="K11" s="18" t="n">
        <v>0.43680731</v>
      </c>
      <c r="L11" s="20" t="n">
        <v>0.20610082</v>
      </c>
      <c r="M11" s="18" t="n">
        <v>0</v>
      </c>
      <c r="N11" s="20" t="n">
        <v>0</v>
      </c>
      <c r="O11" s="18" t="n">
        <v>0</v>
      </c>
      <c r="P11" s="20" t="n">
        <v>0</v>
      </c>
      <c r="Q11" s="18" t="n">
        <v>2.05692269</v>
      </c>
      <c r="R11" s="20" t="n">
        <v>0.47846505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(8873.0/B23*100)</f>
        <v/>
      </c>
      <c r="D23" s="19" t="n">
        <v>2710</v>
      </c>
      <c r="E23" s="18" t="n">
        <v>27.90604008</v>
      </c>
      <c r="F23" s="20" t="n">
        <v>1.3642766</v>
      </c>
      <c r="G23" s="18" t="n">
        <v>70.04453051</v>
      </c>
      <c r="H23" s="20" t="n">
        <v>1.43096535</v>
      </c>
      <c r="I23" s="18" t="s">
        <v>105</v>
      </c>
      <c r="J23" s="20" t="s">
        <v>105</v>
      </c>
      <c r="K23" s="18" t="n">
        <v>0.24322374</v>
      </c>
      <c r="L23" s="20" t="n">
        <v>0.13307749</v>
      </c>
      <c r="M23" s="18" t="n">
        <v>0</v>
      </c>
      <c r="N23" s="20" t="n">
        <v>0</v>
      </c>
      <c r="O23" s="18" t="n">
        <v>0</v>
      </c>
      <c r="P23" s="20" t="n">
        <v>0</v>
      </c>
      <c r="Q23" s="18" t="n">
        <v>1.80620567</v>
      </c>
      <c r="R23" s="20" t="n">
        <v>0.46554652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39.00670949</v>
      </c>
      <c r="F29" s="20" t="n">
        <v>1.69918493</v>
      </c>
      <c r="G29" s="18" t="n">
        <v>59.79943737</v>
      </c>
      <c r="H29" s="20" t="n">
        <v>1.69930995</v>
      </c>
      <c r="I29" s="18" t="s">
        <v>105</v>
      </c>
      <c r="J29" s="20" t="s">
        <v>105</v>
      </c>
      <c r="K29" s="18" t="n">
        <v>0.51158053</v>
      </c>
      <c r="L29" s="20" t="n">
        <v>0.20422753</v>
      </c>
      <c r="M29" s="18" t="n">
        <v>0</v>
      </c>
      <c r="N29" s="20" t="n">
        <v>0</v>
      </c>
      <c r="O29" s="18" t="n">
        <v>0</v>
      </c>
      <c r="P29" s="20" t="n">
        <v>0</v>
      </c>
      <c r="Q29" s="18" t="n">
        <v>0.6822726099999999</v>
      </c>
      <c r="R29" s="20" t="n">
        <v>0.13237698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(2769.0/B32*100)</f>
        <v/>
      </c>
      <c r="D32" s="19" t="n">
        <v>1709</v>
      </c>
      <c r="E32" s="18" t="n">
        <v>45.81600539</v>
      </c>
      <c r="F32" s="20" t="n">
        <v>1.61574438</v>
      </c>
      <c r="G32" s="18" t="n">
        <v>53.52823235</v>
      </c>
      <c r="H32" s="20" t="n">
        <v>1.63842924</v>
      </c>
      <c r="I32" s="18" t="s">
        <v>105</v>
      </c>
      <c r="J32" s="20" t="s">
        <v>105</v>
      </c>
      <c r="K32" s="18" t="n">
        <v>0.12225344</v>
      </c>
      <c r="L32" s="20" t="n">
        <v>0.09023359</v>
      </c>
      <c r="M32" s="18" t="n">
        <v>0</v>
      </c>
      <c r="N32" s="20" t="n">
        <v>0</v>
      </c>
      <c r="O32" s="18" t="n">
        <v>0</v>
      </c>
      <c r="P32" s="20" t="n">
        <v>0</v>
      </c>
      <c r="Q32" s="18" t="n">
        <v>0.53350882</v>
      </c>
      <c r="R32" s="20" t="n">
        <v>0.17713477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(4815.0/B34*100)</f>
        <v/>
      </c>
      <c r="D34" s="19" t="n">
        <v>1535</v>
      </c>
      <c r="E34" s="18" t="n">
        <v>52.86662406</v>
      </c>
      <c r="F34" s="20" t="n">
        <v>1.42080846</v>
      </c>
      <c r="G34" s="18" t="n">
        <v>44.54784587</v>
      </c>
      <c r="H34" s="20" t="n">
        <v>1.53504053</v>
      </c>
      <c r="I34" s="18" t="s">
        <v>105</v>
      </c>
      <c r="J34" s="20" t="s">
        <v>105</v>
      </c>
      <c r="K34" s="18" t="n">
        <v>0.51560366</v>
      </c>
      <c r="L34" s="20" t="n">
        <v>0.18622762</v>
      </c>
      <c r="M34" s="18" t="n">
        <v>0</v>
      </c>
      <c r="N34" s="20" t="n">
        <v>0</v>
      </c>
      <c r="O34" s="18" t="n">
        <v>0</v>
      </c>
      <c r="P34" s="20" t="n">
        <v>0</v>
      </c>
      <c r="Q34" s="18" t="n">
        <v>2.06992641</v>
      </c>
      <c r="R34" s="20" t="n">
        <v>0.41293471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(5013.0/B36*100)</f>
        <v/>
      </c>
      <c r="D36" s="19" t="n">
        <v>1723</v>
      </c>
      <c r="E36" s="18" t="n">
        <v>47.89898862</v>
      </c>
      <c r="F36" s="20" t="n">
        <v>1.3109147</v>
      </c>
      <c r="G36" s="18" t="n">
        <v>50.06226801</v>
      </c>
      <c r="H36" s="20" t="n">
        <v>1.29544868</v>
      </c>
      <c r="I36" s="18" t="s">
        <v>105</v>
      </c>
      <c r="J36" s="20" t="s">
        <v>105</v>
      </c>
      <c r="K36" s="18" t="n">
        <v>0.4939057</v>
      </c>
      <c r="L36" s="20" t="n">
        <v>0.18916155</v>
      </c>
      <c r="M36" s="18" t="n">
        <v>0</v>
      </c>
      <c r="N36" s="20" t="n">
        <v>0</v>
      </c>
      <c r="O36" s="18" t="n">
        <v>0</v>
      </c>
      <c r="P36" s="20" t="n">
        <v>0</v>
      </c>
      <c r="Q36" s="18" t="n">
        <v>1.54483767</v>
      </c>
      <c r="R36" s="20" t="n">
        <v>0.3619976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(4279.0/B41*100)</f>
        <v/>
      </c>
      <c r="D41" s="19" t="n">
        <v>1433</v>
      </c>
      <c r="E41" s="18" t="n">
        <v>44.83643967</v>
      </c>
      <c r="F41" s="20" t="n">
        <v>1.50851239</v>
      </c>
      <c r="G41" s="18" t="n">
        <v>54.92520528</v>
      </c>
      <c r="H41" s="20" t="n">
        <v>1.52673996</v>
      </c>
      <c r="I41" s="18" t="s">
        <v>105</v>
      </c>
      <c r="J41" s="20" t="s">
        <v>105</v>
      </c>
      <c r="K41" s="18" t="n">
        <v>0</v>
      </c>
      <c r="L41" s="20" t="n">
        <v>0</v>
      </c>
      <c r="M41" s="18" t="n">
        <v>0</v>
      </c>
      <c r="N41" s="20" t="n">
        <v>0</v>
      </c>
      <c r="O41" s="18" t="n">
        <v>0</v>
      </c>
      <c r="P41" s="20" t="n">
        <v>0</v>
      </c>
      <c r="Q41" s="18" t="n">
        <v>0.23835505</v>
      </c>
      <c r="R41" s="20" t="n">
        <v>0.12530179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(18245.0/B46*100)</f>
        <v/>
      </c>
      <c r="D46" s="19" t="n">
        <v>4896</v>
      </c>
      <c r="E46" s="18" t="n">
        <v>55.23972521</v>
      </c>
      <c r="F46" s="20" t="n">
        <v>1.11002686</v>
      </c>
      <c r="G46" s="18" t="n">
        <v>36.41747443</v>
      </c>
      <c r="H46" s="20" t="n">
        <v>1.22018092</v>
      </c>
      <c r="I46" s="18" t="s">
        <v>105</v>
      </c>
      <c r="J46" s="20" t="s">
        <v>105</v>
      </c>
      <c r="K46" s="18" t="n">
        <v>2.0969523</v>
      </c>
      <c r="L46" s="20" t="n">
        <v>0.29818551</v>
      </c>
      <c r="M46" s="18" t="n">
        <v>0</v>
      </c>
      <c r="N46" s="20" t="n">
        <v>0</v>
      </c>
      <c r="O46" s="18" t="n">
        <v>0</v>
      </c>
      <c r="P46" s="20" t="n">
        <v>0</v>
      </c>
      <c r="Q46" s="18" t="n">
        <v>6.24584806</v>
      </c>
      <c r="R46" s="20" t="n">
        <v>0.48203244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(7320.0/B48*100)</f>
        <v/>
      </c>
      <c r="D48" s="19" t="n">
        <v>2521</v>
      </c>
      <c r="E48" s="18" t="n">
        <v>32.5830411</v>
      </c>
      <c r="F48" s="20" t="n">
        <v>1.56890306</v>
      </c>
      <c r="G48" s="18" t="n">
        <v>67.38680254000001</v>
      </c>
      <c r="H48" s="20" t="n">
        <v>1.57071799</v>
      </c>
      <c r="I48" s="18" t="s">
        <v>105</v>
      </c>
      <c r="J48" s="20" t="s">
        <v>105</v>
      </c>
      <c r="K48" s="18" t="n">
        <v>0</v>
      </c>
      <c r="L48" s="20" t="n">
        <v>0</v>
      </c>
      <c r="M48" s="18" t="n">
        <v>0</v>
      </c>
      <c r="N48" s="20" t="n">
        <v>0</v>
      </c>
      <c r="O48" s="18" t="n">
        <v>0</v>
      </c>
      <c r="P48" s="20" t="n">
        <v>0</v>
      </c>
      <c r="Q48" s="18" t="n">
        <v>0.03015636</v>
      </c>
      <c r="R48" s="20" t="n">
        <v>0.02999277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(4852.0/B61*100)</f>
        <v/>
      </c>
      <c r="D61" s="19" t="n">
        <v>1673</v>
      </c>
      <c r="E61" s="18" t="n">
        <v>62.34077826</v>
      </c>
      <c r="F61" s="20" t="n">
        <v>1.47992219</v>
      </c>
      <c r="G61" s="18" t="n">
        <v>34.61338983</v>
      </c>
      <c r="H61" s="20" t="n">
        <v>1.46733491</v>
      </c>
      <c r="I61" s="18" t="s">
        <v>105</v>
      </c>
      <c r="J61" s="20" t="s">
        <v>105</v>
      </c>
      <c r="K61" s="18" t="n">
        <v>0.73631234</v>
      </c>
      <c r="L61" s="20" t="n">
        <v>0.24061385</v>
      </c>
      <c r="M61" s="18" t="n">
        <v>0</v>
      </c>
      <c r="N61" s="20" t="n">
        <v>0</v>
      </c>
      <c r="O61" s="18" t="n">
        <v>0</v>
      </c>
      <c r="P61" s="20" t="n">
        <v>0</v>
      </c>
      <c r="Q61" s="18" t="n">
        <v>2.30951956</v>
      </c>
      <c r="R61" s="20" t="n">
        <v>0.44389121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(5279.0/B67*100)</f>
        <v/>
      </c>
      <c r="D67" s="19" t="n">
        <v>1692</v>
      </c>
      <c r="E67" s="18" t="n">
        <v>58.86106271</v>
      </c>
      <c r="F67" s="20" t="n">
        <v>1.49639374</v>
      </c>
      <c r="G67" s="18" t="n">
        <v>40.30059407</v>
      </c>
      <c r="H67" s="20" t="n">
        <v>1.55154699</v>
      </c>
      <c r="I67" s="18" t="s">
        <v>105</v>
      </c>
      <c r="J67" s="20" t="s">
        <v>105</v>
      </c>
      <c r="K67" s="18" t="n">
        <v>0</v>
      </c>
      <c r="L67" s="20" t="n">
        <v>0</v>
      </c>
      <c r="M67" s="18" t="n">
        <v>0</v>
      </c>
      <c r="N67" s="20" t="n">
        <v>0</v>
      </c>
      <c r="O67" s="18" t="n">
        <v>0</v>
      </c>
      <c r="P67" s="20" t="n">
        <v>0</v>
      </c>
      <c r="Q67" s="18" t="n">
        <v>0.8383432199999999</v>
      </c>
      <c r="R67" s="20" t="n">
        <v>0.25487517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(4546.0/B70*100)</f>
        <v/>
      </c>
      <c r="D70" s="19" t="n">
        <v>1490</v>
      </c>
      <c r="E70" s="18" t="n">
        <v>38.81190517</v>
      </c>
      <c r="F70" s="20" t="n">
        <v>1.77161066</v>
      </c>
      <c r="G70" s="18" t="n">
        <v>59.65131556</v>
      </c>
      <c r="H70" s="20" t="n">
        <v>1.87871387</v>
      </c>
      <c r="I70" s="18" t="s">
        <v>105</v>
      </c>
      <c r="J70" s="20" t="s">
        <v>105</v>
      </c>
      <c r="K70" s="18" t="n">
        <v>0.23189794</v>
      </c>
      <c r="L70" s="20" t="n">
        <v>0.17227007</v>
      </c>
      <c r="M70" s="18" t="n">
        <v>0</v>
      </c>
      <c r="N70" s="20" t="n">
        <v>0</v>
      </c>
      <c r="O70" s="18" t="n">
        <v>0</v>
      </c>
      <c r="P70" s="20" t="n">
        <v>0</v>
      </c>
      <c r="Q70" s="18" t="n">
        <v>1.30488133</v>
      </c>
      <c r="R70" s="20" t="n">
        <v>0.36868572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(812.0/B7*100)</f>
        <v/>
      </c>
      <c r="D7" s="19" t="n">
        <v>13718</v>
      </c>
      <c r="E7" s="18" t="n">
        <v>17.67188105</v>
      </c>
      <c r="F7" s="20" t="n">
        <v>0.41364654</v>
      </c>
      <c r="G7" s="18" t="n">
        <v>74.14793650999999</v>
      </c>
      <c r="H7" s="20" t="n">
        <v>0.5024063</v>
      </c>
      <c r="I7" s="18" t="s">
        <v>105</v>
      </c>
      <c r="J7" s="20" t="s">
        <v>105</v>
      </c>
      <c r="K7" s="18" t="n">
        <v>0.57679707</v>
      </c>
      <c r="L7" s="20" t="n">
        <v>0.0747666</v>
      </c>
      <c r="M7" s="18" t="n">
        <v>0.01261296</v>
      </c>
      <c r="N7" s="20" t="n">
        <v>0.00247278</v>
      </c>
      <c r="O7" s="18" t="n">
        <v>0</v>
      </c>
      <c r="P7" s="20" t="n">
        <v>0</v>
      </c>
      <c r="Q7" s="18" t="n">
        <v>7.5907724</v>
      </c>
      <c r="R7" s="20" t="n">
        <v>0.27983488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(4335.0/B9*100)</f>
        <v/>
      </c>
      <c r="D9" s="19" t="n">
        <v>1340</v>
      </c>
      <c r="E9" s="18" t="n">
        <v>12.15494056</v>
      </c>
      <c r="F9" s="20" t="n">
        <v>0.92952407</v>
      </c>
      <c r="G9" s="18" t="n">
        <v>81.46446496</v>
      </c>
      <c r="H9" s="20" t="n">
        <v>1.22231778</v>
      </c>
      <c r="I9" s="18" t="s">
        <v>105</v>
      </c>
      <c r="J9" s="20" t="s">
        <v>105</v>
      </c>
      <c r="K9" s="18" t="n">
        <v>0.34974029</v>
      </c>
      <c r="L9" s="20" t="n">
        <v>0.16972496</v>
      </c>
      <c r="M9" s="18" t="n">
        <v>0.7018774</v>
      </c>
      <c r="N9" s="20" t="n">
        <v>0.22631048</v>
      </c>
      <c r="O9" s="18" t="n">
        <v>0</v>
      </c>
      <c r="P9" s="20" t="n">
        <v>0</v>
      </c>
      <c r="Q9" s="18" t="n">
        <v>5.32897678</v>
      </c>
      <c r="R9" s="20" t="n">
        <v>0.54124104</v>
      </c>
    </row>
    <row r="10" spans="1:18">
      <c r="A10" s="15" t="s">
        <v>109</v>
      </c>
      <c r="B10" s="17" t="n">
        <v>13082</v>
      </c>
      <c r="C10" s="18">
        <f>(9856.0/B10*100)</f>
        <v/>
      </c>
      <c r="D10" s="19" t="n">
        <v>3226</v>
      </c>
      <c r="E10" s="18" t="n">
        <v>17.90663602</v>
      </c>
      <c r="F10" s="20" t="n">
        <v>1.02685149</v>
      </c>
      <c r="G10" s="18" t="n">
        <v>77.91327714000001</v>
      </c>
      <c r="H10" s="20" t="n">
        <v>1.1804318</v>
      </c>
      <c r="I10" s="18" t="s">
        <v>105</v>
      </c>
      <c r="J10" s="20" t="s">
        <v>105</v>
      </c>
      <c r="K10" s="18" t="n">
        <v>0.09720859</v>
      </c>
      <c r="L10" s="20" t="n">
        <v>0.09390535999999999</v>
      </c>
      <c r="M10" s="18" t="n">
        <v>0.17894658</v>
      </c>
      <c r="N10" s="20" t="n">
        <v>0.10279839</v>
      </c>
      <c r="O10" s="18" t="n">
        <v>0</v>
      </c>
      <c r="P10" s="20" t="n">
        <v>0</v>
      </c>
      <c r="Q10" s="18" t="n">
        <v>3.90393167</v>
      </c>
      <c r="R10" s="20" t="n">
        <v>0.5311837700000001</v>
      </c>
    </row>
    <row r="11" spans="1:18">
      <c r="A11" s="15" t="s">
        <v>110</v>
      </c>
      <c r="B11" s="17" t="n">
        <v>7053</v>
      </c>
      <c r="C11" s="18">
        <f>(5310.0/B11*100)</f>
        <v/>
      </c>
      <c r="D11" s="19" t="n">
        <v>1743</v>
      </c>
      <c r="E11" s="18" t="n">
        <v>22.05999065</v>
      </c>
      <c r="F11" s="20" t="n">
        <v>1.28760594</v>
      </c>
      <c r="G11" s="18" t="n">
        <v>63.36576008</v>
      </c>
      <c r="H11" s="20" t="n">
        <v>1.57670312</v>
      </c>
      <c r="I11" s="18" t="s">
        <v>105</v>
      </c>
      <c r="J11" s="20" t="s">
        <v>105</v>
      </c>
      <c r="K11" s="18" t="n">
        <v>0.5093012</v>
      </c>
      <c r="L11" s="20" t="n">
        <v>0.21803027</v>
      </c>
      <c r="M11" s="18" t="n">
        <v>0.02529062</v>
      </c>
      <c r="N11" s="20" t="n">
        <v>0.02761644</v>
      </c>
      <c r="O11" s="18" t="n">
        <v>0</v>
      </c>
      <c r="P11" s="20" t="n">
        <v>0</v>
      </c>
      <c r="Q11" s="18" t="n">
        <v>14.03965745</v>
      </c>
      <c r="R11" s="20" t="n">
        <v>1.18912776</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(8880.0/B23*100)</f>
        <v/>
      </c>
      <c r="D23" s="19" t="n">
        <v>2703</v>
      </c>
      <c r="E23" s="18" t="n">
        <v>16.80083856</v>
      </c>
      <c r="F23" s="20" t="n">
        <v>0.86384428</v>
      </c>
      <c r="G23" s="18" t="n">
        <v>71.68734953000001</v>
      </c>
      <c r="H23" s="20" t="n">
        <v>1.31630789</v>
      </c>
      <c r="I23" s="18" t="s">
        <v>105</v>
      </c>
      <c r="J23" s="20" t="s">
        <v>105</v>
      </c>
      <c r="K23" s="18" t="n">
        <v>0.337673</v>
      </c>
      <c r="L23" s="20" t="n">
        <v>0.16565012</v>
      </c>
      <c r="M23" s="18" t="n">
        <v>0.07503759</v>
      </c>
      <c r="N23" s="20" t="n">
        <v>0.07398091</v>
      </c>
      <c r="O23" s="18" t="n">
        <v>0</v>
      </c>
      <c r="P23" s="20" t="n">
        <v>0</v>
      </c>
      <c r="Q23" s="18" t="n">
        <v>11.09910131</v>
      </c>
      <c r="R23" s="20" t="n">
        <v>0.98762134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20.41176455</v>
      </c>
      <c r="F29" s="20" t="n">
        <v>1.25204583</v>
      </c>
      <c r="G29" s="18" t="n">
        <v>76.46652960999999</v>
      </c>
      <c r="H29" s="20" t="n">
        <v>1.33244454</v>
      </c>
      <c r="I29" s="18" t="s">
        <v>105</v>
      </c>
      <c r="J29" s="20" t="s">
        <v>105</v>
      </c>
      <c r="K29" s="18" t="n">
        <v>0.51158053</v>
      </c>
      <c r="L29" s="20" t="n">
        <v>0.20422753</v>
      </c>
      <c r="M29" s="18" t="n">
        <v>0</v>
      </c>
      <c r="N29" s="20" t="n">
        <v>0</v>
      </c>
      <c r="O29" s="18" t="n">
        <v>0</v>
      </c>
      <c r="P29" s="20" t="n">
        <v>0</v>
      </c>
      <c r="Q29" s="18" t="n">
        <v>2.61012531</v>
      </c>
      <c r="R29" s="20" t="n">
        <v>0.53073621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(2769.0/B32*100)</f>
        <v/>
      </c>
      <c r="D32" s="19" t="n">
        <v>1709</v>
      </c>
      <c r="E32" s="18" t="n">
        <v>27.78568577</v>
      </c>
      <c r="F32" s="20" t="n">
        <v>1.26084912</v>
      </c>
      <c r="G32" s="18" t="n">
        <v>55.24295922</v>
      </c>
      <c r="H32" s="20" t="n">
        <v>1.46163409</v>
      </c>
      <c r="I32" s="18" t="s">
        <v>105</v>
      </c>
      <c r="J32" s="20" t="s">
        <v>105</v>
      </c>
      <c r="K32" s="18" t="n">
        <v>0.18001228</v>
      </c>
      <c r="L32" s="20" t="n">
        <v>0.10486403</v>
      </c>
      <c r="M32" s="18" t="n">
        <v>0.24829793</v>
      </c>
      <c r="N32" s="20" t="n">
        <v>0.26439944</v>
      </c>
      <c r="O32" s="18" t="n">
        <v>0</v>
      </c>
      <c r="P32" s="20" t="n">
        <v>0</v>
      </c>
      <c r="Q32" s="18" t="n">
        <v>16.54304479</v>
      </c>
      <c r="R32" s="20" t="n">
        <v>1.04439515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(4818.0/B34*100)</f>
        <v/>
      </c>
      <c r="D34" s="19" t="n">
        <v>1532</v>
      </c>
      <c r="E34" s="18" t="n">
        <v>29.48001154</v>
      </c>
      <c r="F34" s="20" t="n">
        <v>1.25557212</v>
      </c>
      <c r="G34" s="18" t="n">
        <v>55.1989652</v>
      </c>
      <c r="H34" s="20" t="n">
        <v>1.65882303</v>
      </c>
      <c r="I34" s="18" t="s">
        <v>105</v>
      </c>
      <c r="J34" s="20" t="s">
        <v>105</v>
      </c>
      <c r="K34" s="18" t="n">
        <v>0.58666248</v>
      </c>
      <c r="L34" s="20" t="n">
        <v>0.21025783</v>
      </c>
      <c r="M34" s="18" t="n">
        <v>0</v>
      </c>
      <c r="N34" s="20" t="n">
        <v>0</v>
      </c>
      <c r="O34" s="18" t="n">
        <v>0</v>
      </c>
      <c r="P34" s="20" t="n">
        <v>0</v>
      </c>
      <c r="Q34" s="18" t="n">
        <v>14.73436078</v>
      </c>
      <c r="R34" s="20" t="n">
        <v>1.19137356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(5016.0/B36*100)</f>
        <v/>
      </c>
      <c r="D36" s="19" t="n">
        <v>1720</v>
      </c>
      <c r="E36" s="18" t="n">
        <v>20.46567442</v>
      </c>
      <c r="F36" s="20" t="n">
        <v>0.99670545</v>
      </c>
      <c r="G36" s="18" t="n">
        <v>68.16183309</v>
      </c>
      <c r="H36" s="20" t="n">
        <v>1.33163032</v>
      </c>
      <c r="I36" s="18" t="s">
        <v>105</v>
      </c>
      <c r="J36" s="20" t="s">
        <v>105</v>
      </c>
      <c r="K36" s="18" t="n">
        <v>0.63456711</v>
      </c>
      <c r="L36" s="20" t="n">
        <v>0.1995652</v>
      </c>
      <c r="M36" s="18" t="n">
        <v>0</v>
      </c>
      <c r="N36" s="20" t="n">
        <v>0</v>
      </c>
      <c r="O36" s="18" t="n">
        <v>0</v>
      </c>
      <c r="P36" s="20" t="n">
        <v>0</v>
      </c>
      <c r="Q36" s="18" t="n">
        <v>10.73792539</v>
      </c>
      <c r="R36" s="20" t="n">
        <v>0.82033963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(4281.0/B41*100)</f>
        <v/>
      </c>
      <c r="D41" s="19" t="n">
        <v>1431</v>
      </c>
      <c r="E41" s="18" t="n">
        <v>20.61850038</v>
      </c>
      <c r="F41" s="20" t="n">
        <v>0.96375419</v>
      </c>
      <c r="G41" s="18" t="n">
        <v>75.87535283</v>
      </c>
      <c r="H41" s="20" t="n">
        <v>1.21120068</v>
      </c>
      <c r="I41" s="18" t="s">
        <v>105</v>
      </c>
      <c r="J41" s="20" t="s">
        <v>105</v>
      </c>
      <c r="K41" s="18" t="n">
        <v>0</v>
      </c>
      <c r="L41" s="20" t="n">
        <v>0</v>
      </c>
      <c r="M41" s="18" t="n">
        <v>0</v>
      </c>
      <c r="N41" s="20" t="n">
        <v>0</v>
      </c>
      <c r="O41" s="18" t="n">
        <v>0</v>
      </c>
      <c r="P41" s="20" t="n">
        <v>0</v>
      </c>
      <c r="Q41" s="18" t="n">
        <v>3.50614679</v>
      </c>
      <c r="R41" s="20" t="n">
        <v>0.59283021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(18445.0/B46*100)</f>
        <v/>
      </c>
      <c r="D46" s="19" t="n">
        <v>4696</v>
      </c>
      <c r="E46" s="18" t="n">
        <v>22.58248123</v>
      </c>
      <c r="F46" s="20" t="n">
        <v>0.92504603</v>
      </c>
      <c r="G46" s="18" t="n">
        <v>54.10097076</v>
      </c>
      <c r="H46" s="20" t="n">
        <v>1.26942301</v>
      </c>
      <c r="I46" s="18" t="s">
        <v>105</v>
      </c>
      <c r="J46" s="20" t="s">
        <v>105</v>
      </c>
      <c r="K46" s="18" t="n">
        <v>2.51055289</v>
      </c>
      <c r="L46" s="20" t="n">
        <v>0.31790133</v>
      </c>
      <c r="M46" s="18" t="n">
        <v>0</v>
      </c>
      <c r="N46" s="20" t="n">
        <v>0</v>
      </c>
      <c r="O46" s="18" t="n">
        <v>0</v>
      </c>
      <c r="P46" s="20" t="n">
        <v>0</v>
      </c>
      <c r="Q46" s="18" t="n">
        <v>20.80599512</v>
      </c>
      <c r="R46" s="20" t="n">
        <v>0.90009571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(7319.0/B48*100)</f>
        <v/>
      </c>
      <c r="D48" s="19" t="n">
        <v>2522</v>
      </c>
      <c r="E48" s="18" t="n">
        <v>11.73850278</v>
      </c>
      <c r="F48" s="20" t="n">
        <v>0.91407767</v>
      </c>
      <c r="G48" s="18" t="n">
        <v>82.07488858000001</v>
      </c>
      <c r="H48" s="20" t="n">
        <v>1.32755277</v>
      </c>
      <c r="I48" s="18" t="s">
        <v>105</v>
      </c>
      <c r="J48" s="20" t="s">
        <v>105</v>
      </c>
      <c r="K48" s="18" t="n">
        <v>0</v>
      </c>
      <c r="L48" s="20" t="n">
        <v>0</v>
      </c>
      <c r="M48" s="18" t="n">
        <v>0</v>
      </c>
      <c r="N48" s="20" t="n">
        <v>0</v>
      </c>
      <c r="O48" s="18" t="n">
        <v>0</v>
      </c>
      <c r="P48" s="20" t="n">
        <v>0</v>
      </c>
      <c r="Q48" s="18" t="n">
        <v>6.18660864</v>
      </c>
      <c r="R48" s="20" t="n">
        <v>0.81820569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(4853.0/B61*100)</f>
        <v/>
      </c>
      <c r="D61" s="19" t="n">
        <v>1672</v>
      </c>
      <c r="E61" s="18" t="n">
        <v>22.61288902</v>
      </c>
      <c r="F61" s="20" t="n">
        <v>1.22192253</v>
      </c>
      <c r="G61" s="18" t="n">
        <v>64.62943786</v>
      </c>
      <c r="H61" s="20" t="n">
        <v>1.49987982</v>
      </c>
      <c r="I61" s="18" t="s">
        <v>105</v>
      </c>
      <c r="J61" s="20" t="s">
        <v>105</v>
      </c>
      <c r="K61" s="18" t="n">
        <v>0.75081474</v>
      </c>
      <c r="L61" s="20" t="n">
        <v>0.24132668</v>
      </c>
      <c r="M61" s="18" t="n">
        <v>0.07071025</v>
      </c>
      <c r="N61" s="20" t="n">
        <v>0.06341964</v>
      </c>
      <c r="O61" s="18" t="n">
        <v>0</v>
      </c>
      <c r="P61" s="20" t="n">
        <v>0</v>
      </c>
      <c r="Q61" s="18" t="n">
        <v>11.93614813</v>
      </c>
      <c r="R61" s="20" t="n">
        <v>1.00206662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(5304.0/B67*100)</f>
        <v/>
      </c>
      <c r="D67" s="19" t="n">
        <v>1667</v>
      </c>
      <c r="E67" s="18" t="n">
        <v>32.70101932</v>
      </c>
      <c r="F67" s="20" t="n">
        <v>1.20276301</v>
      </c>
      <c r="G67" s="18" t="n">
        <v>58.25072488</v>
      </c>
      <c r="H67" s="20" t="n">
        <v>1.33035183</v>
      </c>
      <c r="I67" s="18" t="s">
        <v>105</v>
      </c>
      <c r="J67" s="20" t="s">
        <v>105</v>
      </c>
      <c r="K67" s="18" t="n">
        <v>0</v>
      </c>
      <c r="L67" s="20" t="n">
        <v>0</v>
      </c>
      <c r="M67" s="18" t="n">
        <v>0</v>
      </c>
      <c r="N67" s="20" t="n">
        <v>0</v>
      </c>
      <c r="O67" s="18" t="n">
        <v>0</v>
      </c>
      <c r="P67" s="20" t="n">
        <v>0</v>
      </c>
      <c r="Q67" s="18" t="n">
        <v>9.048255810000001</v>
      </c>
      <c r="R67" s="20" t="n">
        <v>0.82788023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(4560.0/B70*100)</f>
        <v/>
      </c>
      <c r="D70" s="19" t="n">
        <v>1476</v>
      </c>
      <c r="E70" s="18" t="n">
        <v>27.92153951</v>
      </c>
      <c r="F70" s="20" t="n">
        <v>1.51064526</v>
      </c>
      <c r="G70" s="18" t="n">
        <v>58.18815982</v>
      </c>
      <c r="H70" s="20" t="n">
        <v>1.94392505</v>
      </c>
      <c r="I70" s="18" t="s">
        <v>105</v>
      </c>
      <c r="J70" s="20" t="s">
        <v>105</v>
      </c>
      <c r="K70" s="18" t="n">
        <v>0.36715544</v>
      </c>
      <c r="L70" s="20" t="n">
        <v>0.1674415</v>
      </c>
      <c r="M70" s="18" t="n">
        <v>0</v>
      </c>
      <c r="N70" s="20" t="n">
        <v>0</v>
      </c>
      <c r="O70" s="18" t="n">
        <v>0</v>
      </c>
      <c r="P70" s="20" t="n">
        <v>0</v>
      </c>
      <c r="Q70" s="18" t="n">
        <v>13.52314522</v>
      </c>
      <c r="R70" s="20" t="n">
        <v>1.40163814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(814.0/B7*100)</f>
        <v/>
      </c>
      <c r="D7" s="19" t="n">
        <v>13716</v>
      </c>
      <c r="E7" s="18" t="n">
        <v>54.57157056</v>
      </c>
      <c r="F7" s="20" t="n">
        <v>0.50534328</v>
      </c>
      <c r="G7" s="18" t="n">
        <v>41.90284803</v>
      </c>
      <c r="H7" s="20" t="n">
        <v>0.55200773</v>
      </c>
      <c r="I7" s="18" t="s">
        <v>105</v>
      </c>
      <c r="J7" s="20" t="s">
        <v>105</v>
      </c>
      <c r="K7" s="18" t="n">
        <v>0.70286119</v>
      </c>
      <c r="L7" s="20" t="n">
        <v>0.07981057</v>
      </c>
      <c r="M7" s="18" t="n">
        <v>0</v>
      </c>
      <c r="N7" s="20" t="n">
        <v>0</v>
      </c>
      <c r="O7" s="18" t="n">
        <v>0</v>
      </c>
      <c r="P7" s="20" t="n">
        <v>0</v>
      </c>
      <c r="Q7" s="18" t="n">
        <v>2.82272023</v>
      </c>
      <c r="R7" s="20" t="n">
        <v>0.15996538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(4334.0/B9*100)</f>
        <v/>
      </c>
      <c r="D9" s="19" t="n">
        <v>1341</v>
      </c>
      <c r="E9" s="18" t="n">
        <v>49.79937035</v>
      </c>
      <c r="F9" s="20" t="n">
        <v>1.35712416</v>
      </c>
      <c r="G9" s="18" t="n">
        <v>48.89192015</v>
      </c>
      <c r="H9" s="20" t="n">
        <v>1.37992396</v>
      </c>
      <c r="I9" s="18" t="s">
        <v>105</v>
      </c>
      <c r="J9" s="20" t="s">
        <v>105</v>
      </c>
      <c r="K9" s="18" t="n">
        <v>0.34956639</v>
      </c>
      <c r="L9" s="20" t="n">
        <v>0.16956063</v>
      </c>
      <c r="M9" s="18" t="n">
        <v>0</v>
      </c>
      <c r="N9" s="20" t="n">
        <v>0</v>
      </c>
      <c r="O9" s="18" t="n">
        <v>0</v>
      </c>
      <c r="P9" s="20" t="n">
        <v>0</v>
      </c>
      <c r="Q9" s="18" t="n">
        <v>0.95914311</v>
      </c>
      <c r="R9" s="20" t="n">
        <v>0.27643692</v>
      </c>
    </row>
    <row r="10" spans="1:18">
      <c r="A10" s="15" t="s">
        <v>109</v>
      </c>
      <c r="B10" s="17" t="n">
        <v>13082</v>
      </c>
      <c r="C10" s="18">
        <f>(9857.0/B10*100)</f>
        <v/>
      </c>
      <c r="D10" s="19" t="n">
        <v>3225</v>
      </c>
      <c r="E10" s="18" t="n">
        <v>51.01964267</v>
      </c>
      <c r="F10" s="20" t="n">
        <v>1.35031363</v>
      </c>
      <c r="G10" s="18" t="n">
        <v>47.51295129</v>
      </c>
      <c r="H10" s="20" t="n">
        <v>1.39003243</v>
      </c>
      <c r="I10" s="18" t="s">
        <v>105</v>
      </c>
      <c r="J10" s="20" t="s">
        <v>105</v>
      </c>
      <c r="K10" s="18" t="n">
        <v>0.10883851</v>
      </c>
      <c r="L10" s="20" t="n">
        <v>0.09408453999999999</v>
      </c>
      <c r="M10" s="18" t="n">
        <v>0</v>
      </c>
      <c r="N10" s="20" t="n">
        <v>0</v>
      </c>
      <c r="O10" s="18" t="n">
        <v>0</v>
      </c>
      <c r="P10" s="20" t="n">
        <v>0</v>
      </c>
      <c r="Q10" s="18" t="n">
        <v>1.35856754</v>
      </c>
      <c r="R10" s="20" t="n">
        <v>0.33039258</v>
      </c>
    </row>
    <row r="11" spans="1:18">
      <c r="A11" s="15" t="s">
        <v>110</v>
      </c>
      <c r="B11" s="17" t="n">
        <v>7053</v>
      </c>
      <c r="C11" s="18">
        <f>(5306.0/B11*100)</f>
        <v/>
      </c>
      <c r="D11" s="19" t="n">
        <v>1747</v>
      </c>
      <c r="E11" s="18" t="n">
        <v>60.50912751</v>
      </c>
      <c r="F11" s="20" t="n">
        <v>1.37613151</v>
      </c>
      <c r="G11" s="18" t="n">
        <v>35.44516247</v>
      </c>
      <c r="H11" s="20" t="n">
        <v>1.27035186</v>
      </c>
      <c r="I11" s="18" t="s">
        <v>105</v>
      </c>
      <c r="J11" s="20" t="s">
        <v>105</v>
      </c>
      <c r="K11" s="18" t="n">
        <v>0.5632193</v>
      </c>
      <c r="L11" s="20" t="n">
        <v>0.23699486</v>
      </c>
      <c r="M11" s="18" t="n">
        <v>0</v>
      </c>
      <c r="N11" s="20" t="n">
        <v>0</v>
      </c>
      <c r="O11" s="18" t="n">
        <v>0</v>
      </c>
      <c r="P11" s="20" t="n">
        <v>0</v>
      </c>
      <c r="Q11" s="18" t="n">
        <v>3.48249072</v>
      </c>
      <c r="R11" s="20" t="n">
        <v>0.53492681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(8877.0/B23*100)</f>
        <v/>
      </c>
      <c r="D23" s="19" t="n">
        <v>2706</v>
      </c>
      <c r="E23" s="18" t="n">
        <v>49.87126984</v>
      </c>
      <c r="F23" s="20" t="n">
        <v>1.54797514</v>
      </c>
      <c r="G23" s="18" t="n">
        <v>47.44603188</v>
      </c>
      <c r="H23" s="20" t="n">
        <v>1.72324601</v>
      </c>
      <c r="I23" s="18" t="s">
        <v>105</v>
      </c>
      <c r="J23" s="20" t="s">
        <v>105</v>
      </c>
      <c r="K23" s="18" t="n">
        <v>0.34172445</v>
      </c>
      <c r="L23" s="20" t="n">
        <v>0.16550748</v>
      </c>
      <c r="M23" s="18" t="n">
        <v>0</v>
      </c>
      <c r="N23" s="20" t="n">
        <v>0</v>
      </c>
      <c r="O23" s="18" t="n">
        <v>0</v>
      </c>
      <c r="P23" s="20" t="n">
        <v>0</v>
      </c>
      <c r="Q23" s="18" t="n">
        <v>2.34097383</v>
      </c>
      <c r="R23" s="20" t="n">
        <v>0.50461201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58.07821858</v>
      </c>
      <c r="F29" s="20" t="n">
        <v>1.5056856</v>
      </c>
      <c r="G29" s="18" t="n">
        <v>40.93414599</v>
      </c>
      <c r="H29" s="20" t="n">
        <v>1.5161</v>
      </c>
      <c r="I29" s="18" t="s">
        <v>105</v>
      </c>
      <c r="J29" s="20" t="s">
        <v>105</v>
      </c>
      <c r="K29" s="18" t="n">
        <v>0.6112658399999999</v>
      </c>
      <c r="L29" s="20" t="n">
        <v>0.22590214</v>
      </c>
      <c r="M29" s="18" t="n">
        <v>0</v>
      </c>
      <c r="N29" s="20" t="n">
        <v>0</v>
      </c>
      <c r="O29" s="18" t="n">
        <v>0</v>
      </c>
      <c r="P29" s="20" t="n">
        <v>0</v>
      </c>
      <c r="Q29" s="18" t="n">
        <v>0.37636959</v>
      </c>
      <c r="R29" s="20" t="n">
        <v>0.18105041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(2770.0/B32*100)</f>
        <v/>
      </c>
      <c r="D32" s="19" t="n">
        <v>1708</v>
      </c>
      <c r="E32" s="18" t="n">
        <v>58.8151099</v>
      </c>
      <c r="F32" s="20" t="n">
        <v>1.21344568</v>
      </c>
      <c r="G32" s="18" t="n">
        <v>39.56772278</v>
      </c>
      <c r="H32" s="20" t="n">
        <v>1.25676877</v>
      </c>
      <c r="I32" s="18" t="s">
        <v>105</v>
      </c>
      <c r="J32" s="20" t="s">
        <v>105</v>
      </c>
      <c r="K32" s="18" t="n">
        <v>0.18010337</v>
      </c>
      <c r="L32" s="20" t="n">
        <v>0.10491587</v>
      </c>
      <c r="M32" s="18" t="n">
        <v>0</v>
      </c>
      <c r="N32" s="20" t="n">
        <v>0</v>
      </c>
      <c r="O32" s="18" t="n">
        <v>0</v>
      </c>
      <c r="P32" s="20" t="n">
        <v>0</v>
      </c>
      <c r="Q32" s="18" t="n">
        <v>1.43706396</v>
      </c>
      <c r="R32" s="20" t="n">
        <v>0.25736189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(4814.0/B34*100)</f>
        <v/>
      </c>
      <c r="D34" s="19" t="n">
        <v>1536</v>
      </c>
      <c r="E34" s="18" t="n">
        <v>62.00095148</v>
      </c>
      <c r="F34" s="20" t="n">
        <v>1.45690413</v>
      </c>
      <c r="G34" s="18" t="n">
        <v>34.44163936</v>
      </c>
      <c r="H34" s="20" t="n">
        <v>1.45687592</v>
      </c>
      <c r="I34" s="18" t="s">
        <v>105</v>
      </c>
      <c r="J34" s="20" t="s">
        <v>105</v>
      </c>
      <c r="K34" s="18" t="n">
        <v>0.83124859</v>
      </c>
      <c r="L34" s="20" t="n">
        <v>0.28048196</v>
      </c>
      <c r="M34" s="18" t="n">
        <v>0</v>
      </c>
      <c r="N34" s="20" t="n">
        <v>0</v>
      </c>
      <c r="O34" s="18" t="n">
        <v>0</v>
      </c>
      <c r="P34" s="20" t="n">
        <v>0</v>
      </c>
      <c r="Q34" s="18" t="n">
        <v>2.72616058</v>
      </c>
      <c r="R34" s="20" t="n">
        <v>0.45504891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(5014.0/B36*100)</f>
        <v/>
      </c>
      <c r="D36" s="19" t="n">
        <v>1722</v>
      </c>
      <c r="E36" s="18" t="n">
        <v>61.4016441</v>
      </c>
      <c r="F36" s="20" t="n">
        <v>1.43727852</v>
      </c>
      <c r="G36" s="18" t="n">
        <v>35.68719911</v>
      </c>
      <c r="H36" s="20" t="n">
        <v>1.45196466</v>
      </c>
      <c r="I36" s="18" t="s">
        <v>105</v>
      </c>
      <c r="J36" s="20" t="s">
        <v>105</v>
      </c>
      <c r="K36" s="18" t="n">
        <v>0.74663976</v>
      </c>
      <c r="L36" s="20" t="n">
        <v>0.2151933</v>
      </c>
      <c r="M36" s="18" t="n">
        <v>0</v>
      </c>
      <c r="N36" s="20" t="n">
        <v>0</v>
      </c>
      <c r="O36" s="18" t="n">
        <v>0</v>
      </c>
      <c r="P36" s="20" t="n">
        <v>0</v>
      </c>
      <c r="Q36" s="18" t="n">
        <v>2.16451703</v>
      </c>
      <c r="R36" s="20" t="n">
        <v>0.42013795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(4282.0/B41*100)</f>
        <v/>
      </c>
      <c r="D41" s="19" t="n">
        <v>1430</v>
      </c>
      <c r="E41" s="18" t="n">
        <v>54.36214984</v>
      </c>
      <c r="F41" s="20" t="n">
        <v>1.53959425</v>
      </c>
      <c r="G41" s="18" t="n">
        <v>44.63302885</v>
      </c>
      <c r="H41" s="20" t="n">
        <v>1.59351966</v>
      </c>
      <c r="I41" s="18" t="s">
        <v>105</v>
      </c>
      <c r="J41" s="20" t="s">
        <v>105</v>
      </c>
      <c r="K41" s="18" t="n">
        <v>0</v>
      </c>
      <c r="L41" s="20" t="n">
        <v>0</v>
      </c>
      <c r="M41" s="18" t="n">
        <v>0</v>
      </c>
      <c r="N41" s="20" t="n">
        <v>0</v>
      </c>
      <c r="O41" s="18" t="n">
        <v>0</v>
      </c>
      <c r="P41" s="20" t="n">
        <v>0</v>
      </c>
      <c r="Q41" s="18" t="n">
        <v>1.00482131</v>
      </c>
      <c r="R41" s="20" t="n">
        <v>0.54697436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(18393.0/B46*100)</f>
        <v/>
      </c>
      <c r="D46" s="19" t="n">
        <v>4748</v>
      </c>
      <c r="E46" s="18" t="n">
        <v>69.43211866</v>
      </c>
      <c r="F46" s="20" t="n">
        <v>0.85331564</v>
      </c>
      <c r="G46" s="18" t="n">
        <v>21.48683201</v>
      </c>
      <c r="H46" s="20" t="n">
        <v>0.7596185600000001</v>
      </c>
      <c r="I46" s="18" t="s">
        <v>105</v>
      </c>
      <c r="J46" s="20" t="s">
        <v>105</v>
      </c>
      <c r="K46" s="18" t="n">
        <v>2.74842857</v>
      </c>
      <c r="L46" s="20" t="n">
        <v>0.33691944</v>
      </c>
      <c r="M46" s="18" t="n">
        <v>0</v>
      </c>
      <c r="N46" s="20" t="n">
        <v>0</v>
      </c>
      <c r="O46" s="18" t="n">
        <v>0</v>
      </c>
      <c r="P46" s="20" t="n">
        <v>0</v>
      </c>
      <c r="Q46" s="18" t="n">
        <v>6.33262076</v>
      </c>
      <c r="R46" s="20" t="n">
        <v>0.4792174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(7322.0/B48*100)</f>
        <v/>
      </c>
      <c r="D48" s="19" t="n">
        <v>2519</v>
      </c>
      <c r="E48" s="18" t="n">
        <v>45.24406981</v>
      </c>
      <c r="F48" s="20" t="n">
        <v>1.63572635</v>
      </c>
      <c r="G48" s="18" t="n">
        <v>54.11130244</v>
      </c>
      <c r="H48" s="20" t="n">
        <v>1.61677028</v>
      </c>
      <c r="I48" s="18" t="s">
        <v>105</v>
      </c>
      <c r="J48" s="20" t="s">
        <v>105</v>
      </c>
      <c r="K48" s="18" t="n">
        <v>0</v>
      </c>
      <c r="L48" s="20" t="n">
        <v>0</v>
      </c>
      <c r="M48" s="18" t="n">
        <v>0</v>
      </c>
      <c r="N48" s="20" t="n">
        <v>0</v>
      </c>
      <c r="O48" s="18" t="n">
        <v>0</v>
      </c>
      <c r="P48" s="20" t="n">
        <v>0</v>
      </c>
      <c r="Q48" s="18" t="n">
        <v>0.6446277500000001</v>
      </c>
      <c r="R48" s="20" t="n">
        <v>0.18656051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(4852.0/B61*100)</f>
        <v/>
      </c>
      <c r="D61" s="19" t="n">
        <v>1673</v>
      </c>
      <c r="E61" s="18" t="n">
        <v>62.43397618</v>
      </c>
      <c r="F61" s="20" t="n">
        <v>1.39056096</v>
      </c>
      <c r="G61" s="18" t="n">
        <v>34.43839478</v>
      </c>
      <c r="H61" s="20" t="n">
        <v>1.4570919</v>
      </c>
      <c r="I61" s="18" t="s">
        <v>105</v>
      </c>
      <c r="J61" s="20" t="s">
        <v>105</v>
      </c>
      <c r="K61" s="18" t="n">
        <v>0.8245122</v>
      </c>
      <c r="L61" s="20" t="n">
        <v>0.2521</v>
      </c>
      <c r="M61" s="18" t="n">
        <v>0</v>
      </c>
      <c r="N61" s="20" t="n">
        <v>0</v>
      </c>
      <c r="O61" s="18" t="n">
        <v>0</v>
      </c>
      <c r="P61" s="20" t="n">
        <v>0</v>
      </c>
      <c r="Q61" s="18" t="n">
        <v>2.30311685</v>
      </c>
      <c r="R61" s="20" t="n">
        <v>0.42433308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(5304.0/B67*100)</f>
        <v/>
      </c>
      <c r="D67" s="19" t="n">
        <v>1667</v>
      </c>
      <c r="E67" s="18" t="n">
        <v>66.19256729</v>
      </c>
      <c r="F67" s="20" t="n">
        <v>1.17733134</v>
      </c>
      <c r="G67" s="18" t="n">
        <v>32.65712994</v>
      </c>
      <c r="H67" s="20" t="n">
        <v>1.13821178</v>
      </c>
      <c r="I67" s="18" t="s">
        <v>105</v>
      </c>
      <c r="J67" s="20" t="s">
        <v>105</v>
      </c>
      <c r="K67" s="18" t="n">
        <v>0</v>
      </c>
      <c r="L67" s="20" t="n">
        <v>0</v>
      </c>
      <c r="M67" s="18" t="n">
        <v>0</v>
      </c>
      <c r="N67" s="20" t="n">
        <v>0</v>
      </c>
      <c r="O67" s="18" t="n">
        <v>0</v>
      </c>
      <c r="P67" s="20" t="n">
        <v>0</v>
      </c>
      <c r="Q67" s="18" t="n">
        <v>1.15030278</v>
      </c>
      <c r="R67" s="20" t="n">
        <v>0.27496818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(4560.0/B70*100)</f>
        <v/>
      </c>
      <c r="D70" s="19" t="n">
        <v>1476</v>
      </c>
      <c r="E70" s="18" t="n">
        <v>56.93344921</v>
      </c>
      <c r="F70" s="20" t="n">
        <v>1.75020397</v>
      </c>
      <c r="G70" s="18" t="n">
        <v>41.32447886</v>
      </c>
      <c r="H70" s="20" t="n">
        <v>1.85639612</v>
      </c>
      <c r="I70" s="18" t="s">
        <v>105</v>
      </c>
      <c r="J70" s="20" t="s">
        <v>105</v>
      </c>
      <c r="K70" s="18" t="n">
        <v>0.36715544</v>
      </c>
      <c r="L70" s="20" t="n">
        <v>0.1674415</v>
      </c>
      <c r="M70" s="18" t="n">
        <v>0</v>
      </c>
      <c r="N70" s="20" t="n">
        <v>0</v>
      </c>
      <c r="O70" s="18" t="n">
        <v>0</v>
      </c>
      <c r="P70" s="20" t="n">
        <v>0</v>
      </c>
      <c r="Q70" s="18" t="n">
        <v>1.37491648</v>
      </c>
      <c r="R70" s="20" t="n">
        <v>0.28072381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240</v>
      </c>
    </row>
    <row customHeight="1" ht="30" r="4" spans="1:20">
      <c r="A4" s="6" t="n"/>
      <c r="B4" s="7" t="s">
        <v>89</v>
      </c>
      <c r="C4" s="7" t="s">
        <v>90</v>
      </c>
      <c r="D4" s="8" t="s">
        <v>89</v>
      </c>
      <c r="E4" s="9" t="s">
        <v>202</v>
      </c>
      <c r="F4" s="10" t="n"/>
      <c r="G4" s="9" t="s">
        <v>203</v>
      </c>
      <c r="H4" s="10" t="n"/>
      <c r="I4" s="9" t="s">
        <v>204</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14530</v>
      </c>
      <c r="C7" s="18">
        <f>(835.0/B7*100)</f>
        <v/>
      </c>
      <c r="D7" s="19" t="n">
        <v>13695</v>
      </c>
      <c r="E7" s="18" t="n">
        <v>35.97077296</v>
      </c>
      <c r="F7" s="20" t="n">
        <v>0.54473595</v>
      </c>
      <c r="G7" s="18" t="n">
        <v>31.71942173</v>
      </c>
      <c r="H7" s="20" t="n">
        <v>0.46824683</v>
      </c>
      <c r="I7" s="18" t="n">
        <v>22.00389335</v>
      </c>
      <c r="J7" s="20" t="n">
        <v>0.39214308</v>
      </c>
      <c r="K7" s="18" t="s">
        <v>105</v>
      </c>
      <c r="L7" s="20" t="s">
        <v>105</v>
      </c>
      <c r="M7" s="18" t="n">
        <v>0.85848312</v>
      </c>
      <c r="N7" s="20" t="n">
        <v>0.08890163</v>
      </c>
      <c r="O7" s="18" t="n">
        <v>0.01266824</v>
      </c>
      <c r="P7" s="20" t="n">
        <v>0.00252782</v>
      </c>
      <c r="Q7" s="18" t="n">
        <v>0</v>
      </c>
      <c r="R7" s="20" t="n">
        <v>0</v>
      </c>
      <c r="S7" s="18" t="n">
        <v>9.43476061</v>
      </c>
      <c r="T7" s="20" t="n">
        <v>0.31106932</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5675</v>
      </c>
      <c r="C9" s="18">
        <f>(4341.0/B9*100)</f>
        <v/>
      </c>
      <c r="D9" s="19" t="n">
        <v>1334</v>
      </c>
      <c r="E9" s="18" t="n">
        <v>23.03655034</v>
      </c>
      <c r="F9" s="20" t="n">
        <v>1.21669701</v>
      </c>
      <c r="G9" s="18" t="n">
        <v>34.99913035</v>
      </c>
      <c r="H9" s="20" t="n">
        <v>1.3722439</v>
      </c>
      <c r="I9" s="18" t="n">
        <v>34.87127685</v>
      </c>
      <c r="J9" s="20" t="n">
        <v>1.33960173</v>
      </c>
      <c r="K9" s="18" t="s">
        <v>105</v>
      </c>
      <c r="L9" s="20" t="s">
        <v>105</v>
      </c>
      <c r="M9" s="18" t="n">
        <v>0.35152234</v>
      </c>
      <c r="N9" s="20" t="n">
        <v>0.17044142</v>
      </c>
      <c r="O9" s="18" t="n">
        <v>0.70545371</v>
      </c>
      <c r="P9" s="20" t="n">
        <v>0.22747434</v>
      </c>
      <c r="Q9" s="18" t="n">
        <v>0</v>
      </c>
      <c r="R9" s="20" t="n">
        <v>0</v>
      </c>
      <c r="S9" s="18" t="n">
        <v>6.03606641</v>
      </c>
      <c r="T9" s="20" t="n">
        <v>0.56138747</v>
      </c>
    </row>
    <row r="10" spans="1:20">
      <c r="A10" s="15" t="s">
        <v>109</v>
      </c>
      <c r="B10" s="17" t="n">
        <v>13082</v>
      </c>
      <c r="C10" s="18">
        <f>(9856.0/B10*100)</f>
        <v/>
      </c>
      <c r="D10" s="19" t="n">
        <v>3226</v>
      </c>
      <c r="E10" s="18" t="n">
        <v>19.6540559</v>
      </c>
      <c r="F10" s="20" t="n">
        <v>1.01324758</v>
      </c>
      <c r="G10" s="18" t="n">
        <v>60.09519705</v>
      </c>
      <c r="H10" s="20" t="n">
        <v>1.35532581</v>
      </c>
      <c r="I10" s="18" t="n">
        <v>14.25436039</v>
      </c>
      <c r="J10" s="20" t="n">
        <v>0.84089675</v>
      </c>
      <c r="K10" s="18" t="s">
        <v>105</v>
      </c>
      <c r="L10" s="20" t="s">
        <v>105</v>
      </c>
      <c r="M10" s="18" t="n">
        <v>0.18498028</v>
      </c>
      <c r="N10" s="20" t="n">
        <v>0.11947006</v>
      </c>
      <c r="O10" s="18" t="n">
        <v>0.13543338</v>
      </c>
      <c r="P10" s="20" t="n">
        <v>0.09377679</v>
      </c>
      <c r="Q10" s="18" t="n">
        <v>0</v>
      </c>
      <c r="R10" s="20" t="n">
        <v>0</v>
      </c>
      <c r="S10" s="18" t="n">
        <v>5.67597301</v>
      </c>
      <c r="T10" s="20" t="n">
        <v>0.7461536</v>
      </c>
    </row>
    <row r="11" spans="1:20">
      <c r="A11" s="15" t="s">
        <v>110</v>
      </c>
      <c r="B11" s="17" t="n">
        <v>7053</v>
      </c>
      <c r="C11" s="18">
        <f>(5316.0/B11*100)</f>
        <v/>
      </c>
      <c r="D11" s="19" t="n">
        <v>1737</v>
      </c>
      <c r="E11" s="18" t="n">
        <v>55.54208311</v>
      </c>
      <c r="F11" s="20" t="n">
        <v>1.55682058</v>
      </c>
      <c r="G11" s="18" t="n">
        <v>16.04108408</v>
      </c>
      <c r="H11" s="20" t="n">
        <v>1.25271101</v>
      </c>
      <c r="I11" s="18" t="n">
        <v>9.312900470000001</v>
      </c>
      <c r="J11" s="20" t="n">
        <v>0.94482845</v>
      </c>
      <c r="K11" s="18" t="s">
        <v>105</v>
      </c>
      <c r="L11" s="20" t="s">
        <v>105</v>
      </c>
      <c r="M11" s="18" t="n">
        <v>0.64989087</v>
      </c>
      <c r="N11" s="20" t="n">
        <v>0.27765614</v>
      </c>
      <c r="O11" s="18" t="n">
        <v>0.04267355</v>
      </c>
      <c r="P11" s="20" t="n">
        <v>0.03265052</v>
      </c>
      <c r="Q11" s="18" t="n">
        <v>0</v>
      </c>
      <c r="R11" s="20" t="n">
        <v>0</v>
      </c>
      <c r="S11" s="18" t="n">
        <v>18.41136792</v>
      </c>
      <c r="T11" s="20" t="n">
        <v>1.23046069</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11583</v>
      </c>
      <c r="C23" s="18">
        <f>(8885.0/B23*100)</f>
        <v/>
      </c>
      <c r="D23" s="19" t="n">
        <v>2698</v>
      </c>
      <c r="E23" s="18" t="n">
        <v>43.88076615</v>
      </c>
      <c r="F23" s="20" t="n">
        <v>1.3539369</v>
      </c>
      <c r="G23" s="18" t="n">
        <v>23.642932</v>
      </c>
      <c r="H23" s="20" t="n">
        <v>1.04317657</v>
      </c>
      <c r="I23" s="18" t="n">
        <v>14.78857924</v>
      </c>
      <c r="J23" s="20" t="n">
        <v>0.80930284</v>
      </c>
      <c r="K23" s="18" t="s">
        <v>105</v>
      </c>
      <c r="L23" s="20" t="s">
        <v>105</v>
      </c>
      <c r="M23" s="18" t="n">
        <v>0.39816478</v>
      </c>
      <c r="N23" s="20" t="n">
        <v>0.17264481</v>
      </c>
      <c r="O23" s="18" t="n">
        <v>0.07518962999999999</v>
      </c>
      <c r="P23" s="20" t="n">
        <v>0.07412765</v>
      </c>
      <c r="Q23" s="18" t="n">
        <v>0</v>
      </c>
      <c r="R23" s="20" t="n">
        <v>0</v>
      </c>
      <c r="S23" s="18" t="n">
        <v>17.2143682</v>
      </c>
      <c r="T23" s="20" t="n">
        <v>1.19844483</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5385</v>
      </c>
      <c r="C29" s="18">
        <f>(4063.0/B29*100)</f>
        <v/>
      </c>
      <c r="D29" s="19" t="n">
        <v>1322</v>
      </c>
      <c r="E29" s="18" t="n">
        <v>40.26129012</v>
      </c>
      <c r="F29" s="20" t="n">
        <v>1.31243081</v>
      </c>
      <c r="G29" s="18" t="n">
        <v>27.39378965</v>
      </c>
      <c r="H29" s="20" t="n">
        <v>1.15564658</v>
      </c>
      <c r="I29" s="18" t="n">
        <v>28.56136745</v>
      </c>
      <c r="J29" s="20" t="n">
        <v>1.30114233</v>
      </c>
      <c r="K29" s="18" t="s">
        <v>105</v>
      </c>
      <c r="L29" s="20" t="s">
        <v>105</v>
      </c>
      <c r="M29" s="18" t="n">
        <v>0.6117982199999999</v>
      </c>
      <c r="N29" s="20" t="n">
        <v>0.22590298</v>
      </c>
      <c r="O29" s="18" t="n">
        <v>0</v>
      </c>
      <c r="P29" s="20" t="n">
        <v>0</v>
      </c>
      <c r="Q29" s="18" t="n">
        <v>0</v>
      </c>
      <c r="R29" s="20" t="n">
        <v>0</v>
      </c>
      <c r="S29" s="18" t="n">
        <v>3.17175455</v>
      </c>
      <c r="T29" s="20" t="n">
        <v>0.54063567</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4478</v>
      </c>
      <c r="C32" s="18">
        <f>(2771.0/B32*100)</f>
        <v/>
      </c>
      <c r="D32" s="19" t="n">
        <v>1707</v>
      </c>
      <c r="E32" s="18" t="n">
        <v>35.99295542</v>
      </c>
      <c r="F32" s="20" t="n">
        <v>1.39801845</v>
      </c>
      <c r="G32" s="18" t="n">
        <v>30.2974554</v>
      </c>
      <c r="H32" s="20" t="n">
        <v>1.1898148</v>
      </c>
      <c r="I32" s="18" t="n">
        <v>19.18787354</v>
      </c>
      <c r="J32" s="20" t="n">
        <v>1.10113121</v>
      </c>
      <c r="K32" s="18" t="s">
        <v>105</v>
      </c>
      <c r="L32" s="20" t="s">
        <v>105</v>
      </c>
      <c r="M32" s="18" t="n">
        <v>0.18023232</v>
      </c>
      <c r="N32" s="20" t="n">
        <v>0.1049878</v>
      </c>
      <c r="O32" s="18" t="n">
        <v>0.24860144</v>
      </c>
      <c r="P32" s="20" t="n">
        <v>0.26472024</v>
      </c>
      <c r="Q32" s="18" t="n">
        <v>0</v>
      </c>
      <c r="R32" s="20" t="n">
        <v>0</v>
      </c>
      <c r="S32" s="18" t="n">
        <v>14.09288188</v>
      </c>
      <c r="T32" s="20" t="n">
        <v>1.01416558</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6350</v>
      </c>
      <c r="C34" s="18">
        <f>(4822.0/B34*100)</f>
        <v/>
      </c>
      <c r="D34" s="19" t="n">
        <v>1528</v>
      </c>
      <c r="E34" s="18" t="n">
        <v>41.77816538</v>
      </c>
      <c r="F34" s="20" t="n">
        <v>1.42133976</v>
      </c>
      <c r="G34" s="18" t="n">
        <v>31.18683313</v>
      </c>
      <c r="H34" s="20" t="n">
        <v>1.27719689</v>
      </c>
      <c r="I34" s="18" t="n">
        <v>7.48574288</v>
      </c>
      <c r="J34" s="20" t="n">
        <v>0.77263643</v>
      </c>
      <c r="K34" s="18" t="s">
        <v>105</v>
      </c>
      <c r="L34" s="20" t="s">
        <v>105</v>
      </c>
      <c r="M34" s="18" t="n">
        <v>0.83667836</v>
      </c>
      <c r="N34" s="20" t="n">
        <v>0.28214819</v>
      </c>
      <c r="O34" s="18" t="n">
        <v>0</v>
      </c>
      <c r="P34" s="20" t="n">
        <v>0</v>
      </c>
      <c r="Q34" s="18" t="n">
        <v>0</v>
      </c>
      <c r="R34" s="20" t="n">
        <v>0</v>
      </c>
      <c r="S34" s="18" t="n">
        <v>18.71258025</v>
      </c>
      <c r="T34" s="20" t="n">
        <v>1.25658097</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6736</v>
      </c>
      <c r="C36" s="18">
        <f>(5019.0/B36*100)</f>
        <v/>
      </c>
      <c r="D36" s="19" t="n">
        <v>1717</v>
      </c>
      <c r="E36" s="18" t="n">
        <v>26.97855887</v>
      </c>
      <c r="F36" s="20" t="n">
        <v>1.16922411</v>
      </c>
      <c r="G36" s="18" t="n">
        <v>30.57644315</v>
      </c>
      <c r="H36" s="20" t="n">
        <v>1.25948069</v>
      </c>
      <c r="I36" s="18" t="n">
        <v>31.50822438</v>
      </c>
      <c r="J36" s="20" t="n">
        <v>1.01633113</v>
      </c>
      <c r="K36" s="18" t="s">
        <v>105</v>
      </c>
      <c r="L36" s="20" t="s">
        <v>105</v>
      </c>
      <c r="M36" s="18" t="n">
        <v>0.83095304</v>
      </c>
      <c r="N36" s="20" t="n">
        <v>0.2280908</v>
      </c>
      <c r="O36" s="18" t="n">
        <v>0</v>
      </c>
      <c r="P36" s="20" t="n">
        <v>0</v>
      </c>
      <c r="Q36" s="18" t="n">
        <v>0</v>
      </c>
      <c r="R36" s="20" t="n">
        <v>0</v>
      </c>
      <c r="S36" s="18" t="n">
        <v>10.10582056</v>
      </c>
      <c r="T36" s="20" t="n">
        <v>0.89027506</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5712</v>
      </c>
      <c r="C41" s="18">
        <f>(4285.0/B41*100)</f>
        <v/>
      </c>
      <c r="D41" s="19" t="n">
        <v>1427</v>
      </c>
      <c r="E41" s="18" t="n">
        <v>23.9114828</v>
      </c>
      <c r="F41" s="20" t="n">
        <v>1.16935067</v>
      </c>
      <c r="G41" s="18" t="n">
        <v>45.91669968</v>
      </c>
      <c r="H41" s="20" t="n">
        <v>1.18953951</v>
      </c>
      <c r="I41" s="18" t="n">
        <v>27.21729764</v>
      </c>
      <c r="J41" s="20" t="n">
        <v>1.01837734</v>
      </c>
      <c r="K41" s="18" t="s">
        <v>105</v>
      </c>
      <c r="L41" s="20" t="s">
        <v>105</v>
      </c>
      <c r="M41" s="18" t="n">
        <v>0</v>
      </c>
      <c r="N41" s="20" t="n">
        <v>0</v>
      </c>
      <c r="O41" s="18" t="n">
        <v>0</v>
      </c>
      <c r="P41" s="20" t="n">
        <v>0</v>
      </c>
      <c r="Q41" s="18" t="n">
        <v>0</v>
      </c>
      <c r="R41" s="20" t="n">
        <v>0</v>
      </c>
      <c r="S41" s="18" t="n">
        <v>2.95451988</v>
      </c>
      <c r="T41" s="20" t="n">
        <v>0.57262977</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23141</v>
      </c>
      <c r="C46" s="18">
        <f>(18493.0/B46*100)</f>
        <v/>
      </c>
      <c r="D46" s="19" t="n">
        <v>4648</v>
      </c>
      <c r="E46" s="18" t="n">
        <v>46.7832819</v>
      </c>
      <c r="F46" s="20" t="n">
        <v>1.01039353</v>
      </c>
      <c r="G46" s="18" t="n">
        <v>20.709211</v>
      </c>
      <c r="H46" s="20" t="n">
        <v>0.88979196</v>
      </c>
      <c r="I46" s="18" t="n">
        <v>5.99514944</v>
      </c>
      <c r="J46" s="20" t="n">
        <v>0.40698855</v>
      </c>
      <c r="K46" s="18" t="s">
        <v>105</v>
      </c>
      <c r="L46" s="20" t="s">
        <v>105</v>
      </c>
      <c r="M46" s="18" t="n">
        <v>3.32255377</v>
      </c>
      <c r="N46" s="20" t="n">
        <v>0.41208897</v>
      </c>
      <c r="O46" s="18" t="n">
        <v>0</v>
      </c>
      <c r="P46" s="20" t="n">
        <v>0</v>
      </c>
      <c r="Q46" s="18" t="n">
        <v>0</v>
      </c>
      <c r="R46" s="20" t="n">
        <v>0</v>
      </c>
      <c r="S46" s="18" t="n">
        <v>23.18980389</v>
      </c>
      <c r="T46" s="20" t="n">
        <v>0.95149513</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9841</v>
      </c>
      <c r="C48" s="18">
        <f>(7322.0/B48*100)</f>
        <v/>
      </c>
      <c r="D48" s="19" t="n">
        <v>2519</v>
      </c>
      <c r="E48" s="18" t="n">
        <v>28.12004927</v>
      </c>
      <c r="F48" s="20" t="n">
        <v>1.47359162</v>
      </c>
      <c r="G48" s="18" t="n">
        <v>51.33136486</v>
      </c>
      <c r="H48" s="20" t="n">
        <v>1.63178043</v>
      </c>
      <c r="I48" s="18" t="n">
        <v>13.95559397</v>
      </c>
      <c r="J48" s="20" t="n">
        <v>1.13308101</v>
      </c>
      <c r="K48" s="18" t="s">
        <v>105</v>
      </c>
      <c r="L48" s="20" t="s">
        <v>105</v>
      </c>
      <c r="M48" s="18" t="n">
        <v>0</v>
      </c>
      <c r="N48" s="20" t="n">
        <v>0</v>
      </c>
      <c r="O48" s="18" t="n">
        <v>0</v>
      </c>
      <c r="P48" s="20" t="n">
        <v>0</v>
      </c>
      <c r="Q48" s="18" t="n">
        <v>0</v>
      </c>
      <c r="R48" s="20" t="n">
        <v>0</v>
      </c>
      <c r="S48" s="18" t="n">
        <v>6.59299191</v>
      </c>
      <c r="T48" s="20" t="n">
        <v>0.90070952</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6525</v>
      </c>
      <c r="C61" s="18">
        <f>(4854.0/B61*100)</f>
        <v/>
      </c>
      <c r="D61" s="19" t="n">
        <v>1671</v>
      </c>
      <c r="E61" s="18" t="n">
        <v>36.29904755</v>
      </c>
      <c r="F61" s="20" t="n">
        <v>1.27441356</v>
      </c>
      <c r="G61" s="18" t="n">
        <v>20.82438436</v>
      </c>
      <c r="H61" s="20" t="n">
        <v>1.07270062</v>
      </c>
      <c r="I61" s="18" t="n">
        <v>23.78740862</v>
      </c>
      <c r="J61" s="20" t="n">
        <v>1.28559938</v>
      </c>
      <c r="K61" s="18" t="s">
        <v>105</v>
      </c>
      <c r="L61" s="20" t="s">
        <v>105</v>
      </c>
      <c r="M61" s="18" t="n">
        <v>0.92045418</v>
      </c>
      <c r="N61" s="20" t="n">
        <v>0.27220844</v>
      </c>
      <c r="O61" s="18" t="n">
        <v>0</v>
      </c>
      <c r="P61" s="20" t="n">
        <v>0</v>
      </c>
      <c r="Q61" s="18" t="n">
        <v>0</v>
      </c>
      <c r="R61" s="20" t="n">
        <v>0</v>
      </c>
      <c r="S61" s="18" t="n">
        <v>18.16870529</v>
      </c>
      <c r="T61" s="20" t="n">
        <v>1.21341528</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6971</v>
      </c>
      <c r="C67" s="18">
        <f>(5339.0/B67*100)</f>
        <v/>
      </c>
      <c r="D67" s="19" t="n">
        <v>1632</v>
      </c>
      <c r="E67" s="18" t="n">
        <v>64.80628923</v>
      </c>
      <c r="F67" s="20" t="n">
        <v>1.30948238</v>
      </c>
      <c r="G67" s="18" t="n">
        <v>17.02230129</v>
      </c>
      <c r="H67" s="20" t="n">
        <v>0.96500195</v>
      </c>
      <c r="I67" s="18" t="n">
        <v>9.31595583</v>
      </c>
      <c r="J67" s="20" t="n">
        <v>0.77269158</v>
      </c>
      <c r="K67" s="18" t="s">
        <v>105</v>
      </c>
      <c r="L67" s="20" t="s">
        <v>105</v>
      </c>
      <c r="M67" s="18" t="n">
        <v>0</v>
      </c>
      <c r="N67" s="20" t="n">
        <v>0</v>
      </c>
      <c r="O67" s="18" t="n">
        <v>0</v>
      </c>
      <c r="P67" s="20" t="n">
        <v>0</v>
      </c>
      <c r="Q67" s="18" t="n">
        <v>0</v>
      </c>
      <c r="R67" s="20" t="n">
        <v>0</v>
      </c>
      <c r="S67" s="18" t="n">
        <v>8.85545366</v>
      </c>
      <c r="T67" s="20" t="n">
        <v>0.83162597</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6036</v>
      </c>
      <c r="C70" s="18">
        <f>(4571.0/B70*100)</f>
        <v/>
      </c>
      <c r="D70" s="19" t="n">
        <v>1465</v>
      </c>
      <c r="E70" s="18" t="n">
        <v>37.39241689</v>
      </c>
      <c r="F70" s="20" t="n">
        <v>1.60064511</v>
      </c>
      <c r="G70" s="18" t="n">
        <v>48.0903018</v>
      </c>
      <c r="H70" s="20" t="n">
        <v>1.53200507</v>
      </c>
      <c r="I70" s="18" t="n">
        <v>4.10146004</v>
      </c>
      <c r="J70" s="20" t="n">
        <v>0.47403312</v>
      </c>
      <c r="K70" s="18" t="s">
        <v>105</v>
      </c>
      <c r="L70" s="20" t="s">
        <v>105</v>
      </c>
      <c r="M70" s="18" t="n">
        <v>0.55418825</v>
      </c>
      <c r="N70" s="20" t="n">
        <v>0.19380434</v>
      </c>
      <c r="O70" s="18" t="n">
        <v>0</v>
      </c>
      <c r="P70" s="20" t="n">
        <v>0</v>
      </c>
      <c r="Q70" s="18" t="n">
        <v>0</v>
      </c>
      <c r="R70" s="20" t="n">
        <v>0</v>
      </c>
      <c r="S70" s="18" t="n">
        <v>9.861633019999999</v>
      </c>
      <c r="T70" s="20" t="n">
        <v>1.15948655</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241</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(1003.0/B7*100)</f>
        <v/>
      </c>
      <c r="D7" s="19" t="n">
        <v>13527</v>
      </c>
      <c r="E7" s="18" t="n">
        <v>62.57494358</v>
      </c>
      <c r="F7" s="20" t="n">
        <v>0.6501992</v>
      </c>
      <c r="G7" s="18" t="n">
        <v>31.7096962</v>
      </c>
      <c r="H7" s="20" t="n">
        <v>0.68107258</v>
      </c>
      <c r="I7" s="18" t="s">
        <v>105</v>
      </c>
      <c r="J7" s="20" t="s">
        <v>105</v>
      </c>
      <c r="K7" s="18" t="n">
        <v>0.92914995</v>
      </c>
      <c r="L7" s="20" t="n">
        <v>0.0925298</v>
      </c>
      <c r="M7" s="18" t="n">
        <v>0</v>
      </c>
      <c r="N7" s="20" t="n">
        <v>0</v>
      </c>
      <c r="O7" s="18" t="n">
        <v>0</v>
      </c>
      <c r="P7" s="20" t="n">
        <v>0</v>
      </c>
      <c r="Q7" s="18" t="n">
        <v>4.78621027</v>
      </c>
      <c r="R7" s="20" t="n">
        <v>0.22364368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(4351.0/B9*100)</f>
        <v/>
      </c>
      <c r="D9" s="19" t="n">
        <v>1324</v>
      </c>
      <c r="E9" s="18" t="n">
        <v>62.4144601</v>
      </c>
      <c r="F9" s="20" t="n">
        <v>1.42532821</v>
      </c>
      <c r="G9" s="18" t="n">
        <v>32.39367591</v>
      </c>
      <c r="H9" s="20" t="n">
        <v>1.29876229</v>
      </c>
      <c r="I9" s="18" t="s">
        <v>105</v>
      </c>
      <c r="J9" s="20" t="s">
        <v>105</v>
      </c>
      <c r="K9" s="18" t="n">
        <v>0.5077708399999999</v>
      </c>
      <c r="L9" s="20" t="n">
        <v>0.20158921</v>
      </c>
      <c r="M9" s="18" t="n">
        <v>0</v>
      </c>
      <c r="N9" s="20" t="n">
        <v>0</v>
      </c>
      <c r="O9" s="18" t="n">
        <v>0</v>
      </c>
      <c r="P9" s="20" t="n">
        <v>0</v>
      </c>
      <c r="Q9" s="18" t="n">
        <v>4.68409316</v>
      </c>
      <c r="R9" s="20" t="n">
        <v>0.56409208</v>
      </c>
    </row>
    <row r="10" spans="1:18">
      <c r="A10" s="15" t="s">
        <v>109</v>
      </c>
      <c r="B10" s="17" t="n">
        <v>13082</v>
      </c>
      <c r="C10" s="18">
        <f>(9868.0/B10*100)</f>
        <v/>
      </c>
      <c r="D10" s="19" t="n">
        <v>3214</v>
      </c>
      <c r="E10" s="18" t="n">
        <v>61.75417615</v>
      </c>
      <c r="F10" s="20" t="n">
        <v>1.34207442</v>
      </c>
      <c r="G10" s="18" t="n">
        <v>35.07565855</v>
      </c>
      <c r="H10" s="20" t="n">
        <v>1.27563291</v>
      </c>
      <c r="I10" s="18" t="s">
        <v>105</v>
      </c>
      <c r="J10" s="20" t="s">
        <v>105</v>
      </c>
      <c r="K10" s="18" t="n">
        <v>0.18527561</v>
      </c>
      <c r="L10" s="20" t="n">
        <v>0.11964843</v>
      </c>
      <c r="M10" s="18" t="n">
        <v>0</v>
      </c>
      <c r="N10" s="20" t="n">
        <v>0</v>
      </c>
      <c r="O10" s="18" t="n">
        <v>0</v>
      </c>
      <c r="P10" s="20" t="n">
        <v>0</v>
      </c>
      <c r="Q10" s="18" t="n">
        <v>2.98488969</v>
      </c>
      <c r="R10" s="20" t="n">
        <v>0.43265191</v>
      </c>
    </row>
    <row r="11" spans="1:18">
      <c r="A11" s="15" t="s">
        <v>110</v>
      </c>
      <c r="B11" s="17" t="n">
        <v>7053</v>
      </c>
      <c r="C11" s="18">
        <f>(5322.0/B11*100)</f>
        <v/>
      </c>
      <c r="D11" s="19" t="n">
        <v>1731</v>
      </c>
      <c r="E11" s="18" t="n">
        <v>73.86677267</v>
      </c>
      <c r="F11" s="20" t="n">
        <v>1.30707234</v>
      </c>
      <c r="G11" s="18" t="n">
        <v>18.01611578</v>
      </c>
      <c r="H11" s="20" t="n">
        <v>1.12277231</v>
      </c>
      <c r="I11" s="18" t="s">
        <v>105</v>
      </c>
      <c r="J11" s="20" t="s">
        <v>105</v>
      </c>
      <c r="K11" s="18" t="n">
        <v>0.71949759</v>
      </c>
      <c r="L11" s="20" t="n">
        <v>0.2857207</v>
      </c>
      <c r="M11" s="18" t="n">
        <v>0</v>
      </c>
      <c r="N11" s="20" t="n">
        <v>0</v>
      </c>
      <c r="O11" s="18" t="n">
        <v>0</v>
      </c>
      <c r="P11" s="20" t="n">
        <v>0</v>
      </c>
      <c r="Q11" s="18" t="n">
        <v>7.39761396</v>
      </c>
      <c r="R11" s="20" t="n">
        <v>0.87254797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(8896.0/B23*100)</f>
        <v/>
      </c>
      <c r="D23" s="19" t="n">
        <v>2687</v>
      </c>
      <c r="E23" s="18" t="n">
        <v>58.50450651</v>
      </c>
      <c r="F23" s="20" t="n">
        <v>1.43450869</v>
      </c>
      <c r="G23" s="18" t="n">
        <v>35.01299778</v>
      </c>
      <c r="H23" s="20" t="n">
        <v>1.4078021</v>
      </c>
      <c r="I23" s="18" t="s">
        <v>105</v>
      </c>
      <c r="J23" s="20" t="s">
        <v>105</v>
      </c>
      <c r="K23" s="18" t="n">
        <v>0.40346703</v>
      </c>
      <c r="L23" s="20" t="n">
        <v>0.17191242</v>
      </c>
      <c r="M23" s="18" t="n">
        <v>0</v>
      </c>
      <c r="N23" s="20" t="n">
        <v>0</v>
      </c>
      <c r="O23" s="18" t="n">
        <v>0</v>
      </c>
      <c r="P23" s="20" t="n">
        <v>0</v>
      </c>
      <c r="Q23" s="18" t="n">
        <v>6.07902869</v>
      </c>
      <c r="R23" s="20" t="n">
        <v>0.6854213300000001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(4063.0/B29*100)</f>
        <v/>
      </c>
      <c r="D29" s="19" t="n">
        <v>1322</v>
      </c>
      <c r="E29" s="18" t="n">
        <v>66.97018696000001</v>
      </c>
      <c r="F29" s="20" t="n">
        <v>1.47847665</v>
      </c>
      <c r="G29" s="18" t="n">
        <v>30.98971018</v>
      </c>
      <c r="H29" s="20" t="n">
        <v>1.50919485</v>
      </c>
      <c r="I29" s="18" t="s">
        <v>105</v>
      </c>
      <c r="J29" s="20" t="s">
        <v>105</v>
      </c>
      <c r="K29" s="18" t="n">
        <v>0.6116693</v>
      </c>
      <c r="L29" s="20" t="n">
        <v>0.22604455</v>
      </c>
      <c r="M29" s="18" t="n">
        <v>0</v>
      </c>
      <c r="N29" s="20" t="n">
        <v>0</v>
      </c>
      <c r="O29" s="18" t="n">
        <v>0</v>
      </c>
      <c r="P29" s="20" t="n">
        <v>0</v>
      </c>
      <c r="Q29" s="18" t="n">
        <v>1.42843355</v>
      </c>
      <c r="R29" s="20" t="n">
        <v>0.3424511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(2772.0/B32*100)</f>
        <v/>
      </c>
      <c r="D32" s="19" t="n">
        <v>1706</v>
      </c>
      <c r="E32" s="18" t="n">
        <v>71.14758619</v>
      </c>
      <c r="F32" s="20" t="n">
        <v>1.26862687</v>
      </c>
      <c r="G32" s="18" t="n">
        <v>26.58085246</v>
      </c>
      <c r="H32" s="20" t="n">
        <v>1.27834985</v>
      </c>
      <c r="I32" s="18" t="s">
        <v>105</v>
      </c>
      <c r="J32" s="20" t="s">
        <v>105</v>
      </c>
      <c r="K32" s="18" t="n">
        <v>0.23108095</v>
      </c>
      <c r="L32" s="20" t="n">
        <v>0.11663625</v>
      </c>
      <c r="M32" s="18" t="n">
        <v>0</v>
      </c>
      <c r="N32" s="20" t="n">
        <v>0</v>
      </c>
      <c r="O32" s="18" t="n">
        <v>0</v>
      </c>
      <c r="P32" s="20" t="n">
        <v>0</v>
      </c>
      <c r="Q32" s="18" t="n">
        <v>2.04048039</v>
      </c>
      <c r="R32" s="20" t="n">
        <v>0.31686891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(4833.0/B34*100)</f>
        <v/>
      </c>
      <c r="D34" s="19" t="n">
        <v>1517</v>
      </c>
      <c r="E34" s="18" t="n">
        <v>75.77370637999999</v>
      </c>
      <c r="F34" s="20" t="n">
        <v>1.25652796</v>
      </c>
      <c r="G34" s="18" t="n">
        <v>18.78325765</v>
      </c>
      <c r="H34" s="20" t="n">
        <v>1.07000112</v>
      </c>
      <c r="I34" s="18" t="s">
        <v>105</v>
      </c>
      <c r="J34" s="20" t="s">
        <v>105</v>
      </c>
      <c r="K34" s="18" t="n">
        <v>0.84323219</v>
      </c>
      <c r="L34" s="20" t="n">
        <v>0.28443332</v>
      </c>
      <c r="M34" s="18" t="n">
        <v>0</v>
      </c>
      <c r="N34" s="20" t="n">
        <v>0</v>
      </c>
      <c r="O34" s="18" t="n">
        <v>0</v>
      </c>
      <c r="P34" s="20" t="n">
        <v>0</v>
      </c>
      <c r="Q34" s="18" t="n">
        <v>4.59980378</v>
      </c>
      <c r="R34" s="20" t="n">
        <v>0.60470373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(5022.0/B36*100)</f>
        <v/>
      </c>
      <c r="D36" s="19" t="n">
        <v>1714</v>
      </c>
      <c r="E36" s="18" t="n">
        <v>75.21260817</v>
      </c>
      <c r="F36" s="20" t="n">
        <v>1.01197434</v>
      </c>
      <c r="G36" s="18" t="n">
        <v>18.9217466</v>
      </c>
      <c r="H36" s="20" t="n">
        <v>0.8834511900000001</v>
      </c>
      <c r="I36" s="18" t="s">
        <v>105</v>
      </c>
      <c r="J36" s="20" t="s">
        <v>105</v>
      </c>
      <c r="K36" s="18" t="n">
        <v>0.83239557</v>
      </c>
      <c r="L36" s="20" t="n">
        <v>0.22891883</v>
      </c>
      <c r="M36" s="18" t="n">
        <v>0</v>
      </c>
      <c r="N36" s="20" t="n">
        <v>0</v>
      </c>
      <c r="O36" s="18" t="n">
        <v>0</v>
      </c>
      <c r="P36" s="20" t="n">
        <v>0</v>
      </c>
      <c r="Q36" s="18" t="n">
        <v>5.03324966</v>
      </c>
      <c r="R36" s="20" t="n">
        <v>0.60025947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(4292.0/B41*100)</f>
        <v/>
      </c>
      <c r="D41" s="19" t="n">
        <v>1420</v>
      </c>
      <c r="E41" s="18" t="n">
        <v>73.13274113999999</v>
      </c>
      <c r="F41" s="20" t="n">
        <v>1.36626975</v>
      </c>
      <c r="G41" s="18" t="n">
        <v>24.50552958</v>
      </c>
      <c r="H41" s="20" t="n">
        <v>1.14938523</v>
      </c>
      <c r="I41" s="18" t="s">
        <v>105</v>
      </c>
      <c r="J41" s="20" t="s">
        <v>105</v>
      </c>
      <c r="K41" s="18" t="n">
        <v>0</v>
      </c>
      <c r="L41" s="20" t="n">
        <v>0</v>
      </c>
      <c r="M41" s="18" t="n">
        <v>0</v>
      </c>
      <c r="N41" s="20" t="n">
        <v>0</v>
      </c>
      <c r="O41" s="18" t="n">
        <v>0</v>
      </c>
      <c r="P41" s="20" t="n">
        <v>0</v>
      </c>
      <c r="Q41" s="18" t="n">
        <v>2.36172928</v>
      </c>
      <c r="R41" s="20" t="n">
        <v>0.60811644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(18624.0/B46*100)</f>
        <v/>
      </c>
      <c r="D46" s="19" t="n">
        <v>4517</v>
      </c>
      <c r="E46" s="18" t="n">
        <v>69.97753504000001</v>
      </c>
      <c r="F46" s="20" t="n">
        <v>0.88538217</v>
      </c>
      <c r="G46" s="18" t="n">
        <v>16.75153402</v>
      </c>
      <c r="H46" s="20" t="n">
        <v>0.68054483</v>
      </c>
      <c r="I46" s="18" t="s">
        <v>105</v>
      </c>
      <c r="J46" s="20" t="s">
        <v>105</v>
      </c>
      <c r="K46" s="18" t="n">
        <v>3.63531561</v>
      </c>
      <c r="L46" s="20" t="n">
        <v>0.44904213</v>
      </c>
      <c r="M46" s="18" t="n">
        <v>0</v>
      </c>
      <c r="N46" s="20" t="n">
        <v>0</v>
      </c>
      <c r="O46" s="18" t="n">
        <v>0</v>
      </c>
      <c r="P46" s="20" t="n">
        <v>0</v>
      </c>
      <c r="Q46" s="18" t="n">
        <v>9.63561533</v>
      </c>
      <c r="R46" s="20" t="n">
        <v>0.53281102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(7326.0/B48*100)</f>
        <v/>
      </c>
      <c r="D48" s="19" t="n">
        <v>2515</v>
      </c>
      <c r="E48" s="18" t="n">
        <v>62.60836112</v>
      </c>
      <c r="F48" s="20" t="n">
        <v>1.80888029</v>
      </c>
      <c r="G48" s="18" t="n">
        <v>36.54536925</v>
      </c>
      <c r="H48" s="20" t="n">
        <v>1.81268748</v>
      </c>
      <c r="I48" s="18" t="s">
        <v>105</v>
      </c>
      <c r="J48" s="20" t="s">
        <v>105</v>
      </c>
      <c r="K48" s="18" t="n">
        <v>0</v>
      </c>
      <c r="L48" s="20" t="n">
        <v>0</v>
      </c>
      <c r="M48" s="18" t="n">
        <v>0</v>
      </c>
      <c r="N48" s="20" t="n">
        <v>0</v>
      </c>
      <c r="O48" s="18" t="n">
        <v>0</v>
      </c>
      <c r="P48" s="20" t="n">
        <v>0</v>
      </c>
      <c r="Q48" s="18" t="n">
        <v>0.84626963</v>
      </c>
      <c r="R48" s="20" t="n">
        <v>0.27743511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(4863.0/B61*100)</f>
        <v/>
      </c>
      <c r="D61" s="19" t="n">
        <v>1662</v>
      </c>
      <c r="E61" s="18" t="n">
        <v>74.50419909999999</v>
      </c>
      <c r="F61" s="20" t="n">
        <v>1.2561372</v>
      </c>
      <c r="G61" s="18" t="n">
        <v>18.44765759</v>
      </c>
      <c r="H61" s="20" t="n">
        <v>1.15422307</v>
      </c>
      <c r="I61" s="18" t="s">
        <v>105</v>
      </c>
      <c r="J61" s="20" t="s">
        <v>105</v>
      </c>
      <c r="K61" s="18" t="n">
        <v>1.07042331</v>
      </c>
      <c r="L61" s="20" t="n">
        <v>0.29316191</v>
      </c>
      <c r="M61" s="18" t="n">
        <v>0</v>
      </c>
      <c r="N61" s="20" t="n">
        <v>0</v>
      </c>
      <c r="O61" s="18" t="n">
        <v>0</v>
      </c>
      <c r="P61" s="20" t="n">
        <v>0</v>
      </c>
      <c r="Q61" s="18" t="n">
        <v>5.97772001</v>
      </c>
      <c r="R61" s="20" t="n">
        <v>0.65027732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(5364.0/B67*100)</f>
        <v/>
      </c>
      <c r="D67" s="19" t="n">
        <v>1607</v>
      </c>
      <c r="E67" s="18" t="n">
        <v>79.55326796</v>
      </c>
      <c r="F67" s="20" t="n">
        <v>0.98537276</v>
      </c>
      <c r="G67" s="18" t="n">
        <v>17.40702563</v>
      </c>
      <c r="H67" s="20" t="n">
        <v>0.97816202</v>
      </c>
      <c r="I67" s="18" t="s">
        <v>105</v>
      </c>
      <c r="J67" s="20" t="s">
        <v>105</v>
      </c>
      <c r="K67" s="18" t="n">
        <v>0</v>
      </c>
      <c r="L67" s="20" t="n">
        <v>0</v>
      </c>
      <c r="M67" s="18" t="n">
        <v>0</v>
      </c>
      <c r="N67" s="20" t="n">
        <v>0</v>
      </c>
      <c r="O67" s="18" t="n">
        <v>0</v>
      </c>
      <c r="P67" s="20" t="n">
        <v>0</v>
      </c>
      <c r="Q67" s="18" t="n">
        <v>3.03970642</v>
      </c>
      <c r="R67" s="20" t="n">
        <v>0.49544983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(4588.0/B70*100)</f>
        <v/>
      </c>
      <c r="D70" s="19" t="n">
        <v>1448</v>
      </c>
      <c r="E70" s="18" t="n">
        <v>67.65221312</v>
      </c>
      <c r="F70" s="20" t="n">
        <v>1.46793097</v>
      </c>
      <c r="G70" s="18" t="n">
        <v>28.29041487</v>
      </c>
      <c r="H70" s="20" t="n">
        <v>1.27027517</v>
      </c>
      <c r="I70" s="18" t="s">
        <v>105</v>
      </c>
      <c r="J70" s="20" t="s">
        <v>105</v>
      </c>
      <c r="K70" s="18" t="n">
        <v>0.64209086</v>
      </c>
      <c r="L70" s="20" t="n">
        <v>0.2369576</v>
      </c>
      <c r="M70" s="18" t="n">
        <v>0</v>
      </c>
      <c r="N70" s="20" t="n">
        <v>0</v>
      </c>
      <c r="O70" s="18" t="n">
        <v>0</v>
      </c>
      <c r="P70" s="20" t="n">
        <v>0</v>
      </c>
      <c r="Q70" s="18" t="n">
        <v>3.41528115</v>
      </c>
      <c r="R70" s="20" t="n">
        <v>0.6628703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(975.0/B7*100)</f>
        <v/>
      </c>
      <c r="D7" s="19" t="n">
        <v>13555</v>
      </c>
      <c r="E7" s="18" t="n">
        <v>33.54271914</v>
      </c>
      <c r="F7" s="20" t="n">
        <v>0.53164194</v>
      </c>
      <c r="G7" s="18" t="n">
        <v>61.25362479</v>
      </c>
      <c r="H7" s="20" t="n">
        <v>0.63494499</v>
      </c>
      <c r="I7" s="18" t="s">
        <v>105</v>
      </c>
      <c r="J7" s="20" t="s">
        <v>105</v>
      </c>
      <c r="K7" s="18" t="n">
        <v>1.09545119</v>
      </c>
      <c r="L7" s="20" t="n">
        <v>0.10232385</v>
      </c>
      <c r="M7" s="18" t="n">
        <v>0</v>
      </c>
      <c r="N7" s="20" t="n">
        <v>0</v>
      </c>
      <c r="O7" s="18" t="n">
        <v>0</v>
      </c>
      <c r="P7" s="20" t="n">
        <v>0</v>
      </c>
      <c r="Q7" s="18" t="n">
        <v>4.10820488</v>
      </c>
      <c r="R7" s="20" t="n">
        <v>0.23975439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(4351.0/B9*100)</f>
        <v/>
      </c>
      <c r="D9" s="19" t="n">
        <v>1324</v>
      </c>
      <c r="E9" s="18" t="n">
        <v>30.67010499</v>
      </c>
      <c r="F9" s="20" t="n">
        <v>1.32060669</v>
      </c>
      <c r="G9" s="18" t="n">
        <v>66.45818623</v>
      </c>
      <c r="H9" s="20" t="n">
        <v>1.3973677</v>
      </c>
      <c r="I9" s="18" t="s">
        <v>105</v>
      </c>
      <c r="J9" s="20" t="s">
        <v>105</v>
      </c>
      <c r="K9" s="18" t="n">
        <v>0.5077731599999999</v>
      </c>
      <c r="L9" s="20" t="n">
        <v>0.20158254</v>
      </c>
      <c r="M9" s="18" t="n">
        <v>0</v>
      </c>
      <c r="N9" s="20" t="n">
        <v>0</v>
      </c>
      <c r="O9" s="18" t="n">
        <v>0</v>
      </c>
      <c r="P9" s="20" t="n">
        <v>0</v>
      </c>
      <c r="Q9" s="18" t="n">
        <v>2.36393562</v>
      </c>
      <c r="R9" s="20" t="n">
        <v>0.43344922</v>
      </c>
    </row>
    <row r="10" spans="1:18">
      <c r="A10" s="15" t="s">
        <v>109</v>
      </c>
      <c r="B10" s="17" t="n">
        <v>13082</v>
      </c>
      <c r="C10" s="18">
        <f>(9866.0/B10*100)</f>
        <v/>
      </c>
      <c r="D10" s="19" t="n">
        <v>3216</v>
      </c>
      <c r="E10" s="18" t="n">
        <v>36.11955268</v>
      </c>
      <c r="F10" s="20" t="n">
        <v>1.29820979</v>
      </c>
      <c r="G10" s="18" t="n">
        <v>62.03939898</v>
      </c>
      <c r="H10" s="20" t="n">
        <v>1.29598806</v>
      </c>
      <c r="I10" s="18" t="s">
        <v>105</v>
      </c>
      <c r="J10" s="20" t="s">
        <v>105</v>
      </c>
      <c r="K10" s="18" t="n">
        <v>0.22610721</v>
      </c>
      <c r="L10" s="20" t="n">
        <v>0.12354845</v>
      </c>
      <c r="M10" s="18" t="n">
        <v>0</v>
      </c>
      <c r="N10" s="20" t="n">
        <v>0</v>
      </c>
      <c r="O10" s="18" t="n">
        <v>0</v>
      </c>
      <c r="P10" s="20" t="n">
        <v>0</v>
      </c>
      <c r="Q10" s="18" t="n">
        <v>1.61494112</v>
      </c>
      <c r="R10" s="20" t="n">
        <v>0.30654104</v>
      </c>
    </row>
    <row r="11" spans="1:18">
      <c r="A11" s="15" t="s">
        <v>110</v>
      </c>
      <c r="B11" s="17" t="n">
        <v>7053</v>
      </c>
      <c r="C11" s="18">
        <f>(5323.0/B11*100)</f>
        <v/>
      </c>
      <c r="D11" s="19" t="n">
        <v>1730</v>
      </c>
      <c r="E11" s="18" t="n">
        <v>54.20842919</v>
      </c>
      <c r="F11" s="20" t="n">
        <v>1.56819016</v>
      </c>
      <c r="G11" s="18" t="n">
        <v>38.41324352</v>
      </c>
      <c r="H11" s="20" t="n">
        <v>1.49140721</v>
      </c>
      <c r="I11" s="18" t="s">
        <v>105</v>
      </c>
      <c r="J11" s="20" t="s">
        <v>105</v>
      </c>
      <c r="K11" s="18" t="n">
        <v>0.92635825</v>
      </c>
      <c r="L11" s="20" t="n">
        <v>0.33476392</v>
      </c>
      <c r="M11" s="18" t="n">
        <v>0</v>
      </c>
      <c r="N11" s="20" t="n">
        <v>0</v>
      </c>
      <c r="O11" s="18" t="n">
        <v>0</v>
      </c>
      <c r="P11" s="20" t="n">
        <v>0</v>
      </c>
      <c r="Q11" s="18" t="n">
        <v>6.45196904</v>
      </c>
      <c r="R11" s="20" t="n">
        <v>0.8568751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(8898.0/B23*100)</f>
        <v/>
      </c>
      <c r="D23" s="19" t="n">
        <v>2685</v>
      </c>
      <c r="E23" s="18" t="n">
        <v>44.62638263</v>
      </c>
      <c r="F23" s="20" t="n">
        <v>1.44852985</v>
      </c>
      <c r="G23" s="18" t="n">
        <v>49.61701015</v>
      </c>
      <c r="H23" s="20" t="n">
        <v>1.4954756</v>
      </c>
      <c r="I23" s="18" t="s">
        <v>105</v>
      </c>
      <c r="J23" s="20" t="s">
        <v>105</v>
      </c>
      <c r="K23" s="18" t="n">
        <v>0.64438881</v>
      </c>
      <c r="L23" s="20" t="n">
        <v>0.23600527</v>
      </c>
      <c r="M23" s="18" t="n">
        <v>0</v>
      </c>
      <c r="N23" s="20" t="n">
        <v>0</v>
      </c>
      <c r="O23" s="18" t="n">
        <v>0</v>
      </c>
      <c r="P23" s="20" t="n">
        <v>0</v>
      </c>
      <c r="Q23" s="18" t="n">
        <v>5.11221841</v>
      </c>
      <c r="R23" s="20" t="n">
        <v>0.55776477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(4063.0/B29*100)</f>
        <v/>
      </c>
      <c r="D29" s="19" t="n">
        <v>1322</v>
      </c>
      <c r="E29" s="18" t="n">
        <v>41.80998125</v>
      </c>
      <c r="F29" s="20" t="n">
        <v>1.58768495</v>
      </c>
      <c r="G29" s="18" t="n">
        <v>56.564469</v>
      </c>
      <c r="H29" s="20" t="n">
        <v>1.61960815</v>
      </c>
      <c r="I29" s="18" t="s">
        <v>105</v>
      </c>
      <c r="J29" s="20" t="s">
        <v>105</v>
      </c>
      <c r="K29" s="18" t="n">
        <v>0.6116693</v>
      </c>
      <c r="L29" s="20" t="n">
        <v>0.22604455</v>
      </c>
      <c r="M29" s="18" t="n">
        <v>0</v>
      </c>
      <c r="N29" s="20" t="n">
        <v>0</v>
      </c>
      <c r="O29" s="18" t="n">
        <v>0</v>
      </c>
      <c r="P29" s="20" t="n">
        <v>0</v>
      </c>
      <c r="Q29" s="18" t="n">
        <v>1.01388045</v>
      </c>
      <c r="R29" s="20" t="n">
        <v>0.25514665</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(2772.0/B32*100)</f>
        <v/>
      </c>
      <c r="D32" s="19" t="n">
        <v>1706</v>
      </c>
      <c r="E32" s="18" t="n">
        <v>42.35508151</v>
      </c>
      <c r="F32" s="20" t="n">
        <v>1.25841418</v>
      </c>
      <c r="G32" s="18" t="n">
        <v>56.12667223</v>
      </c>
      <c r="H32" s="20" t="n">
        <v>1.27901818</v>
      </c>
      <c r="I32" s="18" t="s">
        <v>105</v>
      </c>
      <c r="J32" s="20" t="s">
        <v>105</v>
      </c>
      <c r="K32" s="18" t="n">
        <v>0.23108095</v>
      </c>
      <c r="L32" s="20" t="n">
        <v>0.11663625</v>
      </c>
      <c r="M32" s="18" t="n">
        <v>0</v>
      </c>
      <c r="N32" s="20" t="n">
        <v>0</v>
      </c>
      <c r="O32" s="18" t="n">
        <v>0</v>
      </c>
      <c r="P32" s="20" t="n">
        <v>0</v>
      </c>
      <c r="Q32" s="18" t="n">
        <v>1.2871653</v>
      </c>
      <c r="R32" s="20" t="n">
        <v>0.26883501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(4826.0/B34*100)</f>
        <v/>
      </c>
      <c r="D34" s="19" t="n">
        <v>1524</v>
      </c>
      <c r="E34" s="18" t="n">
        <v>45.50054744</v>
      </c>
      <c r="F34" s="20" t="n">
        <v>1.54340038</v>
      </c>
      <c r="G34" s="18" t="n">
        <v>50.11657171</v>
      </c>
      <c r="H34" s="20" t="n">
        <v>1.54549176</v>
      </c>
      <c r="I34" s="18" t="s">
        <v>105</v>
      </c>
      <c r="J34" s="20" t="s">
        <v>105</v>
      </c>
      <c r="K34" s="18" t="n">
        <v>1.00502406</v>
      </c>
      <c r="L34" s="20" t="n">
        <v>0.32134327</v>
      </c>
      <c r="M34" s="18" t="n">
        <v>0</v>
      </c>
      <c r="N34" s="20" t="n">
        <v>0</v>
      </c>
      <c r="O34" s="18" t="n">
        <v>0</v>
      </c>
      <c r="P34" s="20" t="n">
        <v>0</v>
      </c>
      <c r="Q34" s="18" t="n">
        <v>3.3778568</v>
      </c>
      <c r="R34" s="20" t="n">
        <v>0.46455205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(5020.0/B36*100)</f>
        <v/>
      </c>
      <c r="D36" s="19" t="n">
        <v>1716</v>
      </c>
      <c r="E36" s="18" t="n">
        <v>49.72476568</v>
      </c>
      <c r="F36" s="20" t="n">
        <v>1.29669492</v>
      </c>
      <c r="G36" s="18" t="n">
        <v>45.04553237</v>
      </c>
      <c r="H36" s="20" t="n">
        <v>1.28022987</v>
      </c>
      <c r="I36" s="18" t="s">
        <v>105</v>
      </c>
      <c r="J36" s="20" t="s">
        <v>105</v>
      </c>
      <c r="K36" s="18" t="n">
        <v>0.89810723</v>
      </c>
      <c r="L36" s="20" t="n">
        <v>0.25185494</v>
      </c>
      <c r="M36" s="18" t="n">
        <v>0</v>
      </c>
      <c r="N36" s="20" t="n">
        <v>0</v>
      </c>
      <c r="O36" s="18" t="n">
        <v>0</v>
      </c>
      <c r="P36" s="20" t="n">
        <v>0</v>
      </c>
      <c r="Q36" s="18" t="n">
        <v>4.33159472</v>
      </c>
      <c r="R36" s="20" t="n">
        <v>0.5393161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(4292.0/B41*100)</f>
        <v/>
      </c>
      <c r="D41" s="19" t="n">
        <v>1420</v>
      </c>
      <c r="E41" s="18" t="n">
        <v>38.69599146</v>
      </c>
      <c r="F41" s="20" t="n">
        <v>1.40012911</v>
      </c>
      <c r="G41" s="18" t="n">
        <v>59.58802247</v>
      </c>
      <c r="H41" s="20" t="n">
        <v>1.37703352</v>
      </c>
      <c r="I41" s="18" t="s">
        <v>105</v>
      </c>
      <c r="J41" s="20" t="s">
        <v>105</v>
      </c>
      <c r="K41" s="18" t="n">
        <v>0</v>
      </c>
      <c r="L41" s="20" t="n">
        <v>0</v>
      </c>
      <c r="M41" s="18" t="n">
        <v>0</v>
      </c>
      <c r="N41" s="20" t="n">
        <v>0</v>
      </c>
      <c r="O41" s="18" t="n">
        <v>0</v>
      </c>
      <c r="P41" s="20" t="n">
        <v>0</v>
      </c>
      <c r="Q41" s="18" t="n">
        <v>1.71598607</v>
      </c>
      <c r="R41" s="20" t="n">
        <v>0.55481694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(18621.0/B46*100)</f>
        <v/>
      </c>
      <c r="D46" s="19" t="n">
        <v>4520</v>
      </c>
      <c r="E46" s="18" t="n">
        <v>54.71308679</v>
      </c>
      <c r="F46" s="20" t="n">
        <v>1.28561247</v>
      </c>
      <c r="G46" s="18" t="n">
        <v>32.5913089</v>
      </c>
      <c r="H46" s="20" t="n">
        <v>0.97657612</v>
      </c>
      <c r="I46" s="18" t="s">
        <v>105</v>
      </c>
      <c r="J46" s="20" t="s">
        <v>105</v>
      </c>
      <c r="K46" s="18" t="n">
        <v>4.24499066</v>
      </c>
      <c r="L46" s="20" t="n">
        <v>0.49441259</v>
      </c>
      <c r="M46" s="18" t="n">
        <v>0</v>
      </c>
      <c r="N46" s="20" t="n">
        <v>0</v>
      </c>
      <c r="O46" s="18" t="n">
        <v>0</v>
      </c>
      <c r="P46" s="20" t="n">
        <v>0</v>
      </c>
      <c r="Q46" s="18" t="n">
        <v>8.45061366</v>
      </c>
      <c r="R46" s="20" t="n">
        <v>0.58680208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(7325.0/B48*100)</f>
        <v/>
      </c>
      <c r="D48" s="19" t="n">
        <v>2516</v>
      </c>
      <c r="E48" s="18" t="n">
        <v>39.33964152</v>
      </c>
      <c r="F48" s="20" t="n">
        <v>1.49958868</v>
      </c>
      <c r="G48" s="18" t="n">
        <v>59.91879176</v>
      </c>
      <c r="H48" s="20" t="n">
        <v>1.51890029</v>
      </c>
      <c r="I48" s="18" t="s">
        <v>105</v>
      </c>
      <c r="J48" s="20" t="s">
        <v>105</v>
      </c>
      <c r="K48" s="18" t="n">
        <v>0</v>
      </c>
      <c r="L48" s="20" t="n">
        <v>0</v>
      </c>
      <c r="M48" s="18" t="n">
        <v>0</v>
      </c>
      <c r="N48" s="20" t="n">
        <v>0</v>
      </c>
      <c r="O48" s="18" t="n">
        <v>0</v>
      </c>
      <c r="P48" s="20" t="n">
        <v>0</v>
      </c>
      <c r="Q48" s="18" t="n">
        <v>0.74156672</v>
      </c>
      <c r="R48" s="20" t="n">
        <v>0.26763935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(4857.0/B61*100)</f>
        <v/>
      </c>
      <c r="D61" s="19" t="n">
        <v>1668</v>
      </c>
      <c r="E61" s="18" t="n">
        <v>46.09197858</v>
      </c>
      <c r="F61" s="20" t="n">
        <v>1.38007809</v>
      </c>
      <c r="G61" s="18" t="n">
        <v>48.70129344</v>
      </c>
      <c r="H61" s="20" t="n">
        <v>1.37267399</v>
      </c>
      <c r="I61" s="18" t="s">
        <v>105</v>
      </c>
      <c r="J61" s="20" t="s">
        <v>105</v>
      </c>
      <c r="K61" s="18" t="n">
        <v>1.21409733</v>
      </c>
      <c r="L61" s="20" t="n">
        <v>0.3587751</v>
      </c>
      <c r="M61" s="18" t="n">
        <v>0</v>
      </c>
      <c r="N61" s="20" t="n">
        <v>0</v>
      </c>
      <c r="O61" s="18" t="n">
        <v>0</v>
      </c>
      <c r="P61" s="20" t="n">
        <v>0</v>
      </c>
      <c r="Q61" s="18" t="n">
        <v>3.99263065</v>
      </c>
      <c r="R61" s="20" t="n">
        <v>0.38386734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(5375.0/B67*100)</f>
        <v/>
      </c>
      <c r="D67" s="19" t="n">
        <v>1596</v>
      </c>
      <c r="E67" s="18" t="n">
        <v>59.36180197</v>
      </c>
      <c r="F67" s="20" t="n">
        <v>1.12561603</v>
      </c>
      <c r="G67" s="18" t="n">
        <v>37.83992884</v>
      </c>
      <c r="H67" s="20" t="n">
        <v>1.14502565</v>
      </c>
      <c r="I67" s="18" t="s">
        <v>105</v>
      </c>
      <c r="J67" s="20" t="s">
        <v>105</v>
      </c>
      <c r="K67" s="18" t="n">
        <v>0</v>
      </c>
      <c r="L67" s="20" t="n">
        <v>0</v>
      </c>
      <c r="M67" s="18" t="n">
        <v>0</v>
      </c>
      <c r="N67" s="20" t="n">
        <v>0</v>
      </c>
      <c r="O67" s="18" t="n">
        <v>0</v>
      </c>
      <c r="P67" s="20" t="n">
        <v>0</v>
      </c>
      <c r="Q67" s="18" t="n">
        <v>2.79826919</v>
      </c>
      <c r="R67" s="20" t="n">
        <v>0.45189957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(4587.0/B70*100)</f>
        <v/>
      </c>
      <c r="D70" s="19" t="n">
        <v>1449</v>
      </c>
      <c r="E70" s="18" t="n">
        <v>36.87388727</v>
      </c>
      <c r="F70" s="20" t="n">
        <v>1.2838832</v>
      </c>
      <c r="G70" s="18" t="n">
        <v>60.33897237</v>
      </c>
      <c r="H70" s="20" t="n">
        <v>1.4751632</v>
      </c>
      <c r="I70" s="18" t="s">
        <v>105</v>
      </c>
      <c r="J70" s="20" t="s">
        <v>105</v>
      </c>
      <c r="K70" s="18" t="n">
        <v>0.77644053</v>
      </c>
      <c r="L70" s="20" t="n">
        <v>0.29854326</v>
      </c>
      <c r="M70" s="18" t="n">
        <v>0</v>
      </c>
      <c r="N70" s="20" t="n">
        <v>0</v>
      </c>
      <c r="O70" s="18" t="n">
        <v>0</v>
      </c>
      <c r="P70" s="20" t="n">
        <v>0</v>
      </c>
      <c r="Q70" s="18" t="n">
        <v>2.01069982</v>
      </c>
      <c r="R70" s="20" t="n">
        <v>0.42255845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(1036.0/B7*100)</f>
        <v/>
      </c>
      <c r="D7" s="19" t="n">
        <v>13494</v>
      </c>
      <c r="E7" s="18" t="n">
        <v>57.53559219</v>
      </c>
      <c r="F7" s="20" t="n">
        <v>0.5014092999999999</v>
      </c>
      <c r="G7" s="18" t="n">
        <v>38.75809888</v>
      </c>
      <c r="H7" s="20" t="n">
        <v>0.5542167099999999</v>
      </c>
      <c r="I7" s="18" t="s">
        <v>105</v>
      </c>
      <c r="J7" s="20" t="s">
        <v>105</v>
      </c>
      <c r="K7" s="18" t="n">
        <v>1.2577813</v>
      </c>
      <c r="L7" s="20" t="n">
        <v>0.11849263</v>
      </c>
      <c r="M7" s="18" t="n">
        <v>0</v>
      </c>
      <c r="N7" s="20" t="n">
        <v>0</v>
      </c>
      <c r="O7" s="18" t="n">
        <v>0</v>
      </c>
      <c r="P7" s="20" t="n">
        <v>0</v>
      </c>
      <c r="Q7" s="18" t="n">
        <v>2.44852763</v>
      </c>
      <c r="R7" s="20" t="n">
        <v>0.20063969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(4359.0/B9*100)</f>
        <v/>
      </c>
      <c r="D9" s="19" t="n">
        <v>1316</v>
      </c>
      <c r="E9" s="18" t="n">
        <v>47.26782494</v>
      </c>
      <c r="F9" s="20" t="n">
        <v>1.25987996</v>
      </c>
      <c r="G9" s="18" t="n">
        <v>51.12152867</v>
      </c>
      <c r="H9" s="20" t="n">
        <v>1.28406595</v>
      </c>
      <c r="I9" s="18" t="s">
        <v>105</v>
      </c>
      <c r="J9" s="20" t="s">
        <v>105</v>
      </c>
      <c r="K9" s="18" t="n">
        <v>0.58903607</v>
      </c>
      <c r="L9" s="20" t="n">
        <v>0.18881909</v>
      </c>
      <c r="M9" s="18" t="n">
        <v>0</v>
      </c>
      <c r="N9" s="20" t="n">
        <v>0</v>
      </c>
      <c r="O9" s="18" t="n">
        <v>0</v>
      </c>
      <c r="P9" s="20" t="n">
        <v>0</v>
      </c>
      <c r="Q9" s="18" t="n">
        <v>1.02161032</v>
      </c>
      <c r="R9" s="20" t="n">
        <v>0.26036115</v>
      </c>
    </row>
    <row r="10" spans="1:18">
      <c r="A10" s="15" t="s">
        <v>109</v>
      </c>
      <c r="B10" s="17" t="n">
        <v>13082</v>
      </c>
      <c r="C10" s="18">
        <f>(9871.0/B10*100)</f>
        <v/>
      </c>
      <c r="D10" s="19" t="n">
        <v>3211</v>
      </c>
      <c r="E10" s="18" t="n">
        <v>53.87386711</v>
      </c>
      <c r="F10" s="20" t="n">
        <v>1.46209941</v>
      </c>
      <c r="G10" s="18" t="n">
        <v>45.21652865</v>
      </c>
      <c r="H10" s="20" t="n">
        <v>1.50147318</v>
      </c>
      <c r="I10" s="18" t="s">
        <v>105</v>
      </c>
      <c r="J10" s="20" t="s">
        <v>105</v>
      </c>
      <c r="K10" s="18" t="n">
        <v>0.22641515</v>
      </c>
      <c r="L10" s="20" t="n">
        <v>0.12370972</v>
      </c>
      <c r="M10" s="18" t="n">
        <v>0</v>
      </c>
      <c r="N10" s="20" t="n">
        <v>0</v>
      </c>
      <c r="O10" s="18" t="n">
        <v>0</v>
      </c>
      <c r="P10" s="20" t="n">
        <v>0</v>
      </c>
      <c r="Q10" s="18" t="n">
        <v>0.68318908</v>
      </c>
      <c r="R10" s="20" t="n">
        <v>0.19423063</v>
      </c>
    </row>
    <row r="11" spans="1:18">
      <c r="A11" s="15" t="s">
        <v>110</v>
      </c>
      <c r="B11" s="17" t="n">
        <v>7053</v>
      </c>
      <c r="C11" s="18">
        <f>(5328.0/B11*100)</f>
        <v/>
      </c>
      <c r="D11" s="19" t="n">
        <v>1725</v>
      </c>
      <c r="E11" s="18" t="n">
        <v>66.91042356</v>
      </c>
      <c r="F11" s="20" t="n">
        <v>1.44309499</v>
      </c>
      <c r="G11" s="18" t="n">
        <v>29.53608727</v>
      </c>
      <c r="H11" s="20" t="n">
        <v>1.38312547</v>
      </c>
      <c r="I11" s="18" t="s">
        <v>105</v>
      </c>
      <c r="J11" s="20" t="s">
        <v>105</v>
      </c>
      <c r="K11" s="18" t="n">
        <v>1.10457179</v>
      </c>
      <c r="L11" s="20" t="n">
        <v>0.3576028</v>
      </c>
      <c r="M11" s="18" t="n">
        <v>0</v>
      </c>
      <c r="N11" s="20" t="n">
        <v>0</v>
      </c>
      <c r="O11" s="18" t="n">
        <v>0</v>
      </c>
      <c r="P11" s="20" t="n">
        <v>0</v>
      </c>
      <c r="Q11" s="18" t="n">
        <v>2.44891738</v>
      </c>
      <c r="R11" s="20" t="n">
        <v>0.50854451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(8906.0/B23*100)</f>
        <v/>
      </c>
      <c r="D23" s="19" t="n">
        <v>2677</v>
      </c>
      <c r="E23" s="18" t="n">
        <v>56.69392744</v>
      </c>
      <c r="F23" s="20" t="n">
        <v>1.35570005</v>
      </c>
      <c r="G23" s="18" t="n">
        <v>40.90181828</v>
      </c>
      <c r="H23" s="20" t="n">
        <v>1.42107256</v>
      </c>
      <c r="I23" s="18" t="s">
        <v>105</v>
      </c>
      <c r="J23" s="20" t="s">
        <v>105</v>
      </c>
      <c r="K23" s="18" t="n">
        <v>0.78319428</v>
      </c>
      <c r="L23" s="20" t="n">
        <v>0.33264185</v>
      </c>
      <c r="M23" s="18" t="n">
        <v>0</v>
      </c>
      <c r="N23" s="20" t="n">
        <v>0</v>
      </c>
      <c r="O23" s="18" t="n">
        <v>0</v>
      </c>
      <c r="P23" s="20" t="n">
        <v>0</v>
      </c>
      <c r="Q23" s="18" t="n">
        <v>1.62105999</v>
      </c>
      <c r="R23" s="20" t="n">
        <v>0.33483906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59.27746242</v>
      </c>
      <c r="F29" s="20" t="n">
        <v>1.48385056</v>
      </c>
      <c r="G29" s="18" t="n">
        <v>39.76225345</v>
      </c>
      <c r="H29" s="20" t="n">
        <v>1.5042691</v>
      </c>
      <c r="I29" s="18" t="s">
        <v>105</v>
      </c>
      <c r="J29" s="20" t="s">
        <v>105</v>
      </c>
      <c r="K29" s="18" t="n">
        <v>0.6112658399999999</v>
      </c>
      <c r="L29" s="20" t="n">
        <v>0.22590214</v>
      </c>
      <c r="M29" s="18" t="n">
        <v>0</v>
      </c>
      <c r="N29" s="20" t="n">
        <v>0</v>
      </c>
      <c r="O29" s="18" t="n">
        <v>0</v>
      </c>
      <c r="P29" s="20" t="n">
        <v>0</v>
      </c>
      <c r="Q29" s="18" t="n">
        <v>0.34901829</v>
      </c>
      <c r="R29" s="20" t="n">
        <v>0.17534772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(2771.0/B32*100)</f>
        <v/>
      </c>
      <c r="D32" s="19" t="n">
        <v>1707</v>
      </c>
      <c r="E32" s="18" t="n">
        <v>61.97643916</v>
      </c>
      <c r="F32" s="20" t="n">
        <v>1.33992949</v>
      </c>
      <c r="G32" s="18" t="n">
        <v>37.10671387</v>
      </c>
      <c r="H32" s="20" t="n">
        <v>1.37719284</v>
      </c>
      <c r="I32" s="18" t="s">
        <v>105</v>
      </c>
      <c r="J32" s="20" t="s">
        <v>105</v>
      </c>
      <c r="K32" s="18" t="n">
        <v>0.23095789</v>
      </c>
      <c r="L32" s="20" t="n">
        <v>0.1165657</v>
      </c>
      <c r="M32" s="18" t="n">
        <v>0</v>
      </c>
      <c r="N32" s="20" t="n">
        <v>0</v>
      </c>
      <c r="O32" s="18" t="n">
        <v>0</v>
      </c>
      <c r="P32" s="20" t="n">
        <v>0</v>
      </c>
      <c r="Q32" s="18" t="n">
        <v>0.68588908</v>
      </c>
      <c r="R32" s="20" t="n">
        <v>0.17966463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(4834.0/B34*100)</f>
        <v/>
      </c>
      <c r="D34" s="19" t="n">
        <v>1516</v>
      </c>
      <c r="E34" s="18" t="n">
        <v>64.62581872</v>
      </c>
      <c r="F34" s="20" t="n">
        <v>1.71592758</v>
      </c>
      <c r="G34" s="18" t="n">
        <v>32.10916643</v>
      </c>
      <c r="H34" s="20" t="n">
        <v>1.62310159</v>
      </c>
      <c r="I34" s="18" t="s">
        <v>105</v>
      </c>
      <c r="J34" s="20" t="s">
        <v>105</v>
      </c>
      <c r="K34" s="18" t="n">
        <v>1.05796307</v>
      </c>
      <c r="L34" s="20" t="n">
        <v>0.33450571</v>
      </c>
      <c r="M34" s="18" t="n">
        <v>0</v>
      </c>
      <c r="N34" s="20" t="n">
        <v>0</v>
      </c>
      <c r="O34" s="18" t="n">
        <v>0</v>
      </c>
      <c r="P34" s="20" t="n">
        <v>0</v>
      </c>
      <c r="Q34" s="18" t="n">
        <v>2.20705178</v>
      </c>
      <c r="R34" s="20" t="n">
        <v>0.39520749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(5028.0/B36*100)</f>
        <v/>
      </c>
      <c r="D36" s="19" t="n">
        <v>1708</v>
      </c>
      <c r="E36" s="18" t="n">
        <v>60.22408316</v>
      </c>
      <c r="F36" s="20" t="n">
        <v>1.48395433</v>
      </c>
      <c r="G36" s="18" t="n">
        <v>35.57217694</v>
      </c>
      <c r="H36" s="20" t="n">
        <v>1.43081011</v>
      </c>
      <c r="I36" s="18" t="s">
        <v>105</v>
      </c>
      <c r="J36" s="20" t="s">
        <v>105</v>
      </c>
      <c r="K36" s="18" t="n">
        <v>0.98776967</v>
      </c>
      <c r="L36" s="20" t="n">
        <v>0.27098027</v>
      </c>
      <c r="M36" s="18" t="n">
        <v>0</v>
      </c>
      <c r="N36" s="20" t="n">
        <v>0</v>
      </c>
      <c r="O36" s="18" t="n">
        <v>0</v>
      </c>
      <c r="P36" s="20" t="n">
        <v>0</v>
      </c>
      <c r="Q36" s="18" t="n">
        <v>3.21597023</v>
      </c>
      <c r="R36" s="20" t="n">
        <v>0.49993264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(4295.0/B41*100)</f>
        <v/>
      </c>
      <c r="D41" s="19" t="n">
        <v>1417</v>
      </c>
      <c r="E41" s="18" t="n">
        <v>51.81869881</v>
      </c>
      <c r="F41" s="20" t="n">
        <v>1.92393152</v>
      </c>
      <c r="G41" s="18" t="n">
        <v>47.33003096</v>
      </c>
      <c r="H41" s="20" t="n">
        <v>1.81375674</v>
      </c>
      <c r="I41" s="18" t="s">
        <v>105</v>
      </c>
      <c r="J41" s="20" t="s">
        <v>105</v>
      </c>
      <c r="K41" s="18" t="n">
        <v>0</v>
      </c>
      <c r="L41" s="20" t="n">
        <v>0</v>
      </c>
      <c r="M41" s="18" t="n">
        <v>0</v>
      </c>
      <c r="N41" s="20" t="n">
        <v>0</v>
      </c>
      <c r="O41" s="18" t="n">
        <v>0</v>
      </c>
      <c r="P41" s="20" t="n">
        <v>0</v>
      </c>
      <c r="Q41" s="18" t="n">
        <v>0.85127022</v>
      </c>
      <c r="R41" s="20" t="n">
        <v>0.33712498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(18698.0/B46*100)</f>
        <v/>
      </c>
      <c r="D46" s="19" t="n">
        <v>4443</v>
      </c>
      <c r="E46" s="18" t="n">
        <v>63.83919422</v>
      </c>
      <c r="F46" s="20" t="n">
        <v>1.04283586</v>
      </c>
      <c r="G46" s="18" t="n">
        <v>25.14860798</v>
      </c>
      <c r="H46" s="20" t="n">
        <v>0.951416</v>
      </c>
      <c r="I46" s="18" t="s">
        <v>105</v>
      </c>
      <c r="J46" s="20" t="s">
        <v>105</v>
      </c>
      <c r="K46" s="18" t="n">
        <v>4.614073</v>
      </c>
      <c r="L46" s="20" t="n">
        <v>0.52170448</v>
      </c>
      <c r="M46" s="18" t="n">
        <v>0</v>
      </c>
      <c r="N46" s="20" t="n">
        <v>0</v>
      </c>
      <c r="O46" s="18" t="n">
        <v>0</v>
      </c>
      <c r="P46" s="20" t="n">
        <v>0</v>
      </c>
      <c r="Q46" s="18" t="n">
        <v>6.3981248</v>
      </c>
      <c r="R46" s="20" t="n">
        <v>0.55559561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(7325.0/B48*100)</f>
        <v/>
      </c>
      <c r="D48" s="19" t="n">
        <v>2516</v>
      </c>
      <c r="E48" s="18" t="n">
        <v>51.05686557</v>
      </c>
      <c r="F48" s="20" t="n">
        <v>1.66493857</v>
      </c>
      <c r="G48" s="18" t="n">
        <v>48.37728216</v>
      </c>
      <c r="H48" s="20" t="n">
        <v>1.66796457</v>
      </c>
      <c r="I48" s="18" t="s">
        <v>105</v>
      </c>
      <c r="J48" s="20" t="s">
        <v>105</v>
      </c>
      <c r="K48" s="18" t="n">
        <v>0</v>
      </c>
      <c r="L48" s="20" t="n">
        <v>0</v>
      </c>
      <c r="M48" s="18" t="n">
        <v>0</v>
      </c>
      <c r="N48" s="20" t="n">
        <v>0</v>
      </c>
      <c r="O48" s="18" t="n">
        <v>0</v>
      </c>
      <c r="P48" s="20" t="n">
        <v>0</v>
      </c>
      <c r="Q48" s="18" t="n">
        <v>0.56585227</v>
      </c>
      <c r="R48" s="20" t="n">
        <v>0.24028835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(4858.0/B61*100)</f>
        <v/>
      </c>
      <c r="D61" s="19" t="n">
        <v>1667</v>
      </c>
      <c r="E61" s="18" t="n">
        <v>65.84293305</v>
      </c>
      <c r="F61" s="20" t="n">
        <v>1.53881384</v>
      </c>
      <c r="G61" s="18" t="n">
        <v>31.17674381</v>
      </c>
      <c r="H61" s="20" t="n">
        <v>1.40778181</v>
      </c>
      <c r="I61" s="18" t="s">
        <v>105</v>
      </c>
      <c r="J61" s="20" t="s">
        <v>105</v>
      </c>
      <c r="K61" s="18" t="n">
        <v>1.21441552</v>
      </c>
      <c r="L61" s="20" t="n">
        <v>0.35891082</v>
      </c>
      <c r="M61" s="18" t="n">
        <v>0</v>
      </c>
      <c r="N61" s="20" t="n">
        <v>0</v>
      </c>
      <c r="O61" s="18" t="n">
        <v>0</v>
      </c>
      <c r="P61" s="20" t="n">
        <v>0</v>
      </c>
      <c r="Q61" s="18" t="n">
        <v>1.76590762</v>
      </c>
      <c r="R61" s="20" t="n">
        <v>0.35961761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(5394.0/B67*100)</f>
        <v/>
      </c>
      <c r="D67" s="19" t="n">
        <v>1577</v>
      </c>
      <c r="E67" s="18" t="n">
        <v>74.73310812</v>
      </c>
      <c r="F67" s="20" t="n">
        <v>1.09920193</v>
      </c>
      <c r="G67" s="18" t="n">
        <v>23.57452462</v>
      </c>
      <c r="H67" s="20" t="n">
        <v>1.10965544</v>
      </c>
      <c r="I67" s="18" t="s">
        <v>105</v>
      </c>
      <c r="J67" s="20" t="s">
        <v>105</v>
      </c>
      <c r="K67" s="18" t="n">
        <v>0</v>
      </c>
      <c r="L67" s="20" t="n">
        <v>0</v>
      </c>
      <c r="M67" s="18" t="n">
        <v>0</v>
      </c>
      <c r="N67" s="20" t="n">
        <v>0</v>
      </c>
      <c r="O67" s="18" t="n">
        <v>0</v>
      </c>
      <c r="P67" s="20" t="n">
        <v>0</v>
      </c>
      <c r="Q67" s="18" t="n">
        <v>1.69236726</v>
      </c>
      <c r="R67" s="20" t="n">
        <v>0.31798093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(4596.0/B70*100)</f>
        <v/>
      </c>
      <c r="D70" s="19" t="n">
        <v>1440</v>
      </c>
      <c r="E70" s="18" t="n">
        <v>49.6524513</v>
      </c>
      <c r="F70" s="20" t="n">
        <v>1.37926232</v>
      </c>
      <c r="G70" s="18" t="n">
        <v>48.09331358</v>
      </c>
      <c r="H70" s="20" t="n">
        <v>1.37174948</v>
      </c>
      <c r="I70" s="18" t="s">
        <v>105</v>
      </c>
      <c r="J70" s="20" t="s">
        <v>105</v>
      </c>
      <c r="K70" s="18" t="n">
        <v>0.8986437900000001</v>
      </c>
      <c r="L70" s="20" t="n">
        <v>0.25261888</v>
      </c>
      <c r="M70" s="18" t="n">
        <v>0</v>
      </c>
      <c r="N70" s="20" t="n">
        <v>0</v>
      </c>
      <c r="O70" s="18" t="n">
        <v>0</v>
      </c>
      <c r="P70" s="20" t="n">
        <v>0</v>
      </c>
      <c r="Q70" s="18" t="n">
        <v>1.35559133</v>
      </c>
      <c r="R70" s="20" t="n">
        <v>0.4040654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244</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(1098.0/B7*100)</f>
        <v/>
      </c>
      <c r="D7" s="19" t="n">
        <v>13432</v>
      </c>
      <c r="E7" s="18" t="n">
        <v>56.76989289</v>
      </c>
      <c r="F7" s="20" t="n">
        <v>0.5768126</v>
      </c>
      <c r="G7" s="18" t="n">
        <v>34.21405398</v>
      </c>
      <c r="H7" s="20" t="n">
        <v>0.54330853</v>
      </c>
      <c r="I7" s="18" t="s">
        <v>105</v>
      </c>
      <c r="J7" s="20" t="s">
        <v>105</v>
      </c>
      <c r="K7" s="18" t="n">
        <v>1.43329054</v>
      </c>
      <c r="L7" s="20" t="n">
        <v>0.11802688</v>
      </c>
      <c r="M7" s="18" t="n">
        <v>0</v>
      </c>
      <c r="N7" s="20" t="n">
        <v>0</v>
      </c>
      <c r="O7" s="18" t="n">
        <v>0</v>
      </c>
      <c r="P7" s="20" t="n">
        <v>0</v>
      </c>
      <c r="Q7" s="18" t="n">
        <v>7.58276259</v>
      </c>
      <c r="R7" s="20" t="n">
        <v>0.31166634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(4368.0/B9*100)</f>
        <v/>
      </c>
      <c r="D9" s="19" t="n">
        <v>1307</v>
      </c>
      <c r="E9" s="18" t="n">
        <v>57.22868991</v>
      </c>
      <c r="F9" s="20" t="n">
        <v>1.3426934</v>
      </c>
      <c r="G9" s="18" t="n">
        <v>37.80045573</v>
      </c>
      <c r="H9" s="20" t="n">
        <v>1.33431587</v>
      </c>
      <c r="I9" s="18" t="s">
        <v>105</v>
      </c>
      <c r="J9" s="20" t="s">
        <v>105</v>
      </c>
      <c r="K9" s="18" t="n">
        <v>0.68825467</v>
      </c>
      <c r="L9" s="20" t="n">
        <v>0.21252113</v>
      </c>
      <c r="M9" s="18" t="n">
        <v>0</v>
      </c>
      <c r="N9" s="20" t="n">
        <v>0</v>
      </c>
      <c r="O9" s="18" t="n">
        <v>0</v>
      </c>
      <c r="P9" s="20" t="n">
        <v>0</v>
      </c>
      <c r="Q9" s="18" t="n">
        <v>4.28259969</v>
      </c>
      <c r="R9" s="20" t="n">
        <v>0.54534605</v>
      </c>
    </row>
    <row r="10" spans="1:18">
      <c r="A10" s="15" t="s">
        <v>109</v>
      </c>
      <c r="B10" s="17" t="n">
        <v>13082</v>
      </c>
      <c r="C10" s="18">
        <f>(9876.0/B10*100)</f>
        <v/>
      </c>
      <c r="D10" s="19" t="n">
        <v>3206</v>
      </c>
      <c r="E10" s="18" t="n">
        <v>65.17116178000001</v>
      </c>
      <c r="F10" s="20" t="n">
        <v>1.41632274</v>
      </c>
      <c r="G10" s="18" t="n">
        <v>29.97773733</v>
      </c>
      <c r="H10" s="20" t="n">
        <v>1.39476731</v>
      </c>
      <c r="I10" s="18" t="s">
        <v>105</v>
      </c>
      <c r="J10" s="20" t="s">
        <v>105</v>
      </c>
      <c r="K10" s="18" t="n">
        <v>0.23444025</v>
      </c>
      <c r="L10" s="20" t="n">
        <v>0.1240062</v>
      </c>
      <c r="M10" s="18" t="n">
        <v>0</v>
      </c>
      <c r="N10" s="20" t="n">
        <v>0</v>
      </c>
      <c r="O10" s="18" t="n">
        <v>0</v>
      </c>
      <c r="P10" s="20" t="n">
        <v>0</v>
      </c>
      <c r="Q10" s="18" t="n">
        <v>4.61666064</v>
      </c>
      <c r="R10" s="20" t="n">
        <v>0.59740381</v>
      </c>
    </row>
    <row r="11" spans="1:18">
      <c r="A11" s="15" t="s">
        <v>110</v>
      </c>
      <c r="B11" s="17" t="n">
        <v>7053</v>
      </c>
      <c r="C11" s="18">
        <f>(5336.0/B11*100)</f>
        <v/>
      </c>
      <c r="D11" s="19" t="n">
        <v>1717</v>
      </c>
      <c r="E11" s="18" t="n">
        <v>56.70134994</v>
      </c>
      <c r="F11" s="20" t="n">
        <v>1.57467089</v>
      </c>
      <c r="G11" s="18" t="n">
        <v>27.482846</v>
      </c>
      <c r="H11" s="20" t="n">
        <v>1.35855503</v>
      </c>
      <c r="I11" s="18" t="s">
        <v>105</v>
      </c>
      <c r="J11" s="20" t="s">
        <v>105</v>
      </c>
      <c r="K11" s="18" t="n">
        <v>1.49123122</v>
      </c>
      <c r="L11" s="20" t="n">
        <v>0.38919264</v>
      </c>
      <c r="M11" s="18" t="n">
        <v>0</v>
      </c>
      <c r="N11" s="20" t="n">
        <v>0</v>
      </c>
      <c r="O11" s="18" t="n">
        <v>0</v>
      </c>
      <c r="P11" s="20" t="n">
        <v>0</v>
      </c>
      <c r="Q11" s="18" t="n">
        <v>14.32457284</v>
      </c>
      <c r="R11" s="20" t="n">
        <v>1.05008367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(8915.0/B23*100)</f>
        <v/>
      </c>
      <c r="D23" s="19" t="n">
        <v>2668</v>
      </c>
      <c r="E23" s="18" t="n">
        <v>50.2386359</v>
      </c>
      <c r="F23" s="20" t="n">
        <v>1.38229132</v>
      </c>
      <c r="G23" s="18" t="n">
        <v>41.64940918</v>
      </c>
      <c r="H23" s="20" t="n">
        <v>1.32762544</v>
      </c>
      <c r="I23" s="18" t="s">
        <v>105</v>
      </c>
      <c r="J23" s="20" t="s">
        <v>105</v>
      </c>
      <c r="K23" s="18" t="n">
        <v>1.15199217</v>
      </c>
      <c r="L23" s="20" t="n">
        <v>0.38320898</v>
      </c>
      <c r="M23" s="18" t="n">
        <v>0</v>
      </c>
      <c r="N23" s="20" t="n">
        <v>0</v>
      </c>
      <c r="O23" s="18" t="n">
        <v>0</v>
      </c>
      <c r="P23" s="20" t="n">
        <v>0</v>
      </c>
      <c r="Q23" s="18" t="n">
        <v>6.95996276</v>
      </c>
      <c r="R23" s="20" t="n">
        <v>0.7845366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61.33960032</v>
      </c>
      <c r="F29" s="20" t="n">
        <v>1.26578145</v>
      </c>
      <c r="G29" s="18" t="n">
        <v>33.80399472</v>
      </c>
      <c r="H29" s="20" t="n">
        <v>1.26228778</v>
      </c>
      <c r="I29" s="18" t="s">
        <v>105</v>
      </c>
      <c r="J29" s="20" t="s">
        <v>105</v>
      </c>
      <c r="K29" s="18" t="n">
        <v>0.6112658399999999</v>
      </c>
      <c r="L29" s="20" t="n">
        <v>0.22590214</v>
      </c>
      <c r="M29" s="18" t="n">
        <v>0</v>
      </c>
      <c r="N29" s="20" t="n">
        <v>0</v>
      </c>
      <c r="O29" s="18" t="n">
        <v>0</v>
      </c>
      <c r="P29" s="20" t="n">
        <v>0</v>
      </c>
      <c r="Q29" s="18" t="n">
        <v>4.24513911</v>
      </c>
      <c r="R29" s="20" t="n">
        <v>0.71152055</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(2772.0/B32*100)</f>
        <v/>
      </c>
      <c r="D32" s="19" t="n">
        <v>1706</v>
      </c>
      <c r="E32" s="18" t="n">
        <v>55.42026943</v>
      </c>
      <c r="F32" s="20" t="n">
        <v>1.57781614</v>
      </c>
      <c r="G32" s="18" t="n">
        <v>35.21461567</v>
      </c>
      <c r="H32" s="20" t="n">
        <v>1.67126975</v>
      </c>
      <c r="I32" s="18" t="s">
        <v>105</v>
      </c>
      <c r="J32" s="20" t="s">
        <v>105</v>
      </c>
      <c r="K32" s="18" t="n">
        <v>0.28562313</v>
      </c>
      <c r="L32" s="20" t="n">
        <v>0.12855005</v>
      </c>
      <c r="M32" s="18" t="n">
        <v>0</v>
      </c>
      <c r="N32" s="20" t="n">
        <v>0</v>
      </c>
      <c r="O32" s="18" t="n">
        <v>0</v>
      </c>
      <c r="P32" s="20" t="n">
        <v>0</v>
      </c>
      <c r="Q32" s="18" t="n">
        <v>9.07949178</v>
      </c>
      <c r="R32" s="20" t="n">
        <v>0.84078975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(4837.0/B34*100)</f>
        <v/>
      </c>
      <c r="D34" s="19" t="n">
        <v>1513</v>
      </c>
      <c r="E34" s="18" t="n">
        <v>62.0444815</v>
      </c>
      <c r="F34" s="20" t="n">
        <v>1.3387825</v>
      </c>
      <c r="G34" s="18" t="n">
        <v>23.78606482</v>
      </c>
      <c r="H34" s="20" t="n">
        <v>1.5213098</v>
      </c>
      <c r="I34" s="18" t="s">
        <v>105</v>
      </c>
      <c r="J34" s="20" t="s">
        <v>105</v>
      </c>
      <c r="K34" s="18" t="n">
        <v>1.34128208</v>
      </c>
      <c r="L34" s="20" t="n">
        <v>0.35838834</v>
      </c>
      <c r="M34" s="18" t="n">
        <v>0</v>
      </c>
      <c r="N34" s="20" t="n">
        <v>0</v>
      </c>
      <c r="O34" s="18" t="n">
        <v>0</v>
      </c>
      <c r="P34" s="20" t="n">
        <v>0</v>
      </c>
      <c r="Q34" s="18" t="n">
        <v>12.82817159</v>
      </c>
      <c r="R34" s="20" t="n">
        <v>0.9305283600000001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(5034.0/B36*100)</f>
        <v/>
      </c>
      <c r="D36" s="19" t="n">
        <v>1702</v>
      </c>
      <c r="E36" s="18" t="n">
        <v>69.51292991</v>
      </c>
      <c r="F36" s="20" t="n">
        <v>1.29829927</v>
      </c>
      <c r="G36" s="18" t="n">
        <v>19.32278178</v>
      </c>
      <c r="H36" s="20" t="n">
        <v>1.07492489</v>
      </c>
      <c r="I36" s="18" t="s">
        <v>105</v>
      </c>
      <c r="J36" s="20" t="s">
        <v>105</v>
      </c>
      <c r="K36" s="18" t="n">
        <v>1.16899234</v>
      </c>
      <c r="L36" s="20" t="n">
        <v>0.30550132</v>
      </c>
      <c r="M36" s="18" t="n">
        <v>0</v>
      </c>
      <c r="N36" s="20" t="n">
        <v>0</v>
      </c>
      <c r="O36" s="18" t="n">
        <v>0</v>
      </c>
      <c r="P36" s="20" t="n">
        <v>0</v>
      </c>
      <c r="Q36" s="18" t="n">
        <v>9.995295970000001</v>
      </c>
      <c r="R36" s="20" t="n">
        <v>0.99890198</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(4299.0/B41*100)</f>
        <v/>
      </c>
      <c r="D41" s="19" t="n">
        <v>1413</v>
      </c>
      <c r="E41" s="18" t="n">
        <v>71.06855576</v>
      </c>
      <c r="F41" s="20" t="n">
        <v>1.42376523</v>
      </c>
      <c r="G41" s="18" t="n">
        <v>25.67505983</v>
      </c>
      <c r="H41" s="20" t="n">
        <v>1.16268904</v>
      </c>
      <c r="I41" s="18" t="s">
        <v>105</v>
      </c>
      <c r="J41" s="20" t="s">
        <v>105</v>
      </c>
      <c r="K41" s="18" t="n">
        <v>0.07656462</v>
      </c>
      <c r="L41" s="20" t="n">
        <v>0.08041978</v>
      </c>
      <c r="M41" s="18" t="n">
        <v>0</v>
      </c>
      <c r="N41" s="20" t="n">
        <v>0</v>
      </c>
      <c r="O41" s="18" t="n">
        <v>0</v>
      </c>
      <c r="P41" s="20" t="n">
        <v>0</v>
      </c>
      <c r="Q41" s="18" t="n">
        <v>3.17981979</v>
      </c>
      <c r="R41" s="20" t="n">
        <v>0.62730702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(18797.0/B46*100)</f>
        <v/>
      </c>
      <c r="D46" s="19" t="n">
        <v>4344</v>
      </c>
      <c r="E46" s="18" t="n">
        <v>59.27668889</v>
      </c>
      <c r="F46" s="20" t="n">
        <v>1.27364263</v>
      </c>
      <c r="G46" s="18" t="n">
        <v>14.70500962</v>
      </c>
      <c r="H46" s="20" t="n">
        <v>0.85093332</v>
      </c>
      <c r="I46" s="18" t="s">
        <v>105</v>
      </c>
      <c r="J46" s="20" t="s">
        <v>105</v>
      </c>
      <c r="K46" s="18" t="n">
        <v>5.2516837</v>
      </c>
      <c r="L46" s="20" t="n">
        <v>0.60486157</v>
      </c>
      <c r="M46" s="18" t="n">
        <v>0</v>
      </c>
      <c r="N46" s="20" t="n">
        <v>0</v>
      </c>
      <c r="O46" s="18" t="n">
        <v>0</v>
      </c>
      <c r="P46" s="20" t="n">
        <v>0</v>
      </c>
      <c r="Q46" s="18" t="n">
        <v>20.76661779</v>
      </c>
      <c r="R46" s="20" t="n">
        <v>1.0152917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(7327.0/B48*100)</f>
        <v/>
      </c>
      <c r="D48" s="19" t="n">
        <v>2514</v>
      </c>
      <c r="E48" s="18" t="n">
        <v>70.13081640999999</v>
      </c>
      <c r="F48" s="20" t="n">
        <v>1.27076506</v>
      </c>
      <c r="G48" s="18" t="n">
        <v>28.85796278</v>
      </c>
      <c r="H48" s="20" t="n">
        <v>1.2482563</v>
      </c>
      <c r="I48" s="18" t="s">
        <v>105</v>
      </c>
      <c r="J48" s="20" t="s">
        <v>105</v>
      </c>
      <c r="K48" s="18" t="n">
        <v>0.00881874</v>
      </c>
      <c r="L48" s="20" t="n">
        <v>0.00882932</v>
      </c>
      <c r="M48" s="18" t="n">
        <v>0</v>
      </c>
      <c r="N48" s="20" t="n">
        <v>0</v>
      </c>
      <c r="O48" s="18" t="n">
        <v>0</v>
      </c>
      <c r="P48" s="20" t="n">
        <v>0</v>
      </c>
      <c r="Q48" s="18" t="n">
        <v>1.00240208</v>
      </c>
      <c r="R48" s="20" t="n">
        <v>0.44748086</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(4859.0/B61*100)</f>
        <v/>
      </c>
      <c r="D61" s="19" t="n">
        <v>1666</v>
      </c>
      <c r="E61" s="18" t="n">
        <v>61.36896566</v>
      </c>
      <c r="F61" s="20" t="n">
        <v>1.19597951</v>
      </c>
      <c r="G61" s="18" t="n">
        <v>27.06972835</v>
      </c>
      <c r="H61" s="20" t="n">
        <v>1.163727</v>
      </c>
      <c r="I61" s="18" t="s">
        <v>105</v>
      </c>
      <c r="J61" s="20" t="s">
        <v>105</v>
      </c>
      <c r="K61" s="18" t="n">
        <v>1.29919339</v>
      </c>
      <c r="L61" s="20" t="n">
        <v>0.36261845</v>
      </c>
      <c r="M61" s="18" t="n">
        <v>0</v>
      </c>
      <c r="N61" s="20" t="n">
        <v>0</v>
      </c>
      <c r="O61" s="18" t="n">
        <v>0</v>
      </c>
      <c r="P61" s="20" t="n">
        <v>0</v>
      </c>
      <c r="Q61" s="18" t="n">
        <v>10.26211259</v>
      </c>
      <c r="R61" s="20" t="n">
        <v>0.83538531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(5419.0/B67*100)</f>
        <v/>
      </c>
      <c r="D67" s="19" t="n">
        <v>1552</v>
      </c>
      <c r="E67" s="18" t="n">
        <v>73.94971219999999</v>
      </c>
      <c r="F67" s="20" t="n">
        <v>1.1177651</v>
      </c>
      <c r="G67" s="18" t="n">
        <v>18.44716462</v>
      </c>
      <c r="H67" s="20" t="n">
        <v>0.97927252</v>
      </c>
      <c r="I67" s="18" t="s">
        <v>105</v>
      </c>
      <c r="J67" s="20" t="s">
        <v>105</v>
      </c>
      <c r="K67" s="18" t="n">
        <v>0.07169184000000001</v>
      </c>
      <c r="L67" s="20" t="n">
        <v>0.07168231</v>
      </c>
      <c r="M67" s="18" t="n">
        <v>0</v>
      </c>
      <c r="N67" s="20" t="n">
        <v>0</v>
      </c>
      <c r="O67" s="18" t="n">
        <v>0</v>
      </c>
      <c r="P67" s="20" t="n">
        <v>0</v>
      </c>
      <c r="Q67" s="18" t="n">
        <v>7.53143134</v>
      </c>
      <c r="R67" s="20" t="n">
        <v>0.70009336</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(4604.0/B70*100)</f>
        <v/>
      </c>
      <c r="D70" s="19" t="n">
        <v>1432</v>
      </c>
      <c r="E70" s="18" t="n">
        <v>43.91034288</v>
      </c>
      <c r="F70" s="20" t="n">
        <v>1.40885638</v>
      </c>
      <c r="G70" s="18" t="n">
        <v>49.43968703</v>
      </c>
      <c r="H70" s="20" t="n">
        <v>1.48999787</v>
      </c>
      <c r="I70" s="18" t="s">
        <v>105</v>
      </c>
      <c r="J70" s="20" t="s">
        <v>105</v>
      </c>
      <c r="K70" s="18" t="n">
        <v>1.18046946</v>
      </c>
      <c r="L70" s="20" t="n">
        <v>0.23692354</v>
      </c>
      <c r="M70" s="18" t="n">
        <v>0</v>
      </c>
      <c r="N70" s="20" t="n">
        <v>0</v>
      </c>
      <c r="O70" s="18" t="n">
        <v>0</v>
      </c>
      <c r="P70" s="20" t="n">
        <v>0</v>
      </c>
      <c r="Q70" s="18" t="n">
        <v>5.46950064</v>
      </c>
      <c r="R70" s="20" t="n">
        <v>0.74696685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(584.0/B7*100)</f>
        <v/>
      </c>
      <c r="D7" s="19" t="n">
        <v>13946</v>
      </c>
      <c r="E7" s="18" t="n">
        <v>38.03968287</v>
      </c>
      <c r="F7" s="20" t="n">
        <v>0.46196452</v>
      </c>
      <c r="G7" s="18" t="n">
        <v>60.13141709</v>
      </c>
      <c r="H7" s="20" t="n">
        <v>0.48670092</v>
      </c>
      <c r="I7" s="18" t="s">
        <v>105</v>
      </c>
      <c r="J7" s="20" t="s">
        <v>105</v>
      </c>
      <c r="K7" s="18" t="n">
        <v>0.41952338</v>
      </c>
      <c r="L7" s="20" t="n">
        <v>0.06355810000000001</v>
      </c>
      <c r="M7" s="18" t="n">
        <v>0</v>
      </c>
      <c r="N7" s="20" t="n">
        <v>0</v>
      </c>
      <c r="O7" s="18" t="n">
        <v>0</v>
      </c>
      <c r="P7" s="20" t="n">
        <v>0</v>
      </c>
      <c r="Q7" s="18" t="n">
        <v>1.40937667</v>
      </c>
      <c r="R7" s="20" t="n">
        <v>0.1498814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(4328.0/B9*100)</f>
        <v/>
      </c>
      <c r="D9" s="19" t="n">
        <v>1347</v>
      </c>
      <c r="E9" s="18" t="n">
        <v>36.8457988</v>
      </c>
      <c r="F9" s="20" t="n">
        <v>1.46511604</v>
      </c>
      <c r="G9" s="18" t="n">
        <v>62.74741249</v>
      </c>
      <c r="H9" s="20" t="n">
        <v>1.49484966</v>
      </c>
      <c r="I9" s="18" t="s">
        <v>105</v>
      </c>
      <c r="J9" s="20" t="s">
        <v>105</v>
      </c>
      <c r="K9" s="18" t="n">
        <v>0.04949261</v>
      </c>
      <c r="L9" s="20" t="n">
        <v>0.04945236</v>
      </c>
      <c r="M9" s="18" t="n">
        <v>0</v>
      </c>
      <c r="N9" s="20" t="n">
        <v>0</v>
      </c>
      <c r="O9" s="18" t="n">
        <v>0</v>
      </c>
      <c r="P9" s="20" t="n">
        <v>0</v>
      </c>
      <c r="Q9" s="18" t="n">
        <v>0.3572961</v>
      </c>
      <c r="R9" s="20" t="n">
        <v>0.1724794</v>
      </c>
    </row>
    <row r="10" spans="1:18">
      <c r="A10" s="15" t="s">
        <v>109</v>
      </c>
      <c r="B10" s="17" t="n">
        <v>13082</v>
      </c>
      <c r="C10" s="18">
        <f>(9855.0/B10*100)</f>
        <v/>
      </c>
      <c r="D10" s="19" t="n">
        <v>3227</v>
      </c>
      <c r="E10" s="18" t="n">
        <v>33.37515082</v>
      </c>
      <c r="F10" s="20" t="n">
        <v>1.21191726</v>
      </c>
      <c r="G10" s="18" t="n">
        <v>65.99310327000001</v>
      </c>
      <c r="H10" s="20" t="n">
        <v>1.2287533</v>
      </c>
      <c r="I10" s="18" t="s">
        <v>105</v>
      </c>
      <c r="J10" s="20" t="s">
        <v>105</v>
      </c>
      <c r="K10" s="18" t="n">
        <v>0.01686477</v>
      </c>
      <c r="L10" s="20" t="n">
        <v>0.01319041</v>
      </c>
      <c r="M10" s="18" t="n">
        <v>0</v>
      </c>
      <c r="N10" s="20" t="n">
        <v>0</v>
      </c>
      <c r="O10" s="18" t="n">
        <v>0</v>
      </c>
      <c r="P10" s="20" t="n">
        <v>0</v>
      </c>
      <c r="Q10" s="18" t="n">
        <v>0.61488114</v>
      </c>
      <c r="R10" s="20" t="n">
        <v>0.22888538</v>
      </c>
    </row>
    <row r="11" spans="1:18">
      <c r="A11" s="15" t="s">
        <v>110</v>
      </c>
      <c r="B11" s="17" t="n">
        <v>7053</v>
      </c>
      <c r="C11" s="18">
        <f>(5293.0/B11*100)</f>
        <v/>
      </c>
      <c r="D11" s="19" t="n">
        <v>1760</v>
      </c>
      <c r="E11" s="18" t="n">
        <v>43.0685181</v>
      </c>
      <c r="F11" s="20" t="n">
        <v>1.52250882</v>
      </c>
      <c r="G11" s="18" t="n">
        <v>54.74577362</v>
      </c>
      <c r="H11" s="20" t="n">
        <v>1.58225621</v>
      </c>
      <c r="I11" s="18" t="s">
        <v>105</v>
      </c>
      <c r="J11" s="20" t="s">
        <v>105</v>
      </c>
      <c r="K11" s="18" t="n">
        <v>0.16745542</v>
      </c>
      <c r="L11" s="20" t="n">
        <v>0.03630578</v>
      </c>
      <c r="M11" s="18" t="n">
        <v>0</v>
      </c>
      <c r="N11" s="20" t="n">
        <v>0</v>
      </c>
      <c r="O11" s="18" t="n">
        <v>0</v>
      </c>
      <c r="P11" s="20" t="n">
        <v>0</v>
      </c>
      <c r="Q11" s="18" t="n">
        <v>2.01825286</v>
      </c>
      <c r="R11" s="20" t="n">
        <v>0.51662334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(8865.0/B23*100)</f>
        <v/>
      </c>
      <c r="D23" s="19" t="n">
        <v>2718</v>
      </c>
      <c r="E23" s="18" t="n">
        <v>30.27182977</v>
      </c>
      <c r="F23" s="20" t="n">
        <v>1.16026038</v>
      </c>
      <c r="G23" s="18" t="n">
        <v>68.64155377</v>
      </c>
      <c r="H23" s="20" t="n">
        <v>1.23599604</v>
      </c>
      <c r="I23" s="18" t="s">
        <v>105</v>
      </c>
      <c r="J23" s="20" t="s">
        <v>105</v>
      </c>
      <c r="K23" s="18" t="n">
        <v>0.3338621</v>
      </c>
      <c r="L23" s="20" t="n">
        <v>0.17576823</v>
      </c>
      <c r="M23" s="18" t="n">
        <v>0</v>
      </c>
      <c r="N23" s="20" t="n">
        <v>0</v>
      </c>
      <c r="O23" s="18" t="n">
        <v>0</v>
      </c>
      <c r="P23" s="20" t="n">
        <v>0</v>
      </c>
      <c r="Q23" s="18" t="n">
        <v>0.75275437</v>
      </c>
      <c r="R23" s="20" t="n">
        <v>0.21768931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42.51159612</v>
      </c>
      <c r="F29" s="20" t="n">
        <v>1.40512887</v>
      </c>
      <c r="G29" s="18" t="n">
        <v>56.89800036</v>
      </c>
      <c r="H29" s="20" t="n">
        <v>1.44423361</v>
      </c>
      <c r="I29" s="18" t="s">
        <v>105</v>
      </c>
      <c r="J29" s="20" t="s">
        <v>105</v>
      </c>
      <c r="K29" s="18" t="n">
        <v>0.29120936</v>
      </c>
      <c r="L29" s="20" t="n">
        <v>0.15324658</v>
      </c>
      <c r="M29" s="18" t="n">
        <v>0</v>
      </c>
      <c r="N29" s="20" t="n">
        <v>0</v>
      </c>
      <c r="O29" s="18" t="n">
        <v>0</v>
      </c>
      <c r="P29" s="20" t="n">
        <v>0</v>
      </c>
      <c r="Q29" s="18" t="n">
        <v>0.29919416</v>
      </c>
      <c r="R29" s="20" t="n">
        <v>0.16654069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(2769.0/B32*100)</f>
        <v/>
      </c>
      <c r="D32" s="19" t="n">
        <v>1709</v>
      </c>
      <c r="E32" s="18" t="n">
        <v>38.11029576</v>
      </c>
      <c r="F32" s="20" t="n">
        <v>1.33563464</v>
      </c>
      <c r="G32" s="18" t="n">
        <v>61.25854637</v>
      </c>
      <c r="H32" s="20" t="n">
        <v>1.35979683</v>
      </c>
      <c r="I32" s="18" t="s">
        <v>105</v>
      </c>
      <c r="J32" s="20" t="s">
        <v>105</v>
      </c>
      <c r="K32" s="18" t="n">
        <v>0.06925407</v>
      </c>
      <c r="L32" s="20" t="n">
        <v>0.07302863</v>
      </c>
      <c r="M32" s="18" t="n">
        <v>0</v>
      </c>
      <c r="N32" s="20" t="n">
        <v>0</v>
      </c>
      <c r="O32" s="18" t="n">
        <v>0</v>
      </c>
      <c r="P32" s="20" t="n">
        <v>0</v>
      </c>
      <c r="Q32" s="18" t="n">
        <v>0.56190379</v>
      </c>
      <c r="R32" s="20" t="n">
        <v>0.17664479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(4813.0/B34*100)</f>
        <v/>
      </c>
      <c r="D34" s="19" t="n">
        <v>1537</v>
      </c>
      <c r="E34" s="18" t="n">
        <v>44.80344836</v>
      </c>
      <c r="F34" s="20" t="n">
        <v>1.80575034</v>
      </c>
      <c r="G34" s="18" t="n">
        <v>53.35624082</v>
      </c>
      <c r="H34" s="20" t="n">
        <v>1.81348198</v>
      </c>
      <c r="I34" s="18" t="s">
        <v>105</v>
      </c>
      <c r="J34" s="20" t="s">
        <v>105</v>
      </c>
      <c r="K34" s="18" t="n">
        <v>0.37233701</v>
      </c>
      <c r="L34" s="20" t="n">
        <v>0.16533457</v>
      </c>
      <c r="M34" s="18" t="n">
        <v>0</v>
      </c>
      <c r="N34" s="20" t="n">
        <v>0</v>
      </c>
      <c r="O34" s="18" t="n">
        <v>0</v>
      </c>
      <c r="P34" s="20" t="n">
        <v>0</v>
      </c>
      <c r="Q34" s="18" t="n">
        <v>1.46797381</v>
      </c>
      <c r="R34" s="20" t="n">
        <v>0.30135518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(5005.0/B36*100)</f>
        <v/>
      </c>
      <c r="D36" s="19" t="n">
        <v>1731</v>
      </c>
      <c r="E36" s="18" t="n">
        <v>46.22376023</v>
      </c>
      <c r="F36" s="20" t="n">
        <v>1.64682521</v>
      </c>
      <c r="G36" s="18" t="n">
        <v>52.0576729</v>
      </c>
      <c r="H36" s="20" t="n">
        <v>1.64560579</v>
      </c>
      <c r="I36" s="18" t="s">
        <v>105</v>
      </c>
      <c r="J36" s="20" t="s">
        <v>105</v>
      </c>
      <c r="K36" s="18" t="n">
        <v>0.35750809</v>
      </c>
      <c r="L36" s="20" t="n">
        <v>0.10855927</v>
      </c>
      <c r="M36" s="18" t="n">
        <v>0</v>
      </c>
      <c r="N36" s="20" t="n">
        <v>0</v>
      </c>
      <c r="O36" s="18" t="n">
        <v>0</v>
      </c>
      <c r="P36" s="20" t="n">
        <v>0</v>
      </c>
      <c r="Q36" s="18" t="n">
        <v>1.36105879</v>
      </c>
      <c r="R36" s="20" t="n">
        <v>0.2836893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(4275.0/B41*100)</f>
        <v/>
      </c>
      <c r="D41" s="19" t="n">
        <v>1437</v>
      </c>
      <c r="E41" s="18" t="n">
        <v>36.67091831</v>
      </c>
      <c r="F41" s="20" t="n">
        <v>1.54674469</v>
      </c>
      <c r="G41" s="18" t="n">
        <v>63.03677569</v>
      </c>
      <c r="H41" s="20" t="n">
        <v>1.5603526</v>
      </c>
      <c r="I41" s="18" t="s">
        <v>105</v>
      </c>
      <c r="J41" s="20" t="s">
        <v>105</v>
      </c>
      <c r="K41" s="18" t="n">
        <v>0</v>
      </c>
      <c r="L41" s="20" t="n">
        <v>0</v>
      </c>
      <c r="M41" s="18" t="n">
        <v>0</v>
      </c>
      <c r="N41" s="20" t="n">
        <v>0</v>
      </c>
      <c r="O41" s="18" t="n">
        <v>0</v>
      </c>
      <c r="P41" s="20" t="n">
        <v>0</v>
      </c>
      <c r="Q41" s="18" t="n">
        <v>0.292306</v>
      </c>
      <c r="R41" s="20" t="n">
        <v>0.13335833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(17882.0/B46*100)</f>
        <v/>
      </c>
      <c r="D46" s="19" t="n">
        <v>5259</v>
      </c>
      <c r="E46" s="18" t="n">
        <v>42.07791408</v>
      </c>
      <c r="F46" s="20" t="n">
        <v>1.09491507</v>
      </c>
      <c r="G46" s="18" t="n">
        <v>51.51725941</v>
      </c>
      <c r="H46" s="20" t="n">
        <v>1.27755249</v>
      </c>
      <c r="I46" s="18" t="s">
        <v>105</v>
      </c>
      <c r="J46" s="20" t="s">
        <v>105</v>
      </c>
      <c r="K46" s="18" t="n">
        <v>1.10923731</v>
      </c>
      <c r="L46" s="20" t="n">
        <v>0.21892553</v>
      </c>
      <c r="M46" s="18" t="n">
        <v>0</v>
      </c>
      <c r="N46" s="20" t="n">
        <v>0</v>
      </c>
      <c r="O46" s="18" t="n">
        <v>0</v>
      </c>
      <c r="P46" s="20" t="n">
        <v>0</v>
      </c>
      <c r="Q46" s="18" t="n">
        <v>5.2955892</v>
      </c>
      <c r="R46" s="20" t="n">
        <v>0.56494684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(7317.0/B48*100)</f>
        <v/>
      </c>
      <c r="D48" s="19" t="n">
        <v>2524</v>
      </c>
      <c r="E48" s="18" t="n">
        <v>22.72181463</v>
      </c>
      <c r="F48" s="20" t="n">
        <v>1.18575389</v>
      </c>
      <c r="G48" s="18" t="n">
        <v>77.24806551</v>
      </c>
      <c r="H48" s="20" t="n">
        <v>1.18886395</v>
      </c>
      <c r="I48" s="18" t="s">
        <v>105</v>
      </c>
      <c r="J48" s="20" t="s">
        <v>105</v>
      </c>
      <c r="K48" s="18" t="n">
        <v>0.02982511</v>
      </c>
      <c r="L48" s="20" t="n">
        <v>0.02995541</v>
      </c>
      <c r="M48" s="18" t="n">
        <v>0</v>
      </c>
      <c r="N48" s="20" t="n">
        <v>0</v>
      </c>
      <c r="O48" s="18" t="n">
        <v>0</v>
      </c>
      <c r="P48" s="20" t="n">
        <v>0</v>
      </c>
      <c r="Q48" s="18" t="n">
        <v>0.00029475</v>
      </c>
      <c r="R48" s="20" t="n">
        <v>0.00029491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(4850.0/B61*100)</f>
        <v/>
      </c>
      <c r="D61" s="19" t="n">
        <v>1675</v>
      </c>
      <c r="E61" s="18" t="n">
        <v>45.43193725</v>
      </c>
      <c r="F61" s="20" t="n">
        <v>1.54777377</v>
      </c>
      <c r="G61" s="18" t="n">
        <v>53.24945621</v>
      </c>
      <c r="H61" s="20" t="n">
        <v>1.59762902</v>
      </c>
      <c r="I61" s="18" t="s">
        <v>105</v>
      </c>
      <c r="J61" s="20" t="s">
        <v>105</v>
      </c>
      <c r="K61" s="18" t="n">
        <v>0.46675351</v>
      </c>
      <c r="L61" s="20" t="n">
        <v>0.19033659</v>
      </c>
      <c r="M61" s="18" t="n">
        <v>0</v>
      </c>
      <c r="N61" s="20" t="n">
        <v>0</v>
      </c>
      <c r="O61" s="18" t="n">
        <v>0</v>
      </c>
      <c r="P61" s="20" t="n">
        <v>0</v>
      </c>
      <c r="Q61" s="18" t="n">
        <v>0.85185303</v>
      </c>
      <c r="R61" s="20" t="n">
        <v>0.26234497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(5206.0/B67*100)</f>
        <v/>
      </c>
      <c r="D67" s="19" t="n">
        <v>1765</v>
      </c>
      <c r="E67" s="18" t="n">
        <v>53.35210347</v>
      </c>
      <c r="F67" s="20" t="n">
        <v>1.44297004</v>
      </c>
      <c r="G67" s="18" t="n">
        <v>46.32429726</v>
      </c>
      <c r="H67" s="20" t="n">
        <v>1.46349213</v>
      </c>
      <c r="I67" s="18" t="s">
        <v>105</v>
      </c>
      <c r="J67" s="20" t="s">
        <v>105</v>
      </c>
      <c r="K67" s="18" t="n">
        <v>0</v>
      </c>
      <c r="L67" s="20" t="n">
        <v>0</v>
      </c>
      <c r="M67" s="18" t="n">
        <v>0</v>
      </c>
      <c r="N67" s="20" t="n">
        <v>0</v>
      </c>
      <c r="O67" s="18" t="n">
        <v>0</v>
      </c>
      <c r="P67" s="20" t="n">
        <v>0</v>
      </c>
      <c r="Q67" s="18" t="n">
        <v>0.32359928</v>
      </c>
      <c r="R67" s="20" t="n">
        <v>0.13232604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(4519.0/B70*100)</f>
        <v/>
      </c>
      <c r="D70" s="19" t="n">
        <v>1517</v>
      </c>
      <c r="E70" s="18" t="n">
        <v>23.11961049</v>
      </c>
      <c r="F70" s="20" t="n">
        <v>1.30475459</v>
      </c>
      <c r="G70" s="18" t="n">
        <v>76.24286621</v>
      </c>
      <c r="H70" s="20" t="n">
        <v>1.35235721</v>
      </c>
      <c r="I70" s="18" t="s">
        <v>105</v>
      </c>
      <c r="J70" s="20" t="s">
        <v>105</v>
      </c>
      <c r="K70" s="18" t="n">
        <v>0.05345225</v>
      </c>
      <c r="L70" s="20" t="n">
        <v>0.07570230999999999</v>
      </c>
      <c r="M70" s="18" t="n">
        <v>0</v>
      </c>
      <c r="N70" s="20" t="n">
        <v>0</v>
      </c>
      <c r="O70" s="18" t="n">
        <v>0</v>
      </c>
      <c r="P70" s="20" t="n">
        <v>0</v>
      </c>
      <c r="Q70" s="18" t="n">
        <v>0.58407105</v>
      </c>
      <c r="R70" s="20" t="n">
        <v>0.23567568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(1172.0/B7*100)</f>
        <v/>
      </c>
      <c r="D7" s="19" t="n">
        <v>13358</v>
      </c>
      <c r="E7" s="18" t="n">
        <v>68.20457232</v>
      </c>
      <c r="F7" s="20" t="n">
        <v>0.39657959</v>
      </c>
      <c r="G7" s="18" t="n">
        <v>28.13863744</v>
      </c>
      <c r="H7" s="20" t="n">
        <v>0.41200361</v>
      </c>
      <c r="I7" s="18" t="s">
        <v>105</v>
      </c>
      <c r="J7" s="20" t="s">
        <v>105</v>
      </c>
      <c r="K7" s="18" t="n">
        <v>1.51979797</v>
      </c>
      <c r="L7" s="20" t="n">
        <v>0.12236689</v>
      </c>
      <c r="M7" s="18" t="n">
        <v>0</v>
      </c>
      <c r="N7" s="20" t="n">
        <v>0</v>
      </c>
      <c r="O7" s="18" t="n">
        <v>0</v>
      </c>
      <c r="P7" s="20" t="n">
        <v>0</v>
      </c>
      <c r="Q7" s="18" t="n">
        <v>2.13699227</v>
      </c>
      <c r="R7" s="20" t="n">
        <v>0.15684369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(4376.0/B9*100)</f>
        <v/>
      </c>
      <c r="D9" s="19" t="n">
        <v>1299</v>
      </c>
      <c r="E9" s="18" t="n">
        <v>69.6051832</v>
      </c>
      <c r="F9" s="20" t="n">
        <v>1.21028499</v>
      </c>
      <c r="G9" s="18" t="n">
        <v>28.53718651</v>
      </c>
      <c r="H9" s="20" t="n">
        <v>1.14088207</v>
      </c>
      <c r="I9" s="18" t="s">
        <v>105</v>
      </c>
      <c r="J9" s="20" t="s">
        <v>105</v>
      </c>
      <c r="K9" s="18" t="n">
        <v>0.79924385</v>
      </c>
      <c r="L9" s="20" t="n">
        <v>0.23346022</v>
      </c>
      <c r="M9" s="18" t="n">
        <v>0</v>
      </c>
      <c r="N9" s="20" t="n">
        <v>0</v>
      </c>
      <c r="O9" s="18" t="n">
        <v>0</v>
      </c>
      <c r="P9" s="20" t="n">
        <v>0</v>
      </c>
      <c r="Q9" s="18" t="n">
        <v>1.05838644</v>
      </c>
      <c r="R9" s="20" t="n">
        <v>0.26724675</v>
      </c>
    </row>
    <row r="10" spans="1:18">
      <c r="A10" s="15" t="s">
        <v>109</v>
      </c>
      <c r="B10" s="17" t="n">
        <v>13082</v>
      </c>
      <c r="C10" s="18">
        <f>(9879.0/B10*100)</f>
        <v/>
      </c>
      <c r="D10" s="19" t="n">
        <v>3203</v>
      </c>
      <c r="E10" s="18" t="n">
        <v>67.02608361999999</v>
      </c>
      <c r="F10" s="20" t="n">
        <v>1.13856136</v>
      </c>
      <c r="G10" s="18" t="n">
        <v>31.89819599</v>
      </c>
      <c r="H10" s="20" t="n">
        <v>1.08704819</v>
      </c>
      <c r="I10" s="18" t="s">
        <v>105</v>
      </c>
      <c r="J10" s="20" t="s">
        <v>105</v>
      </c>
      <c r="K10" s="18" t="n">
        <v>0.24409874</v>
      </c>
      <c r="L10" s="20" t="n">
        <v>0.12426752</v>
      </c>
      <c r="M10" s="18" t="n">
        <v>0</v>
      </c>
      <c r="N10" s="20" t="n">
        <v>0</v>
      </c>
      <c r="O10" s="18" t="n">
        <v>0</v>
      </c>
      <c r="P10" s="20" t="n">
        <v>0</v>
      </c>
      <c r="Q10" s="18" t="n">
        <v>0.83162166</v>
      </c>
      <c r="R10" s="20" t="n">
        <v>0.23216126</v>
      </c>
    </row>
    <row r="11" spans="1:18">
      <c r="A11" s="15" t="s">
        <v>110</v>
      </c>
      <c r="B11" s="17" t="n">
        <v>7053</v>
      </c>
      <c r="C11" s="18">
        <f>(5339.0/B11*100)</f>
        <v/>
      </c>
      <c r="D11" s="19" t="n">
        <v>1714</v>
      </c>
      <c r="E11" s="18" t="n">
        <v>63.70286461</v>
      </c>
      <c r="F11" s="20" t="n">
        <v>1.39817772</v>
      </c>
      <c r="G11" s="18" t="n">
        <v>33.13648991</v>
      </c>
      <c r="H11" s="20" t="n">
        <v>1.40878782</v>
      </c>
      <c r="I11" s="18" t="s">
        <v>105</v>
      </c>
      <c r="J11" s="20" t="s">
        <v>105</v>
      </c>
      <c r="K11" s="18" t="n">
        <v>1.57184269</v>
      </c>
      <c r="L11" s="20" t="n">
        <v>0.39701764</v>
      </c>
      <c r="M11" s="18" t="n">
        <v>0</v>
      </c>
      <c r="N11" s="20" t="n">
        <v>0</v>
      </c>
      <c r="O11" s="18" t="n">
        <v>0</v>
      </c>
      <c r="P11" s="20" t="n">
        <v>0</v>
      </c>
      <c r="Q11" s="18" t="n">
        <v>1.58880279</v>
      </c>
      <c r="R11" s="20" t="n">
        <v>0.36185987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(8923.0/B23*100)</f>
        <v/>
      </c>
      <c r="D23" s="19" t="n">
        <v>2660</v>
      </c>
      <c r="E23" s="18" t="n">
        <v>77.90792442</v>
      </c>
      <c r="F23" s="20" t="n">
        <v>1.1505724</v>
      </c>
      <c r="G23" s="18" t="n">
        <v>20.19133596</v>
      </c>
      <c r="H23" s="20" t="n">
        <v>1.04108146</v>
      </c>
      <c r="I23" s="18" t="s">
        <v>105</v>
      </c>
      <c r="J23" s="20" t="s">
        <v>105</v>
      </c>
      <c r="K23" s="18" t="n">
        <v>1.16320953</v>
      </c>
      <c r="L23" s="20" t="n">
        <v>0.38345369</v>
      </c>
      <c r="M23" s="18" t="n">
        <v>0</v>
      </c>
      <c r="N23" s="20" t="n">
        <v>0</v>
      </c>
      <c r="O23" s="18" t="n">
        <v>0</v>
      </c>
      <c r="P23" s="20" t="n">
        <v>0</v>
      </c>
      <c r="Q23" s="18" t="n">
        <v>0.73753009</v>
      </c>
      <c r="R23" s="20" t="n">
        <v>0.22386596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62.81807906</v>
      </c>
      <c r="F29" s="20" t="n">
        <v>1.31972192</v>
      </c>
      <c r="G29" s="18" t="n">
        <v>36.34704894</v>
      </c>
      <c r="H29" s="20" t="n">
        <v>1.33749242</v>
      </c>
      <c r="I29" s="18" t="s">
        <v>105</v>
      </c>
      <c r="J29" s="20" t="s">
        <v>105</v>
      </c>
      <c r="K29" s="18" t="n">
        <v>0.6112658399999999</v>
      </c>
      <c r="L29" s="20" t="n">
        <v>0.22590214</v>
      </c>
      <c r="M29" s="18" t="n">
        <v>0</v>
      </c>
      <c r="N29" s="20" t="n">
        <v>0</v>
      </c>
      <c r="O29" s="18" t="n">
        <v>0</v>
      </c>
      <c r="P29" s="20" t="n">
        <v>0</v>
      </c>
      <c r="Q29" s="18" t="n">
        <v>0.22360616</v>
      </c>
      <c r="R29" s="20" t="n">
        <v>0.11367534</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(2772.0/B32*100)</f>
        <v/>
      </c>
      <c r="D32" s="19" t="n">
        <v>1706</v>
      </c>
      <c r="E32" s="18" t="n">
        <v>66.93506911999999</v>
      </c>
      <c r="F32" s="20" t="n">
        <v>1.08694387</v>
      </c>
      <c r="G32" s="18" t="n">
        <v>32.31224176</v>
      </c>
      <c r="H32" s="20" t="n">
        <v>1.1025438</v>
      </c>
      <c r="I32" s="18" t="s">
        <v>105</v>
      </c>
      <c r="J32" s="20" t="s">
        <v>105</v>
      </c>
      <c r="K32" s="18" t="n">
        <v>0.28562313</v>
      </c>
      <c r="L32" s="20" t="n">
        <v>0.12855005</v>
      </c>
      <c r="M32" s="18" t="n">
        <v>0</v>
      </c>
      <c r="N32" s="20" t="n">
        <v>0</v>
      </c>
      <c r="O32" s="18" t="n">
        <v>0</v>
      </c>
      <c r="P32" s="20" t="n">
        <v>0</v>
      </c>
      <c r="Q32" s="18" t="n">
        <v>0.46706598</v>
      </c>
      <c r="R32" s="20" t="n">
        <v>0.19142942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(4840.0/B34*100)</f>
        <v/>
      </c>
      <c r="D34" s="19" t="n">
        <v>1510</v>
      </c>
      <c r="E34" s="18" t="n">
        <v>73.16982722</v>
      </c>
      <c r="F34" s="20" t="n">
        <v>1.2514656</v>
      </c>
      <c r="G34" s="18" t="n">
        <v>22.97676345</v>
      </c>
      <c r="H34" s="20" t="n">
        <v>1.19402517</v>
      </c>
      <c r="I34" s="18" t="s">
        <v>105</v>
      </c>
      <c r="J34" s="20" t="s">
        <v>105</v>
      </c>
      <c r="K34" s="18" t="n">
        <v>1.34391884</v>
      </c>
      <c r="L34" s="20" t="n">
        <v>0.3590087</v>
      </c>
      <c r="M34" s="18" t="n">
        <v>0</v>
      </c>
      <c r="N34" s="20" t="n">
        <v>0</v>
      </c>
      <c r="O34" s="18" t="n">
        <v>0</v>
      </c>
      <c r="P34" s="20" t="n">
        <v>0</v>
      </c>
      <c r="Q34" s="18" t="n">
        <v>2.50949048</v>
      </c>
      <c r="R34" s="20" t="n">
        <v>0.35681691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(5038.0/B36*100)</f>
        <v/>
      </c>
      <c r="D36" s="19" t="n">
        <v>1698</v>
      </c>
      <c r="E36" s="18" t="n">
        <v>81.16226664</v>
      </c>
      <c r="F36" s="20" t="n">
        <v>0.90874269</v>
      </c>
      <c r="G36" s="18" t="n">
        <v>16.55137688</v>
      </c>
      <c r="H36" s="20" t="n">
        <v>0.9051009800000001</v>
      </c>
      <c r="I36" s="18" t="s">
        <v>105</v>
      </c>
      <c r="J36" s="20" t="s">
        <v>105</v>
      </c>
      <c r="K36" s="18" t="n">
        <v>1.17209711</v>
      </c>
      <c r="L36" s="20" t="n">
        <v>0.30631702</v>
      </c>
      <c r="M36" s="18" t="n">
        <v>0</v>
      </c>
      <c r="N36" s="20" t="n">
        <v>0</v>
      </c>
      <c r="O36" s="18" t="n">
        <v>0</v>
      </c>
      <c r="P36" s="20" t="n">
        <v>0</v>
      </c>
      <c r="Q36" s="18" t="n">
        <v>1.11425937</v>
      </c>
      <c r="R36" s="20" t="n">
        <v>0.21975572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(4304.0/B41*100)</f>
        <v/>
      </c>
      <c r="D41" s="19" t="n">
        <v>1408</v>
      </c>
      <c r="E41" s="18" t="n">
        <v>67.39202306999999</v>
      </c>
      <c r="F41" s="20" t="n">
        <v>1.38997276</v>
      </c>
      <c r="G41" s="18" t="n">
        <v>31.53225107</v>
      </c>
      <c r="H41" s="20" t="n">
        <v>1.39535997</v>
      </c>
      <c r="I41" s="18" t="s">
        <v>105</v>
      </c>
      <c r="J41" s="20" t="s">
        <v>105</v>
      </c>
      <c r="K41" s="18" t="n">
        <v>0.1683912</v>
      </c>
      <c r="L41" s="20" t="n">
        <v>0.09896948999999999</v>
      </c>
      <c r="M41" s="18" t="n">
        <v>0</v>
      </c>
      <c r="N41" s="20" t="n">
        <v>0</v>
      </c>
      <c r="O41" s="18" t="n">
        <v>0</v>
      </c>
      <c r="P41" s="20" t="n">
        <v>0</v>
      </c>
      <c r="Q41" s="18" t="n">
        <v>0.90733465</v>
      </c>
      <c r="R41" s="20" t="n">
        <v>0.37316541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(18868.0/B46*100)</f>
        <v/>
      </c>
      <c r="D46" s="19" t="n">
        <v>4273</v>
      </c>
      <c r="E46" s="18" t="n">
        <v>65.694136</v>
      </c>
      <c r="F46" s="20" t="n">
        <v>0.85235594</v>
      </c>
      <c r="G46" s="18" t="n">
        <v>23.63034343</v>
      </c>
      <c r="H46" s="20" t="n">
        <v>0.72177179</v>
      </c>
      <c r="I46" s="18" t="s">
        <v>105</v>
      </c>
      <c r="J46" s="20" t="s">
        <v>105</v>
      </c>
      <c r="K46" s="18" t="n">
        <v>5.46341659</v>
      </c>
      <c r="L46" s="20" t="n">
        <v>0.63794185</v>
      </c>
      <c r="M46" s="18" t="n">
        <v>0</v>
      </c>
      <c r="N46" s="20" t="n">
        <v>0</v>
      </c>
      <c r="O46" s="18" t="n">
        <v>0</v>
      </c>
      <c r="P46" s="20" t="n">
        <v>0</v>
      </c>
      <c r="Q46" s="18" t="n">
        <v>5.21210398</v>
      </c>
      <c r="R46" s="20" t="n">
        <v>0.48424487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(7326.0/B48*100)</f>
        <v/>
      </c>
      <c r="D48" s="19" t="n">
        <v>2515</v>
      </c>
      <c r="E48" s="18" t="n">
        <v>62.72284521</v>
      </c>
      <c r="F48" s="20" t="n">
        <v>1.43551142</v>
      </c>
      <c r="G48" s="18" t="n">
        <v>36.92138361</v>
      </c>
      <c r="H48" s="20" t="n">
        <v>1.37075024</v>
      </c>
      <c r="I48" s="18" t="s">
        <v>105</v>
      </c>
      <c r="J48" s="20" t="s">
        <v>105</v>
      </c>
      <c r="K48" s="18" t="n">
        <v>0.008818060000000001</v>
      </c>
      <c r="L48" s="20" t="n">
        <v>0.00882864</v>
      </c>
      <c r="M48" s="18" t="n">
        <v>0</v>
      </c>
      <c r="N48" s="20" t="n">
        <v>0</v>
      </c>
      <c r="O48" s="18" t="n">
        <v>0</v>
      </c>
      <c r="P48" s="20" t="n">
        <v>0</v>
      </c>
      <c r="Q48" s="18" t="n">
        <v>0.34695312</v>
      </c>
      <c r="R48" s="20" t="n">
        <v>0.21308195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(4859.0/B61*100)</f>
        <v/>
      </c>
      <c r="D61" s="19" t="n">
        <v>1666</v>
      </c>
      <c r="E61" s="18" t="n">
        <v>73.47747751</v>
      </c>
      <c r="F61" s="20" t="n">
        <v>1.22214822</v>
      </c>
      <c r="G61" s="18" t="n">
        <v>24.38890668</v>
      </c>
      <c r="H61" s="20" t="n">
        <v>1.13384246</v>
      </c>
      <c r="I61" s="18" t="s">
        <v>105</v>
      </c>
      <c r="J61" s="20" t="s">
        <v>105</v>
      </c>
      <c r="K61" s="18" t="n">
        <v>1.29918786</v>
      </c>
      <c r="L61" s="20" t="n">
        <v>0.3626702</v>
      </c>
      <c r="M61" s="18" t="n">
        <v>0</v>
      </c>
      <c r="N61" s="20" t="n">
        <v>0</v>
      </c>
      <c r="O61" s="18" t="n">
        <v>0</v>
      </c>
      <c r="P61" s="20" t="n">
        <v>0</v>
      </c>
      <c r="Q61" s="18" t="n">
        <v>0.83442795</v>
      </c>
      <c r="R61" s="20" t="n">
        <v>0.23714209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(5435.0/B67*100)</f>
        <v/>
      </c>
      <c r="D67" s="19" t="n">
        <v>1536</v>
      </c>
      <c r="E67" s="18" t="n">
        <v>73.716836</v>
      </c>
      <c r="F67" s="20" t="n">
        <v>1.04350666</v>
      </c>
      <c r="G67" s="18" t="n">
        <v>25.7390494</v>
      </c>
      <c r="H67" s="20" t="n">
        <v>1.06213561</v>
      </c>
      <c r="I67" s="18" t="s">
        <v>105</v>
      </c>
      <c r="J67" s="20" t="s">
        <v>105</v>
      </c>
      <c r="K67" s="18" t="n">
        <v>0.07248773</v>
      </c>
      <c r="L67" s="20" t="n">
        <v>0.07247793</v>
      </c>
      <c r="M67" s="18" t="n">
        <v>0</v>
      </c>
      <c r="N67" s="20" t="n">
        <v>0</v>
      </c>
      <c r="O67" s="18" t="n">
        <v>0</v>
      </c>
      <c r="P67" s="20" t="n">
        <v>0</v>
      </c>
      <c r="Q67" s="18" t="n">
        <v>0.47162688</v>
      </c>
      <c r="R67" s="20" t="n">
        <v>0.19969743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(4609.0/B70*100)</f>
        <v/>
      </c>
      <c r="D70" s="19" t="n">
        <v>1427</v>
      </c>
      <c r="E70" s="18" t="n">
        <v>68.57264379999999</v>
      </c>
      <c r="F70" s="20" t="n">
        <v>1.50014379</v>
      </c>
      <c r="G70" s="18" t="n">
        <v>29.0506206</v>
      </c>
      <c r="H70" s="20" t="n">
        <v>1.42507694</v>
      </c>
      <c r="I70" s="18" t="s">
        <v>105</v>
      </c>
      <c r="J70" s="20" t="s">
        <v>105</v>
      </c>
      <c r="K70" s="18" t="n">
        <v>1.18420687</v>
      </c>
      <c r="L70" s="20" t="n">
        <v>0.23770535</v>
      </c>
      <c r="M70" s="18" t="n">
        <v>0</v>
      </c>
      <c r="N70" s="20" t="n">
        <v>0</v>
      </c>
      <c r="O70" s="18" t="n">
        <v>0</v>
      </c>
      <c r="P70" s="20" t="n">
        <v>0</v>
      </c>
      <c r="Q70" s="18" t="n">
        <v>1.19252874</v>
      </c>
      <c r="R70" s="20" t="n">
        <v>0.41693963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(1296.0/B7*100)</f>
        <v/>
      </c>
      <c r="D7" s="19" t="n">
        <v>13234</v>
      </c>
      <c r="E7" s="18" t="n">
        <v>53.80809349</v>
      </c>
      <c r="F7" s="20" t="n">
        <v>0.66345566</v>
      </c>
      <c r="G7" s="18" t="n">
        <v>43.16745261</v>
      </c>
      <c r="H7" s="20" t="n">
        <v>0.67792558</v>
      </c>
      <c r="I7" s="18" t="s">
        <v>105</v>
      </c>
      <c r="J7" s="20" t="s">
        <v>105</v>
      </c>
      <c r="K7" s="18" t="n">
        <v>1.72412468</v>
      </c>
      <c r="L7" s="20" t="n">
        <v>0.1336164</v>
      </c>
      <c r="M7" s="18" t="n">
        <v>0</v>
      </c>
      <c r="N7" s="20" t="n">
        <v>0</v>
      </c>
      <c r="O7" s="18" t="n">
        <v>0</v>
      </c>
      <c r="P7" s="20" t="n">
        <v>0</v>
      </c>
      <c r="Q7" s="18" t="n">
        <v>1.30032922</v>
      </c>
      <c r="R7" s="20" t="n">
        <v>0.13603173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(4384.0/B9*100)</f>
        <v/>
      </c>
      <c r="D9" s="19" t="n">
        <v>1291</v>
      </c>
      <c r="E9" s="18" t="n">
        <v>56.96335903</v>
      </c>
      <c r="F9" s="20" t="n">
        <v>1.40988905</v>
      </c>
      <c r="G9" s="18" t="n">
        <v>41.4930758</v>
      </c>
      <c r="H9" s="20" t="n">
        <v>1.44418965</v>
      </c>
      <c r="I9" s="18" t="s">
        <v>105</v>
      </c>
      <c r="J9" s="20" t="s">
        <v>105</v>
      </c>
      <c r="K9" s="18" t="n">
        <v>0.94616669</v>
      </c>
      <c r="L9" s="20" t="n">
        <v>0.23060119</v>
      </c>
      <c r="M9" s="18" t="n">
        <v>0</v>
      </c>
      <c r="N9" s="20" t="n">
        <v>0</v>
      </c>
      <c r="O9" s="18" t="n">
        <v>0</v>
      </c>
      <c r="P9" s="20" t="n">
        <v>0</v>
      </c>
      <c r="Q9" s="18" t="n">
        <v>0.59739849</v>
      </c>
      <c r="R9" s="20" t="n">
        <v>0.21780376</v>
      </c>
    </row>
    <row r="10" spans="1:18">
      <c r="A10" s="15" t="s">
        <v>109</v>
      </c>
      <c r="B10" s="17" t="n">
        <v>13082</v>
      </c>
      <c r="C10" s="18">
        <f>(9881.0/B10*100)</f>
        <v/>
      </c>
      <c r="D10" s="19" t="n">
        <v>3201</v>
      </c>
      <c r="E10" s="18" t="n">
        <v>47.33171452</v>
      </c>
      <c r="F10" s="20" t="n">
        <v>1.42780176</v>
      </c>
      <c r="G10" s="18" t="n">
        <v>52.08261157</v>
      </c>
      <c r="H10" s="20" t="n">
        <v>1.43139859</v>
      </c>
      <c r="I10" s="18" t="s">
        <v>105</v>
      </c>
      <c r="J10" s="20" t="s">
        <v>105</v>
      </c>
      <c r="K10" s="18" t="n">
        <v>0.24413512</v>
      </c>
      <c r="L10" s="20" t="n">
        <v>0.12428713</v>
      </c>
      <c r="M10" s="18" t="n">
        <v>0</v>
      </c>
      <c r="N10" s="20" t="n">
        <v>0</v>
      </c>
      <c r="O10" s="18" t="n">
        <v>0</v>
      </c>
      <c r="P10" s="20" t="n">
        <v>0</v>
      </c>
      <c r="Q10" s="18" t="n">
        <v>0.34153878</v>
      </c>
      <c r="R10" s="20" t="n">
        <v>0.18036007</v>
      </c>
    </row>
    <row r="11" spans="1:18">
      <c r="A11" s="15" t="s">
        <v>110</v>
      </c>
      <c r="B11" s="17" t="n">
        <v>7053</v>
      </c>
      <c r="C11" s="18">
        <f>(5341.0/B11*100)</f>
        <v/>
      </c>
      <c r="D11" s="19" t="n">
        <v>1712</v>
      </c>
      <c r="E11" s="18" t="n">
        <v>72.77123161</v>
      </c>
      <c r="F11" s="20" t="n">
        <v>1.43073966</v>
      </c>
      <c r="G11" s="18" t="n">
        <v>24.27416242</v>
      </c>
      <c r="H11" s="20" t="n">
        <v>1.31466478</v>
      </c>
      <c r="I11" s="18" t="s">
        <v>105</v>
      </c>
      <c r="J11" s="20" t="s">
        <v>105</v>
      </c>
      <c r="K11" s="18" t="n">
        <v>1.75517759</v>
      </c>
      <c r="L11" s="20" t="n">
        <v>0.43829853</v>
      </c>
      <c r="M11" s="18" t="n">
        <v>0</v>
      </c>
      <c r="N11" s="20" t="n">
        <v>0</v>
      </c>
      <c r="O11" s="18" t="n">
        <v>0</v>
      </c>
      <c r="P11" s="20" t="n">
        <v>0</v>
      </c>
      <c r="Q11" s="18" t="n">
        <v>1.19942837</v>
      </c>
      <c r="R11" s="20" t="n">
        <v>0.3057776</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(8935.0/B23*100)</f>
        <v/>
      </c>
      <c r="D23" s="19" t="n">
        <v>2648</v>
      </c>
      <c r="E23" s="18" t="n">
        <v>69.67572461</v>
      </c>
      <c r="F23" s="20" t="n">
        <v>1.26039723</v>
      </c>
      <c r="G23" s="18" t="n">
        <v>27.89481429</v>
      </c>
      <c r="H23" s="20" t="n">
        <v>1.27274899</v>
      </c>
      <c r="I23" s="18" t="s">
        <v>105</v>
      </c>
      <c r="J23" s="20" t="s">
        <v>105</v>
      </c>
      <c r="K23" s="18" t="n">
        <v>1.56362651</v>
      </c>
      <c r="L23" s="20" t="n">
        <v>0.41647668</v>
      </c>
      <c r="M23" s="18" t="n">
        <v>0</v>
      </c>
      <c r="N23" s="20" t="n">
        <v>0</v>
      </c>
      <c r="O23" s="18" t="n">
        <v>0</v>
      </c>
      <c r="P23" s="20" t="n">
        <v>0</v>
      </c>
      <c r="Q23" s="18" t="n">
        <v>0.8658346</v>
      </c>
      <c r="R23" s="20" t="n">
        <v>0.23295994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38.44453523</v>
      </c>
      <c r="F29" s="20" t="n">
        <v>1.41893835</v>
      </c>
      <c r="G29" s="18" t="n">
        <v>60.59715243</v>
      </c>
      <c r="H29" s="20" t="n">
        <v>1.45453016</v>
      </c>
      <c r="I29" s="18" t="s">
        <v>105</v>
      </c>
      <c r="J29" s="20" t="s">
        <v>105</v>
      </c>
      <c r="K29" s="18" t="n">
        <v>0.73472234</v>
      </c>
      <c r="L29" s="20" t="n">
        <v>0.25897662</v>
      </c>
      <c r="M29" s="18" t="n">
        <v>0</v>
      </c>
      <c r="N29" s="20" t="n">
        <v>0</v>
      </c>
      <c r="O29" s="18" t="n">
        <v>0</v>
      </c>
      <c r="P29" s="20" t="n">
        <v>0</v>
      </c>
      <c r="Q29" s="18" t="n">
        <v>0.22359001</v>
      </c>
      <c r="R29" s="20" t="n">
        <v>0.14768849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(2771.0/B32*100)</f>
        <v/>
      </c>
      <c r="D32" s="19" t="n">
        <v>1707</v>
      </c>
      <c r="E32" s="18" t="n">
        <v>66.79842761</v>
      </c>
      <c r="F32" s="20" t="n">
        <v>1.45550902</v>
      </c>
      <c r="G32" s="18" t="n">
        <v>32.42973147</v>
      </c>
      <c r="H32" s="20" t="n">
        <v>1.43513287</v>
      </c>
      <c r="I32" s="18" t="s">
        <v>105</v>
      </c>
      <c r="J32" s="20" t="s">
        <v>105</v>
      </c>
      <c r="K32" s="18" t="n">
        <v>0.3444563</v>
      </c>
      <c r="L32" s="20" t="n">
        <v>0.14199249</v>
      </c>
      <c r="M32" s="18" t="n">
        <v>0</v>
      </c>
      <c r="N32" s="20" t="n">
        <v>0</v>
      </c>
      <c r="O32" s="18" t="n">
        <v>0</v>
      </c>
      <c r="P32" s="20" t="n">
        <v>0</v>
      </c>
      <c r="Q32" s="18" t="n">
        <v>0.42738462</v>
      </c>
      <c r="R32" s="20" t="n">
        <v>0.13463482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(4850.0/B34*100)</f>
        <v/>
      </c>
      <c r="D34" s="19" t="n">
        <v>1500</v>
      </c>
      <c r="E34" s="18" t="n">
        <v>68.00260557999999</v>
      </c>
      <c r="F34" s="20" t="n">
        <v>1.64480751</v>
      </c>
      <c r="G34" s="18" t="n">
        <v>28.73750963</v>
      </c>
      <c r="H34" s="20" t="n">
        <v>1.49864815</v>
      </c>
      <c r="I34" s="18" t="s">
        <v>105</v>
      </c>
      <c r="J34" s="20" t="s">
        <v>105</v>
      </c>
      <c r="K34" s="18" t="n">
        <v>1.70622493</v>
      </c>
      <c r="L34" s="20" t="n">
        <v>0.4114091</v>
      </c>
      <c r="M34" s="18" t="n">
        <v>0</v>
      </c>
      <c r="N34" s="20" t="n">
        <v>0</v>
      </c>
      <c r="O34" s="18" t="n">
        <v>0</v>
      </c>
      <c r="P34" s="20" t="n">
        <v>0</v>
      </c>
      <c r="Q34" s="18" t="n">
        <v>1.55365985</v>
      </c>
      <c r="R34" s="20" t="n">
        <v>0.31682727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(5041.0/B36*100)</f>
        <v/>
      </c>
      <c r="D36" s="19" t="n">
        <v>1695</v>
      </c>
      <c r="E36" s="18" t="n">
        <v>78.08523484</v>
      </c>
      <c r="F36" s="20" t="n">
        <v>1.19219346</v>
      </c>
      <c r="G36" s="18" t="n">
        <v>19.8510952</v>
      </c>
      <c r="H36" s="20" t="n">
        <v>1.04927037</v>
      </c>
      <c r="I36" s="18" t="s">
        <v>105</v>
      </c>
      <c r="J36" s="20" t="s">
        <v>105</v>
      </c>
      <c r="K36" s="18" t="n">
        <v>1.29143933</v>
      </c>
      <c r="L36" s="20" t="n">
        <v>0.33606165</v>
      </c>
      <c r="M36" s="18" t="n">
        <v>0</v>
      </c>
      <c r="N36" s="20" t="n">
        <v>0</v>
      </c>
      <c r="O36" s="18" t="n">
        <v>0</v>
      </c>
      <c r="P36" s="20" t="n">
        <v>0</v>
      </c>
      <c r="Q36" s="18" t="n">
        <v>0.77223063</v>
      </c>
      <c r="R36" s="20" t="n">
        <v>0.19795616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(4302.0/B41*100)</f>
        <v/>
      </c>
      <c r="D41" s="19" t="n">
        <v>1410</v>
      </c>
      <c r="E41" s="18" t="n">
        <v>51.46010471</v>
      </c>
      <c r="F41" s="20" t="n">
        <v>1.67007627</v>
      </c>
      <c r="G41" s="18" t="n">
        <v>47.84341777</v>
      </c>
      <c r="H41" s="20" t="n">
        <v>1.61763701</v>
      </c>
      <c r="I41" s="18" t="s">
        <v>105</v>
      </c>
      <c r="J41" s="20" t="s">
        <v>105</v>
      </c>
      <c r="K41" s="18" t="n">
        <v>0.23056405</v>
      </c>
      <c r="L41" s="20" t="n">
        <v>0.11615066</v>
      </c>
      <c r="M41" s="18" t="n">
        <v>0</v>
      </c>
      <c r="N41" s="20" t="n">
        <v>0</v>
      </c>
      <c r="O41" s="18" t="n">
        <v>0</v>
      </c>
      <c r="P41" s="20" t="n">
        <v>0</v>
      </c>
      <c r="Q41" s="18" t="n">
        <v>0.46591347</v>
      </c>
      <c r="R41" s="20" t="n">
        <v>0.17511271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(18977.0/B46*100)</f>
        <v/>
      </c>
      <c r="D46" s="19" t="n">
        <v>4164</v>
      </c>
      <c r="E46" s="18" t="n">
        <v>50.48219001</v>
      </c>
      <c r="F46" s="20" t="n">
        <v>1.17369478</v>
      </c>
      <c r="G46" s="18" t="n">
        <v>41.0107244</v>
      </c>
      <c r="H46" s="20" t="n">
        <v>1.1073167</v>
      </c>
      <c r="I46" s="18" t="s">
        <v>105</v>
      </c>
      <c r="J46" s="20" t="s">
        <v>105</v>
      </c>
      <c r="K46" s="18" t="n">
        <v>6.28449312</v>
      </c>
      <c r="L46" s="20" t="n">
        <v>0.70739285</v>
      </c>
      <c r="M46" s="18" t="n">
        <v>0</v>
      </c>
      <c r="N46" s="20" t="n">
        <v>0</v>
      </c>
      <c r="O46" s="18" t="n">
        <v>0</v>
      </c>
      <c r="P46" s="20" t="n">
        <v>0</v>
      </c>
      <c r="Q46" s="18" t="n">
        <v>2.22259246</v>
      </c>
      <c r="R46" s="20" t="n">
        <v>0.31835183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(7329.0/B48*100)</f>
        <v/>
      </c>
      <c r="D48" s="19" t="n">
        <v>2512</v>
      </c>
      <c r="E48" s="18" t="n">
        <v>56.79811961</v>
      </c>
      <c r="F48" s="20" t="n">
        <v>1.56804806</v>
      </c>
      <c r="G48" s="18" t="n">
        <v>42.49714076</v>
      </c>
      <c r="H48" s="20" t="n">
        <v>1.52878436</v>
      </c>
      <c r="I48" s="18" t="s">
        <v>105</v>
      </c>
      <c r="J48" s="20" t="s">
        <v>105</v>
      </c>
      <c r="K48" s="18" t="n">
        <v>0.21249842</v>
      </c>
      <c r="L48" s="20" t="n">
        <v>0.20160079</v>
      </c>
      <c r="M48" s="18" t="n">
        <v>0</v>
      </c>
      <c r="N48" s="20" t="n">
        <v>0</v>
      </c>
      <c r="O48" s="18" t="n">
        <v>0</v>
      </c>
      <c r="P48" s="20" t="n">
        <v>0</v>
      </c>
      <c r="Q48" s="18" t="n">
        <v>0.4922412</v>
      </c>
      <c r="R48" s="20" t="n">
        <v>0.24229769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(4864.0/B61*100)</f>
        <v/>
      </c>
      <c r="D61" s="19" t="n">
        <v>1661</v>
      </c>
      <c r="E61" s="18" t="n">
        <v>69.67780249</v>
      </c>
      <c r="F61" s="20" t="n">
        <v>1.22054379</v>
      </c>
      <c r="G61" s="18" t="n">
        <v>27.77520768</v>
      </c>
      <c r="H61" s="20" t="n">
        <v>1.1653155</v>
      </c>
      <c r="I61" s="18" t="s">
        <v>105</v>
      </c>
      <c r="J61" s="20" t="s">
        <v>105</v>
      </c>
      <c r="K61" s="18" t="n">
        <v>1.41282245</v>
      </c>
      <c r="L61" s="20" t="n">
        <v>0.370946</v>
      </c>
      <c r="M61" s="18" t="n">
        <v>0</v>
      </c>
      <c r="N61" s="20" t="n">
        <v>0</v>
      </c>
      <c r="O61" s="18" t="n">
        <v>0</v>
      </c>
      <c r="P61" s="20" t="n">
        <v>0</v>
      </c>
      <c r="Q61" s="18" t="n">
        <v>1.13416738</v>
      </c>
      <c r="R61" s="20" t="n">
        <v>0.28596665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(5454.0/B67*100)</f>
        <v/>
      </c>
      <c r="D67" s="19" t="n">
        <v>1517</v>
      </c>
      <c r="E67" s="18" t="n">
        <v>86.04306144</v>
      </c>
      <c r="F67" s="20" t="n">
        <v>1.24487952</v>
      </c>
      <c r="G67" s="18" t="n">
        <v>13.41204614</v>
      </c>
      <c r="H67" s="20" t="n">
        <v>1.218937</v>
      </c>
      <c r="I67" s="18" t="s">
        <v>105</v>
      </c>
      <c r="J67" s="20" t="s">
        <v>105</v>
      </c>
      <c r="K67" s="18" t="n">
        <v>0.07335744</v>
      </c>
      <c r="L67" s="20" t="n">
        <v>0.07343892</v>
      </c>
      <c r="M67" s="18" t="n">
        <v>0</v>
      </c>
      <c r="N67" s="20" t="n">
        <v>0</v>
      </c>
      <c r="O67" s="18" t="n">
        <v>0</v>
      </c>
      <c r="P67" s="20" t="n">
        <v>0</v>
      </c>
      <c r="Q67" s="18" t="n">
        <v>0.47153498</v>
      </c>
      <c r="R67" s="20" t="n">
        <v>0.18225682</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(4618.0/B70*100)</f>
        <v/>
      </c>
      <c r="D70" s="19" t="n">
        <v>1418</v>
      </c>
      <c r="E70" s="18" t="n">
        <v>45.00006043</v>
      </c>
      <c r="F70" s="20" t="n">
        <v>1.46753687</v>
      </c>
      <c r="G70" s="18" t="n">
        <v>53.06571363</v>
      </c>
      <c r="H70" s="20" t="n">
        <v>1.47340503</v>
      </c>
      <c r="I70" s="18" t="s">
        <v>105</v>
      </c>
      <c r="J70" s="20" t="s">
        <v>105</v>
      </c>
      <c r="K70" s="18" t="n">
        <v>1.35215432</v>
      </c>
      <c r="L70" s="20" t="n">
        <v>0.25276952</v>
      </c>
      <c r="M70" s="18" t="n">
        <v>0</v>
      </c>
      <c r="N70" s="20" t="n">
        <v>0</v>
      </c>
      <c r="O70" s="18" t="n">
        <v>0</v>
      </c>
      <c r="P70" s="20" t="n">
        <v>0</v>
      </c>
      <c r="Q70" s="18" t="n">
        <v>0.58207162</v>
      </c>
      <c r="R70" s="20" t="n">
        <v>0.22000147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(1284.0/B7*100)</f>
        <v/>
      </c>
      <c r="D7" s="19" t="n">
        <v>13246</v>
      </c>
      <c r="E7" s="18" t="n">
        <v>71.28627885</v>
      </c>
      <c r="F7" s="20" t="n">
        <v>0.5522858899999999</v>
      </c>
      <c r="G7" s="18" t="n">
        <v>23.80152629</v>
      </c>
      <c r="H7" s="20" t="n">
        <v>0.59330525</v>
      </c>
      <c r="I7" s="18" t="s">
        <v>105</v>
      </c>
      <c r="J7" s="20" t="s">
        <v>105</v>
      </c>
      <c r="K7" s="18" t="n">
        <v>2.57359441</v>
      </c>
      <c r="L7" s="20" t="n">
        <v>0.18397205</v>
      </c>
      <c r="M7" s="18" t="n">
        <v>0</v>
      </c>
      <c r="N7" s="20" t="n">
        <v>0</v>
      </c>
      <c r="O7" s="18" t="n">
        <v>0</v>
      </c>
      <c r="P7" s="20" t="n">
        <v>0</v>
      </c>
      <c r="Q7" s="18" t="n">
        <v>2.33860044</v>
      </c>
      <c r="R7" s="20" t="n">
        <v>0.1519162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(4384.0/B9*100)</f>
        <v/>
      </c>
      <c r="D9" s="19" t="n">
        <v>1291</v>
      </c>
      <c r="E9" s="18" t="n">
        <v>68.58205334</v>
      </c>
      <c r="F9" s="20" t="n">
        <v>1.29091401</v>
      </c>
      <c r="G9" s="18" t="n">
        <v>28.83072946</v>
      </c>
      <c r="H9" s="20" t="n">
        <v>1.31399509</v>
      </c>
      <c r="I9" s="18" t="s">
        <v>105</v>
      </c>
      <c r="J9" s="20" t="s">
        <v>105</v>
      </c>
      <c r="K9" s="18" t="n">
        <v>1.54242628</v>
      </c>
      <c r="L9" s="20" t="n">
        <v>0.33280371</v>
      </c>
      <c r="M9" s="18" t="n">
        <v>0</v>
      </c>
      <c r="N9" s="20" t="n">
        <v>0</v>
      </c>
      <c r="O9" s="18" t="n">
        <v>0</v>
      </c>
      <c r="P9" s="20" t="n">
        <v>0</v>
      </c>
      <c r="Q9" s="18" t="n">
        <v>1.04479093</v>
      </c>
      <c r="R9" s="20" t="n">
        <v>0.1908405</v>
      </c>
    </row>
    <row r="10" spans="1:18">
      <c r="A10" s="15" t="s">
        <v>109</v>
      </c>
      <c r="B10" s="17" t="n">
        <v>13082</v>
      </c>
      <c r="C10" s="18">
        <f>(9882.0/B10*100)</f>
        <v/>
      </c>
      <c r="D10" s="19" t="n">
        <v>3200</v>
      </c>
      <c r="E10" s="18" t="n">
        <v>72.38513023</v>
      </c>
      <c r="F10" s="20" t="n">
        <v>1.23245093</v>
      </c>
      <c r="G10" s="18" t="n">
        <v>25.71708556</v>
      </c>
      <c r="H10" s="20" t="n">
        <v>1.24398408</v>
      </c>
      <c r="I10" s="18" t="s">
        <v>105</v>
      </c>
      <c r="J10" s="20" t="s">
        <v>105</v>
      </c>
      <c r="K10" s="18" t="n">
        <v>0.56249307</v>
      </c>
      <c r="L10" s="20" t="n">
        <v>0.20941911</v>
      </c>
      <c r="M10" s="18" t="n">
        <v>0</v>
      </c>
      <c r="N10" s="20" t="n">
        <v>0</v>
      </c>
      <c r="O10" s="18" t="n">
        <v>0</v>
      </c>
      <c r="P10" s="20" t="n">
        <v>0</v>
      </c>
      <c r="Q10" s="18" t="n">
        <v>1.33529114</v>
      </c>
      <c r="R10" s="20" t="n">
        <v>0.31880507</v>
      </c>
    </row>
    <row r="11" spans="1:18">
      <c r="A11" s="15" t="s">
        <v>110</v>
      </c>
      <c r="B11" s="17" t="n">
        <v>7053</v>
      </c>
      <c r="C11" s="18">
        <f>(5343.0/B11*100)</f>
        <v/>
      </c>
      <c r="D11" s="19" t="n">
        <v>1710</v>
      </c>
      <c r="E11" s="18" t="n">
        <v>81.00250404000001</v>
      </c>
      <c r="F11" s="20" t="n">
        <v>1.40018266</v>
      </c>
      <c r="G11" s="18" t="n">
        <v>12.23038695</v>
      </c>
      <c r="H11" s="20" t="n">
        <v>1.11723544</v>
      </c>
      <c r="I11" s="18" t="s">
        <v>105</v>
      </c>
      <c r="J11" s="20" t="s">
        <v>105</v>
      </c>
      <c r="K11" s="18" t="n">
        <v>2.99271057</v>
      </c>
      <c r="L11" s="20" t="n">
        <v>0.5052214</v>
      </c>
      <c r="M11" s="18" t="n">
        <v>0</v>
      </c>
      <c r="N11" s="20" t="n">
        <v>0</v>
      </c>
      <c r="O11" s="18" t="n">
        <v>0</v>
      </c>
      <c r="P11" s="20" t="n">
        <v>0</v>
      </c>
      <c r="Q11" s="18" t="n">
        <v>3.77439845</v>
      </c>
      <c r="R11" s="20" t="n">
        <v>0.5616515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(8937.0/B23*100)</f>
        <v/>
      </c>
      <c r="D23" s="19" t="n">
        <v>2646</v>
      </c>
      <c r="E23" s="18" t="n">
        <v>70.63990905</v>
      </c>
      <c r="F23" s="20" t="n">
        <v>1.20637954</v>
      </c>
      <c r="G23" s="18" t="n">
        <v>24.68748398</v>
      </c>
      <c r="H23" s="20" t="n">
        <v>1.22446502</v>
      </c>
      <c r="I23" s="18" t="s">
        <v>105</v>
      </c>
      <c r="J23" s="20" t="s">
        <v>105</v>
      </c>
      <c r="K23" s="18" t="n">
        <v>2.60581488</v>
      </c>
      <c r="L23" s="20" t="n">
        <v>0.50778267</v>
      </c>
      <c r="M23" s="18" t="n">
        <v>0</v>
      </c>
      <c r="N23" s="20" t="n">
        <v>0</v>
      </c>
      <c r="O23" s="18" t="n">
        <v>0</v>
      </c>
      <c r="P23" s="20" t="n">
        <v>0</v>
      </c>
      <c r="Q23" s="18" t="n">
        <v>2.06679209</v>
      </c>
      <c r="R23" s="20" t="n">
        <v>0.39472087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67.10971372</v>
      </c>
      <c r="F29" s="20" t="n">
        <v>1.28419856</v>
      </c>
      <c r="G29" s="18" t="n">
        <v>31.70227051</v>
      </c>
      <c r="H29" s="20" t="n">
        <v>1.29766485</v>
      </c>
      <c r="I29" s="18" t="s">
        <v>105</v>
      </c>
      <c r="J29" s="20" t="s">
        <v>105</v>
      </c>
      <c r="K29" s="18" t="n">
        <v>0.81458715</v>
      </c>
      <c r="L29" s="20" t="n">
        <v>0.26818567</v>
      </c>
      <c r="M29" s="18" t="n">
        <v>0</v>
      </c>
      <c r="N29" s="20" t="n">
        <v>0</v>
      </c>
      <c r="O29" s="18" t="n">
        <v>0</v>
      </c>
      <c r="P29" s="20" t="n">
        <v>0</v>
      </c>
      <c r="Q29" s="18" t="n">
        <v>0.37342862</v>
      </c>
      <c r="R29" s="20" t="n">
        <v>0.1700331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(2772.0/B32*100)</f>
        <v/>
      </c>
      <c r="D32" s="19" t="n">
        <v>1706</v>
      </c>
      <c r="E32" s="18" t="n">
        <v>80.96615894999999</v>
      </c>
      <c r="F32" s="20" t="n">
        <v>1.12281722</v>
      </c>
      <c r="G32" s="18" t="n">
        <v>17.77793815</v>
      </c>
      <c r="H32" s="20" t="n">
        <v>1.10691926</v>
      </c>
      <c r="I32" s="18" t="s">
        <v>105</v>
      </c>
      <c r="J32" s="20" t="s">
        <v>105</v>
      </c>
      <c r="K32" s="18" t="n">
        <v>0.69484691</v>
      </c>
      <c r="L32" s="20" t="n">
        <v>0.2243568</v>
      </c>
      <c r="M32" s="18" t="n">
        <v>0</v>
      </c>
      <c r="N32" s="20" t="n">
        <v>0</v>
      </c>
      <c r="O32" s="18" t="n">
        <v>0</v>
      </c>
      <c r="P32" s="20" t="n">
        <v>0</v>
      </c>
      <c r="Q32" s="18" t="n">
        <v>0.5610559899999999</v>
      </c>
      <c r="R32" s="20" t="n">
        <v>0.17491979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(4848.0/B34*100)</f>
        <v/>
      </c>
      <c r="D34" s="19" t="n">
        <v>1502</v>
      </c>
      <c r="E34" s="18" t="n">
        <v>79.88507049</v>
      </c>
      <c r="F34" s="20" t="n">
        <v>1.33328379</v>
      </c>
      <c r="G34" s="18" t="n">
        <v>15.58009247</v>
      </c>
      <c r="H34" s="20" t="n">
        <v>1.16222455</v>
      </c>
      <c r="I34" s="18" t="s">
        <v>105</v>
      </c>
      <c r="J34" s="20" t="s">
        <v>105</v>
      </c>
      <c r="K34" s="18" t="n">
        <v>2.2433671</v>
      </c>
      <c r="L34" s="20" t="n">
        <v>0.47906297</v>
      </c>
      <c r="M34" s="18" t="n">
        <v>0</v>
      </c>
      <c r="N34" s="20" t="n">
        <v>0</v>
      </c>
      <c r="O34" s="18" t="n">
        <v>0</v>
      </c>
      <c r="P34" s="20" t="n">
        <v>0</v>
      </c>
      <c r="Q34" s="18" t="n">
        <v>2.29146994</v>
      </c>
      <c r="R34" s="20" t="n">
        <v>0.4137626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(5044.0/B36*100)</f>
        <v/>
      </c>
      <c r="D36" s="19" t="n">
        <v>1692</v>
      </c>
      <c r="E36" s="18" t="n">
        <v>79.17226915000001</v>
      </c>
      <c r="F36" s="20" t="n">
        <v>1.11941523</v>
      </c>
      <c r="G36" s="18" t="n">
        <v>16.35742014</v>
      </c>
      <c r="H36" s="20" t="n">
        <v>1.04887349</v>
      </c>
      <c r="I36" s="18" t="s">
        <v>105</v>
      </c>
      <c r="J36" s="20" t="s">
        <v>105</v>
      </c>
      <c r="K36" s="18" t="n">
        <v>1.70002762</v>
      </c>
      <c r="L36" s="20" t="n">
        <v>0.4078252</v>
      </c>
      <c r="M36" s="18" t="n">
        <v>0</v>
      </c>
      <c r="N36" s="20" t="n">
        <v>0</v>
      </c>
      <c r="O36" s="18" t="n">
        <v>0</v>
      </c>
      <c r="P36" s="20" t="n">
        <v>0</v>
      </c>
      <c r="Q36" s="18" t="n">
        <v>2.77028309</v>
      </c>
      <c r="R36" s="20" t="n">
        <v>0.37027456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(4302.0/B41*100)</f>
        <v/>
      </c>
      <c r="D41" s="19" t="n">
        <v>1410</v>
      </c>
      <c r="E41" s="18" t="n">
        <v>79.03701590999999</v>
      </c>
      <c r="F41" s="20" t="n">
        <v>1.36420834</v>
      </c>
      <c r="G41" s="18" t="n">
        <v>19.49816459</v>
      </c>
      <c r="H41" s="20" t="n">
        <v>1.22887025</v>
      </c>
      <c r="I41" s="18" t="s">
        <v>105</v>
      </c>
      <c r="J41" s="20" t="s">
        <v>105</v>
      </c>
      <c r="K41" s="18" t="n">
        <v>0.23056405</v>
      </c>
      <c r="L41" s="20" t="n">
        <v>0.11615066</v>
      </c>
      <c r="M41" s="18" t="n">
        <v>0</v>
      </c>
      <c r="N41" s="20" t="n">
        <v>0</v>
      </c>
      <c r="O41" s="18" t="n">
        <v>0</v>
      </c>
      <c r="P41" s="20" t="n">
        <v>0</v>
      </c>
      <c r="Q41" s="18" t="n">
        <v>1.23425545</v>
      </c>
      <c r="R41" s="20" t="n">
        <v>0.34894136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(18979.0/B46*100)</f>
        <v/>
      </c>
      <c r="D46" s="19" t="n">
        <v>4162</v>
      </c>
      <c r="E46" s="18" t="n">
        <v>78.38807573</v>
      </c>
      <c r="F46" s="20" t="n">
        <v>0.97622438</v>
      </c>
      <c r="G46" s="18" t="n">
        <v>9.104074300000001</v>
      </c>
      <c r="H46" s="20" t="n">
        <v>0.57731295</v>
      </c>
      <c r="I46" s="18" t="s">
        <v>105</v>
      </c>
      <c r="J46" s="20" t="s">
        <v>105</v>
      </c>
      <c r="K46" s="18" t="n">
        <v>9.07991326</v>
      </c>
      <c r="L46" s="20" t="n">
        <v>0.78227238</v>
      </c>
      <c r="M46" s="18" t="n">
        <v>0</v>
      </c>
      <c r="N46" s="20" t="n">
        <v>0</v>
      </c>
      <c r="O46" s="18" t="n">
        <v>0</v>
      </c>
      <c r="P46" s="20" t="n">
        <v>0</v>
      </c>
      <c r="Q46" s="18" t="n">
        <v>3.42793671</v>
      </c>
      <c r="R46" s="20" t="n">
        <v>0.37185702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(7328.0/B48*100)</f>
        <v/>
      </c>
      <c r="D48" s="19" t="n">
        <v>2513</v>
      </c>
      <c r="E48" s="18" t="n">
        <v>54.01836929</v>
      </c>
      <c r="F48" s="20" t="n">
        <v>1.68570272</v>
      </c>
      <c r="G48" s="18" t="n">
        <v>45.41789341</v>
      </c>
      <c r="H48" s="20" t="n">
        <v>1.6456738</v>
      </c>
      <c r="I48" s="18" t="s">
        <v>105</v>
      </c>
      <c r="J48" s="20" t="s">
        <v>105</v>
      </c>
      <c r="K48" s="18" t="n">
        <v>0.32948753</v>
      </c>
      <c r="L48" s="20" t="n">
        <v>0.21234974</v>
      </c>
      <c r="M48" s="18" t="n">
        <v>0</v>
      </c>
      <c r="N48" s="20" t="n">
        <v>0</v>
      </c>
      <c r="O48" s="18" t="n">
        <v>0</v>
      </c>
      <c r="P48" s="20" t="n">
        <v>0</v>
      </c>
      <c r="Q48" s="18" t="n">
        <v>0.23424977</v>
      </c>
      <c r="R48" s="20" t="n">
        <v>0.20343453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(4861.0/B61*100)</f>
        <v/>
      </c>
      <c r="D61" s="19" t="n">
        <v>1664</v>
      </c>
      <c r="E61" s="18" t="n">
        <v>77.7986372</v>
      </c>
      <c r="F61" s="20" t="n">
        <v>1.19120872</v>
      </c>
      <c r="G61" s="18" t="n">
        <v>18.46771305</v>
      </c>
      <c r="H61" s="20" t="n">
        <v>1.1053861</v>
      </c>
      <c r="I61" s="18" t="s">
        <v>105</v>
      </c>
      <c r="J61" s="20" t="s">
        <v>105</v>
      </c>
      <c r="K61" s="18" t="n">
        <v>1.87107394</v>
      </c>
      <c r="L61" s="20" t="n">
        <v>0.45384286</v>
      </c>
      <c r="M61" s="18" t="n">
        <v>0</v>
      </c>
      <c r="N61" s="20" t="n">
        <v>0</v>
      </c>
      <c r="O61" s="18" t="n">
        <v>0</v>
      </c>
      <c r="P61" s="20" t="n">
        <v>0</v>
      </c>
      <c r="Q61" s="18" t="n">
        <v>1.8625758</v>
      </c>
      <c r="R61" s="20" t="n">
        <v>0.35764257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(5465.0/B67*100)</f>
        <v/>
      </c>
      <c r="D67" s="19" t="n">
        <v>1506</v>
      </c>
      <c r="E67" s="18" t="n">
        <v>84.7576567</v>
      </c>
      <c r="F67" s="20" t="n">
        <v>0.993154</v>
      </c>
      <c r="G67" s="18" t="n">
        <v>13.37236456</v>
      </c>
      <c r="H67" s="20" t="n">
        <v>0.94982718</v>
      </c>
      <c r="I67" s="18" t="s">
        <v>105</v>
      </c>
      <c r="J67" s="20" t="s">
        <v>105</v>
      </c>
      <c r="K67" s="18" t="n">
        <v>0.25401236</v>
      </c>
      <c r="L67" s="20" t="n">
        <v>0.12874292</v>
      </c>
      <c r="M67" s="18" t="n">
        <v>0</v>
      </c>
      <c r="N67" s="20" t="n">
        <v>0</v>
      </c>
      <c r="O67" s="18" t="n">
        <v>0</v>
      </c>
      <c r="P67" s="20" t="n">
        <v>0</v>
      </c>
      <c r="Q67" s="18" t="n">
        <v>1.61596638</v>
      </c>
      <c r="R67" s="20" t="n">
        <v>0.34933283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(4620.0/B70*100)</f>
        <v/>
      </c>
      <c r="D70" s="19" t="n">
        <v>1416</v>
      </c>
      <c r="E70" s="18" t="n">
        <v>69.91614756</v>
      </c>
      <c r="F70" s="20" t="n">
        <v>1.57231289</v>
      </c>
      <c r="G70" s="18" t="n">
        <v>26.60435302</v>
      </c>
      <c r="H70" s="20" t="n">
        <v>1.54257307</v>
      </c>
      <c r="I70" s="18" t="s">
        <v>105</v>
      </c>
      <c r="J70" s="20" t="s">
        <v>105</v>
      </c>
      <c r="K70" s="18" t="n">
        <v>1.53821404</v>
      </c>
      <c r="L70" s="20" t="n">
        <v>0.27804595</v>
      </c>
      <c r="M70" s="18" t="n">
        <v>0</v>
      </c>
      <c r="N70" s="20" t="n">
        <v>0</v>
      </c>
      <c r="O70" s="18" t="n">
        <v>0</v>
      </c>
      <c r="P70" s="20" t="n">
        <v>0</v>
      </c>
      <c r="Q70" s="18" t="n">
        <v>1.94128538</v>
      </c>
      <c r="R70" s="20" t="n">
        <v>0.44407492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(1354.0/B7*100)</f>
        <v/>
      </c>
      <c r="D7" s="19" t="n">
        <v>13176</v>
      </c>
      <c r="E7" s="18" t="n">
        <v>88.03404583</v>
      </c>
      <c r="F7" s="20" t="n">
        <v>0.36547285</v>
      </c>
      <c r="G7" s="18" t="n">
        <v>4.83892847</v>
      </c>
      <c r="H7" s="20" t="n">
        <v>0.26950734</v>
      </c>
      <c r="I7" s="18" t="s">
        <v>105</v>
      </c>
      <c r="J7" s="20" t="s">
        <v>105</v>
      </c>
      <c r="K7" s="18" t="n">
        <v>4.77148173</v>
      </c>
      <c r="L7" s="20" t="n">
        <v>0.27417063</v>
      </c>
      <c r="M7" s="18" t="n">
        <v>0.01112406</v>
      </c>
      <c r="N7" s="20" t="n">
        <v>0.00273131</v>
      </c>
      <c r="O7" s="18" t="n">
        <v>0</v>
      </c>
      <c r="P7" s="20" t="n">
        <v>0</v>
      </c>
      <c r="Q7" s="18" t="n">
        <v>2.3444199</v>
      </c>
      <c r="R7" s="20" t="n">
        <v>0.17069617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(4396.0/B9*100)</f>
        <v/>
      </c>
      <c r="D9" s="19" t="n">
        <v>1279</v>
      </c>
      <c r="E9" s="18" t="n">
        <v>88.69356431</v>
      </c>
      <c r="F9" s="20" t="n">
        <v>0.98167995</v>
      </c>
      <c r="G9" s="18" t="n">
        <v>6.24754662</v>
      </c>
      <c r="H9" s="20" t="n">
        <v>0.69324067</v>
      </c>
      <c r="I9" s="18" t="s">
        <v>105</v>
      </c>
      <c r="J9" s="20" t="s">
        <v>105</v>
      </c>
      <c r="K9" s="18" t="n">
        <v>2.51153044</v>
      </c>
      <c r="L9" s="20" t="n">
        <v>0.4684325</v>
      </c>
      <c r="M9" s="18" t="n">
        <v>0.60491284</v>
      </c>
      <c r="N9" s="20" t="n">
        <v>0.22375889</v>
      </c>
      <c r="O9" s="18" t="n">
        <v>0</v>
      </c>
      <c r="P9" s="20" t="n">
        <v>0</v>
      </c>
      <c r="Q9" s="18" t="n">
        <v>1.94244579</v>
      </c>
      <c r="R9" s="20" t="n">
        <v>0.38504275</v>
      </c>
    </row>
    <row r="10" spans="1:18">
      <c r="A10" s="15" t="s">
        <v>109</v>
      </c>
      <c r="B10" s="17" t="n">
        <v>13082</v>
      </c>
      <c r="C10" s="18">
        <f>(9882.0/B10*100)</f>
        <v/>
      </c>
      <c r="D10" s="19" t="n">
        <v>3200</v>
      </c>
      <c r="E10" s="18" t="n">
        <v>92.27926668000001</v>
      </c>
      <c r="F10" s="20" t="n">
        <v>0.65649346</v>
      </c>
      <c r="G10" s="18" t="n">
        <v>4.78327523</v>
      </c>
      <c r="H10" s="20" t="n">
        <v>0.63968512</v>
      </c>
      <c r="I10" s="18" t="s">
        <v>105</v>
      </c>
      <c r="J10" s="20" t="s">
        <v>105</v>
      </c>
      <c r="K10" s="18" t="n">
        <v>1.45540817</v>
      </c>
      <c r="L10" s="20" t="n">
        <v>0.29920897</v>
      </c>
      <c r="M10" s="18" t="n">
        <v>0.16143117</v>
      </c>
      <c r="N10" s="20" t="n">
        <v>0.09561791</v>
      </c>
      <c r="O10" s="18" t="n">
        <v>0</v>
      </c>
      <c r="P10" s="20" t="n">
        <v>0</v>
      </c>
      <c r="Q10" s="18" t="n">
        <v>1.32061875</v>
      </c>
      <c r="R10" s="20" t="n">
        <v>0.2864395</v>
      </c>
    </row>
    <row r="11" spans="1:18">
      <c r="A11" s="15" t="s">
        <v>110</v>
      </c>
      <c r="B11" s="17" t="n">
        <v>7053</v>
      </c>
      <c r="C11" s="18">
        <f>(5351.0/B11*100)</f>
        <v/>
      </c>
      <c r="D11" s="19" t="n">
        <v>1702</v>
      </c>
      <c r="E11" s="18" t="n">
        <v>87.2033291</v>
      </c>
      <c r="F11" s="20" t="n">
        <v>0.93401181</v>
      </c>
      <c r="G11" s="18" t="n">
        <v>0.78414527</v>
      </c>
      <c r="H11" s="20" t="n">
        <v>0.22760847</v>
      </c>
      <c r="I11" s="18" t="s">
        <v>105</v>
      </c>
      <c r="J11" s="20" t="s">
        <v>105</v>
      </c>
      <c r="K11" s="18" t="n">
        <v>5.74129724</v>
      </c>
      <c r="L11" s="20" t="n">
        <v>0.6467912099999999</v>
      </c>
      <c r="M11" s="18" t="n">
        <v>0.02589265</v>
      </c>
      <c r="N11" s="20" t="n">
        <v>0.02827171</v>
      </c>
      <c r="O11" s="18" t="n">
        <v>0</v>
      </c>
      <c r="P11" s="20" t="n">
        <v>0</v>
      </c>
      <c r="Q11" s="18" t="n">
        <v>6.24533574</v>
      </c>
      <c r="R11" s="20" t="n">
        <v>0.62010066</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(8956.0/B23*100)</f>
        <v/>
      </c>
      <c r="D23" s="19" t="n">
        <v>2627</v>
      </c>
      <c r="E23" s="18" t="n">
        <v>91.05425854000001</v>
      </c>
      <c r="F23" s="20" t="n">
        <v>0.64140903</v>
      </c>
      <c r="G23" s="18" t="n">
        <v>1.39944697</v>
      </c>
      <c r="H23" s="20" t="n">
        <v>0.23947837</v>
      </c>
      <c r="I23" s="18" t="s">
        <v>105</v>
      </c>
      <c r="J23" s="20" t="s">
        <v>105</v>
      </c>
      <c r="K23" s="18" t="n">
        <v>5.12292344</v>
      </c>
      <c r="L23" s="20" t="n">
        <v>0.63604151</v>
      </c>
      <c r="M23" s="18" t="n">
        <v>0.07705491</v>
      </c>
      <c r="N23" s="20" t="n">
        <v>0.07596693</v>
      </c>
      <c r="O23" s="18" t="n">
        <v>0</v>
      </c>
      <c r="P23" s="20" t="n">
        <v>0</v>
      </c>
      <c r="Q23" s="18" t="n">
        <v>2.34631615</v>
      </c>
      <c r="R23" s="20" t="n">
        <v>0.40548752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88.63449251999999</v>
      </c>
      <c r="F29" s="20" t="n">
        <v>0.96798652</v>
      </c>
      <c r="G29" s="18" t="n">
        <v>9.21625401</v>
      </c>
      <c r="H29" s="20" t="n">
        <v>0.85199083</v>
      </c>
      <c r="I29" s="18" t="s">
        <v>105</v>
      </c>
      <c r="J29" s="20" t="s">
        <v>105</v>
      </c>
      <c r="K29" s="18" t="n">
        <v>1.45068735</v>
      </c>
      <c r="L29" s="20" t="n">
        <v>0.28573781</v>
      </c>
      <c r="M29" s="18" t="n">
        <v>0</v>
      </c>
      <c r="N29" s="20" t="n">
        <v>0</v>
      </c>
      <c r="O29" s="18" t="n">
        <v>0</v>
      </c>
      <c r="P29" s="20" t="n">
        <v>0</v>
      </c>
      <c r="Q29" s="18" t="n">
        <v>0.69856612</v>
      </c>
      <c r="R29" s="20" t="n">
        <v>0.26076838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(2773.0/B32*100)</f>
        <v/>
      </c>
      <c r="D32" s="19" t="n">
        <v>1705</v>
      </c>
      <c r="E32" s="18" t="n">
        <v>94.79571916</v>
      </c>
      <c r="F32" s="20" t="n">
        <v>0.73055116</v>
      </c>
      <c r="G32" s="18" t="n">
        <v>2.20748931</v>
      </c>
      <c r="H32" s="20" t="n">
        <v>0.4086246</v>
      </c>
      <c r="I32" s="18" t="s">
        <v>105</v>
      </c>
      <c r="J32" s="20" t="s">
        <v>105</v>
      </c>
      <c r="K32" s="18" t="n">
        <v>1.42580451</v>
      </c>
      <c r="L32" s="20" t="n">
        <v>0.31336513</v>
      </c>
      <c r="M32" s="18" t="n">
        <v>0.24894892</v>
      </c>
      <c r="N32" s="20" t="n">
        <v>0.26500728</v>
      </c>
      <c r="O32" s="18" t="n">
        <v>0</v>
      </c>
      <c r="P32" s="20" t="n">
        <v>0</v>
      </c>
      <c r="Q32" s="18" t="n">
        <v>1.3220381</v>
      </c>
      <c r="R32" s="20" t="n">
        <v>0.32230245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(4857.0/B34*100)</f>
        <v/>
      </c>
      <c r="D34" s="19" t="n">
        <v>1493</v>
      </c>
      <c r="E34" s="18" t="n">
        <v>93.16471479</v>
      </c>
      <c r="F34" s="20" t="n">
        <v>0.77881808</v>
      </c>
      <c r="G34" s="18" t="n">
        <v>1.71936567</v>
      </c>
      <c r="H34" s="20" t="n">
        <v>0.42337367</v>
      </c>
      <c r="I34" s="18" t="s">
        <v>105</v>
      </c>
      <c r="J34" s="20" t="s">
        <v>105</v>
      </c>
      <c r="K34" s="18" t="n">
        <v>3.91063701</v>
      </c>
      <c r="L34" s="20" t="n">
        <v>0.58005622</v>
      </c>
      <c r="M34" s="18" t="n">
        <v>0</v>
      </c>
      <c r="N34" s="20" t="n">
        <v>0</v>
      </c>
      <c r="O34" s="18" t="n">
        <v>0</v>
      </c>
      <c r="P34" s="20" t="n">
        <v>0</v>
      </c>
      <c r="Q34" s="18" t="n">
        <v>1.20528252</v>
      </c>
      <c r="R34" s="20" t="n">
        <v>0.28335304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(5053.0/B36*100)</f>
        <v/>
      </c>
      <c r="D36" s="19" t="n">
        <v>1683</v>
      </c>
      <c r="E36" s="18" t="n">
        <v>89.43389929999999</v>
      </c>
      <c r="F36" s="20" t="n">
        <v>0.79894743</v>
      </c>
      <c r="G36" s="18" t="n">
        <v>3.75206939</v>
      </c>
      <c r="H36" s="20" t="n">
        <v>0.49251008</v>
      </c>
      <c r="I36" s="18" t="s">
        <v>105</v>
      </c>
      <c r="J36" s="20" t="s">
        <v>105</v>
      </c>
      <c r="K36" s="18" t="n">
        <v>3.52376022</v>
      </c>
      <c r="L36" s="20" t="n">
        <v>0.63690742</v>
      </c>
      <c r="M36" s="18" t="n">
        <v>0</v>
      </c>
      <c r="N36" s="20" t="n">
        <v>0</v>
      </c>
      <c r="O36" s="18" t="n">
        <v>0</v>
      </c>
      <c r="P36" s="20" t="n">
        <v>0</v>
      </c>
      <c r="Q36" s="18" t="n">
        <v>3.29027109</v>
      </c>
      <c r="R36" s="20" t="n">
        <v>0.49917806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(4307.0/B41*100)</f>
        <v/>
      </c>
      <c r="D41" s="19" t="n">
        <v>1405</v>
      </c>
      <c r="E41" s="18" t="n">
        <v>95.39732653</v>
      </c>
      <c r="F41" s="20" t="n">
        <v>0.5960391900000001</v>
      </c>
      <c r="G41" s="18" t="n">
        <v>2.91919876</v>
      </c>
      <c r="H41" s="20" t="n">
        <v>0.53001337</v>
      </c>
      <c r="I41" s="18" t="s">
        <v>105</v>
      </c>
      <c r="J41" s="20" t="s">
        <v>105</v>
      </c>
      <c r="K41" s="18" t="n">
        <v>0.58926673</v>
      </c>
      <c r="L41" s="20" t="n">
        <v>0.18641026</v>
      </c>
      <c r="M41" s="18" t="n">
        <v>0</v>
      </c>
      <c r="N41" s="20" t="n">
        <v>0</v>
      </c>
      <c r="O41" s="18" t="n">
        <v>0</v>
      </c>
      <c r="P41" s="20" t="n">
        <v>0</v>
      </c>
      <c r="Q41" s="18" t="n">
        <v>1.09420798</v>
      </c>
      <c r="R41" s="20" t="n">
        <v>0.27652994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(19073.0/B46*100)</f>
        <v/>
      </c>
      <c r="D46" s="19" t="n">
        <v>4068</v>
      </c>
      <c r="E46" s="18" t="n">
        <v>81.47877674999999</v>
      </c>
      <c r="F46" s="20" t="n">
        <v>1.04990117</v>
      </c>
      <c r="G46" s="18" t="n">
        <v>0.24977855</v>
      </c>
      <c r="H46" s="20" t="n">
        <v>0.09537712</v>
      </c>
      <c r="I46" s="18" t="s">
        <v>105</v>
      </c>
      <c r="J46" s="20" t="s">
        <v>105</v>
      </c>
      <c r="K46" s="18" t="n">
        <v>14.76620659</v>
      </c>
      <c r="L46" s="20" t="n">
        <v>1.00401643</v>
      </c>
      <c r="M46" s="18" t="n">
        <v>0</v>
      </c>
      <c r="N46" s="20" t="n">
        <v>0</v>
      </c>
      <c r="O46" s="18" t="n">
        <v>0</v>
      </c>
      <c r="P46" s="20" t="n">
        <v>0</v>
      </c>
      <c r="Q46" s="18" t="n">
        <v>3.50523812</v>
      </c>
      <c r="R46" s="20" t="n">
        <v>0.37273406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(7327.0/B48*100)</f>
        <v/>
      </c>
      <c r="D48" s="19" t="n">
        <v>2514</v>
      </c>
      <c r="E48" s="18" t="n">
        <v>80.47459496</v>
      </c>
      <c r="F48" s="20" t="n">
        <v>1.68484531</v>
      </c>
      <c r="G48" s="18" t="n">
        <v>18.25603209</v>
      </c>
      <c r="H48" s="20" t="n">
        <v>1.73052476</v>
      </c>
      <c r="I48" s="18" t="s">
        <v>105</v>
      </c>
      <c r="J48" s="20" t="s">
        <v>105</v>
      </c>
      <c r="K48" s="18" t="n">
        <v>0.56851596</v>
      </c>
      <c r="L48" s="20" t="n">
        <v>0.23428326</v>
      </c>
      <c r="M48" s="18" t="n">
        <v>0</v>
      </c>
      <c r="N48" s="20" t="n">
        <v>0</v>
      </c>
      <c r="O48" s="18" t="n">
        <v>0</v>
      </c>
      <c r="P48" s="20" t="n">
        <v>0</v>
      </c>
      <c r="Q48" s="18" t="n">
        <v>0.700857</v>
      </c>
      <c r="R48" s="20" t="n">
        <v>0.26584528</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(4863.0/B61*100)</f>
        <v/>
      </c>
      <c r="D61" s="19" t="n">
        <v>1662</v>
      </c>
      <c r="E61" s="18" t="n">
        <v>92.58996135</v>
      </c>
      <c r="F61" s="20" t="n">
        <v>0.82011935</v>
      </c>
      <c r="G61" s="18" t="n">
        <v>1.50320025</v>
      </c>
      <c r="H61" s="20" t="n">
        <v>0.33670839</v>
      </c>
      <c r="I61" s="18" t="s">
        <v>105</v>
      </c>
      <c r="J61" s="20" t="s">
        <v>105</v>
      </c>
      <c r="K61" s="18" t="n">
        <v>4.32755206</v>
      </c>
      <c r="L61" s="20" t="n">
        <v>0.66227897</v>
      </c>
      <c r="M61" s="18" t="n">
        <v>0</v>
      </c>
      <c r="N61" s="20" t="n">
        <v>0</v>
      </c>
      <c r="O61" s="18" t="n">
        <v>0</v>
      </c>
      <c r="P61" s="20" t="n">
        <v>0</v>
      </c>
      <c r="Q61" s="18" t="n">
        <v>1.57928633</v>
      </c>
      <c r="R61" s="20" t="n">
        <v>0.29388593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(5509.0/B67*100)</f>
        <v/>
      </c>
      <c r="D67" s="19" t="n">
        <v>1462</v>
      </c>
      <c r="E67" s="18" t="n">
        <v>96.26469208</v>
      </c>
      <c r="F67" s="20" t="n">
        <v>0.52829952</v>
      </c>
      <c r="G67" s="18" t="n">
        <v>0.25879594</v>
      </c>
      <c r="H67" s="20" t="n">
        <v>0.12836848</v>
      </c>
      <c r="I67" s="18" t="s">
        <v>105</v>
      </c>
      <c r="J67" s="20" t="s">
        <v>105</v>
      </c>
      <c r="K67" s="18" t="n">
        <v>1.15011633</v>
      </c>
      <c r="L67" s="20" t="n">
        <v>0.2895208</v>
      </c>
      <c r="M67" s="18" t="n">
        <v>0</v>
      </c>
      <c r="N67" s="20" t="n">
        <v>0</v>
      </c>
      <c r="O67" s="18" t="n">
        <v>0</v>
      </c>
      <c r="P67" s="20" t="n">
        <v>0</v>
      </c>
      <c r="Q67" s="18" t="n">
        <v>2.32639565</v>
      </c>
      <c r="R67" s="20" t="n">
        <v>0.41598283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(4630.0/B70*100)</f>
        <v/>
      </c>
      <c r="D70" s="19" t="n">
        <v>1406</v>
      </c>
      <c r="E70" s="18" t="n">
        <v>94.36355330000001</v>
      </c>
      <c r="F70" s="20" t="n">
        <v>0.65691738</v>
      </c>
      <c r="G70" s="18" t="n">
        <v>1.71894077</v>
      </c>
      <c r="H70" s="20" t="n">
        <v>0.45380141</v>
      </c>
      <c r="I70" s="18" t="s">
        <v>105</v>
      </c>
      <c r="J70" s="20" t="s">
        <v>105</v>
      </c>
      <c r="K70" s="18" t="n">
        <v>2.93575645</v>
      </c>
      <c r="L70" s="20" t="n">
        <v>0.48699568</v>
      </c>
      <c r="M70" s="18" t="n">
        <v>0</v>
      </c>
      <c r="N70" s="20" t="n">
        <v>0</v>
      </c>
      <c r="O70" s="18" t="n">
        <v>0</v>
      </c>
      <c r="P70" s="20" t="n">
        <v>0</v>
      </c>
      <c r="Q70" s="18" t="n">
        <v>0.98174949</v>
      </c>
      <c r="R70" s="20" t="n">
        <v>0.24089326</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249</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14530</v>
      </c>
      <c r="C7" s="18">
        <f>(1465.0/B7*100)</f>
        <v/>
      </c>
      <c r="D7" s="19" t="n">
        <v>13065</v>
      </c>
      <c r="E7" s="18" t="n">
        <v>37.05943902</v>
      </c>
      <c r="F7" s="20" t="n">
        <v>0.53920791</v>
      </c>
      <c r="G7" s="18" t="n">
        <v>6.00785767</v>
      </c>
      <c r="H7" s="20" t="n">
        <v>0.28669204</v>
      </c>
      <c r="I7" s="18" t="n">
        <v>42.96140731</v>
      </c>
      <c r="J7" s="20" t="n">
        <v>0.65155485</v>
      </c>
      <c r="K7" s="18" t="s">
        <v>105</v>
      </c>
      <c r="L7" s="20" t="s">
        <v>105</v>
      </c>
      <c r="M7" s="18" t="n">
        <v>13.96008402</v>
      </c>
      <c r="N7" s="20" t="n">
        <v>0.46265503</v>
      </c>
      <c r="O7" s="18" t="n">
        <v>0.01121198</v>
      </c>
      <c r="P7" s="20" t="n">
        <v>0.00275183</v>
      </c>
      <c r="Q7" s="18" t="n">
        <v>0</v>
      </c>
      <c r="R7" s="20" t="n">
        <v>0</v>
      </c>
      <c r="S7" s="18" t="n">
        <v>0</v>
      </c>
      <c r="T7" s="20" t="n">
        <v>0</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5675</v>
      </c>
      <c r="C9" s="18">
        <f>(4408.0/B9*100)</f>
        <v/>
      </c>
      <c r="D9" s="19" t="n">
        <v>1267</v>
      </c>
      <c r="E9" s="18" t="n">
        <v>55.55520317</v>
      </c>
      <c r="F9" s="20" t="n">
        <v>1.32126761</v>
      </c>
      <c r="G9" s="18" t="n">
        <v>3.38091011</v>
      </c>
      <c r="H9" s="20" t="n">
        <v>0.52087473</v>
      </c>
      <c r="I9" s="18" t="n">
        <v>31.26217616</v>
      </c>
      <c r="J9" s="20" t="n">
        <v>1.30528496</v>
      </c>
      <c r="K9" s="18" t="s">
        <v>105</v>
      </c>
      <c r="L9" s="20" t="s">
        <v>105</v>
      </c>
      <c r="M9" s="18" t="n">
        <v>9.19110236</v>
      </c>
      <c r="N9" s="20" t="n">
        <v>0.81207062</v>
      </c>
      <c r="O9" s="18" t="n">
        <v>0.6106082</v>
      </c>
      <c r="P9" s="20" t="n">
        <v>0.22581104</v>
      </c>
      <c r="Q9" s="18" t="n">
        <v>0</v>
      </c>
      <c r="R9" s="20" t="n">
        <v>0</v>
      </c>
      <c r="S9" s="18" t="n">
        <v>0</v>
      </c>
      <c r="T9" s="20" t="n">
        <v>0</v>
      </c>
    </row>
    <row r="10" spans="1:20">
      <c r="A10" s="15" t="s">
        <v>109</v>
      </c>
      <c r="B10" s="17" t="n">
        <v>13082</v>
      </c>
      <c r="C10" s="18">
        <f>(9888.0/B10*100)</f>
        <v/>
      </c>
      <c r="D10" s="19" t="n">
        <v>3194</v>
      </c>
      <c r="E10" s="18" t="n">
        <v>39.4699062</v>
      </c>
      <c r="F10" s="20" t="n">
        <v>1.26808412</v>
      </c>
      <c r="G10" s="18" t="n">
        <v>1.25274215</v>
      </c>
      <c r="H10" s="20" t="n">
        <v>0.2255424</v>
      </c>
      <c r="I10" s="18" t="n">
        <v>52.25197805</v>
      </c>
      <c r="J10" s="20" t="n">
        <v>1.29156372</v>
      </c>
      <c r="K10" s="18" t="s">
        <v>105</v>
      </c>
      <c r="L10" s="20" t="s">
        <v>105</v>
      </c>
      <c r="M10" s="18" t="n">
        <v>6.87571711</v>
      </c>
      <c r="N10" s="20" t="n">
        <v>0.75146888</v>
      </c>
      <c r="O10" s="18" t="n">
        <v>0.14965649</v>
      </c>
      <c r="P10" s="20" t="n">
        <v>0.09533592</v>
      </c>
      <c r="Q10" s="18" t="n">
        <v>0</v>
      </c>
      <c r="R10" s="20" t="n">
        <v>0</v>
      </c>
      <c r="S10" s="18" t="n">
        <v>0</v>
      </c>
      <c r="T10" s="20" t="n">
        <v>0</v>
      </c>
    </row>
    <row r="11" spans="1:20">
      <c r="A11" s="15" t="s">
        <v>110</v>
      </c>
      <c r="B11" s="17" t="n">
        <v>7053</v>
      </c>
      <c r="C11" s="18">
        <f>(5356.0/B11*100)</f>
        <v/>
      </c>
      <c r="D11" s="19" t="n">
        <v>1697</v>
      </c>
      <c r="E11" s="18" t="n">
        <v>56.01578428</v>
      </c>
      <c r="F11" s="20" t="n">
        <v>1.23215044</v>
      </c>
      <c r="G11" s="18" t="n">
        <v>2.63950797</v>
      </c>
      <c r="H11" s="20" t="n">
        <v>0.40725854</v>
      </c>
      <c r="I11" s="18" t="n">
        <v>21.45300749</v>
      </c>
      <c r="J11" s="20" t="n">
        <v>1.05296081</v>
      </c>
      <c r="K11" s="18" t="s">
        <v>105</v>
      </c>
      <c r="L11" s="20" t="s">
        <v>105</v>
      </c>
      <c r="M11" s="18" t="n">
        <v>19.86573127</v>
      </c>
      <c r="N11" s="20" t="n">
        <v>1.2010292</v>
      </c>
      <c r="O11" s="18" t="n">
        <v>0.02596899</v>
      </c>
      <c r="P11" s="20" t="n">
        <v>0.02835373</v>
      </c>
      <c r="Q11" s="18" t="n">
        <v>0</v>
      </c>
      <c r="R11" s="20" t="n">
        <v>0</v>
      </c>
      <c r="S11" s="18" t="n">
        <v>0</v>
      </c>
      <c r="T11" s="20" t="n">
        <v>0</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11583</v>
      </c>
      <c r="C23" s="18">
        <f>(8967.0/B23*100)</f>
        <v/>
      </c>
      <c r="D23" s="19" t="n">
        <v>2616</v>
      </c>
      <c r="E23" s="18" t="n">
        <v>48.03706525</v>
      </c>
      <c r="F23" s="20" t="n">
        <v>1.28920274</v>
      </c>
      <c r="G23" s="18" t="n">
        <v>6.83683964</v>
      </c>
      <c r="H23" s="20" t="n">
        <v>0.68136213</v>
      </c>
      <c r="I23" s="18" t="n">
        <v>21.14627608</v>
      </c>
      <c r="J23" s="20" t="n">
        <v>1.08700774</v>
      </c>
      <c r="K23" s="18" t="s">
        <v>105</v>
      </c>
      <c r="L23" s="20" t="s">
        <v>105</v>
      </c>
      <c r="M23" s="18" t="n">
        <v>23.90264144</v>
      </c>
      <c r="N23" s="20" t="n">
        <v>1.35355126</v>
      </c>
      <c r="O23" s="18" t="n">
        <v>0.0771776</v>
      </c>
      <c r="P23" s="20" t="n">
        <v>0.07602809000000001</v>
      </c>
      <c r="Q23" s="18" t="n">
        <v>0</v>
      </c>
      <c r="R23" s="20" t="n">
        <v>0</v>
      </c>
      <c r="S23" s="18" t="n">
        <v>0</v>
      </c>
      <c r="T23" s="20" t="n">
        <v>0</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5385</v>
      </c>
      <c r="C29" s="18">
        <f>(4062.0/B29*100)</f>
        <v/>
      </c>
      <c r="D29" s="19" t="n">
        <v>1323</v>
      </c>
      <c r="E29" s="18" t="n">
        <v>57.70091167</v>
      </c>
      <c r="F29" s="20" t="n">
        <v>1.47664259</v>
      </c>
      <c r="G29" s="18" t="n">
        <v>5.22279311</v>
      </c>
      <c r="H29" s="20" t="n">
        <v>0.63317747</v>
      </c>
      <c r="I29" s="18" t="n">
        <v>31.0534272</v>
      </c>
      <c r="J29" s="20" t="n">
        <v>1.27042609</v>
      </c>
      <c r="K29" s="18" t="s">
        <v>105</v>
      </c>
      <c r="L29" s="20" t="s">
        <v>105</v>
      </c>
      <c r="M29" s="18" t="n">
        <v>5.90994064</v>
      </c>
      <c r="N29" s="20" t="n">
        <v>0.59096808</v>
      </c>
      <c r="O29" s="18" t="n">
        <v>0.11292739</v>
      </c>
      <c r="P29" s="20" t="n">
        <v>0.09513391</v>
      </c>
      <c r="Q29" s="18" t="n">
        <v>0</v>
      </c>
      <c r="R29" s="20" t="n">
        <v>0</v>
      </c>
      <c r="S29" s="18" t="n">
        <v>0</v>
      </c>
      <c r="T29" s="20" t="n">
        <v>0</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4478</v>
      </c>
      <c r="C32" s="18">
        <f>(2774.0/B32*100)</f>
        <v/>
      </c>
      <c r="D32" s="19" t="n">
        <v>1704</v>
      </c>
      <c r="E32" s="18" t="n">
        <v>39.76473032</v>
      </c>
      <c r="F32" s="20" t="n">
        <v>1.45462556</v>
      </c>
      <c r="G32" s="18" t="n">
        <v>8.906766620000001</v>
      </c>
      <c r="H32" s="20" t="n">
        <v>0.70025461</v>
      </c>
      <c r="I32" s="18" t="n">
        <v>34.17526062</v>
      </c>
      <c r="J32" s="20" t="n">
        <v>1.33767505</v>
      </c>
      <c r="K32" s="18" t="s">
        <v>105</v>
      </c>
      <c r="L32" s="20" t="s">
        <v>105</v>
      </c>
      <c r="M32" s="18" t="n">
        <v>16.85270783</v>
      </c>
      <c r="N32" s="20" t="n">
        <v>1.23760743</v>
      </c>
      <c r="O32" s="18" t="n">
        <v>0.3005346</v>
      </c>
      <c r="P32" s="20" t="n">
        <v>0.26898557</v>
      </c>
      <c r="Q32" s="18" t="n">
        <v>0</v>
      </c>
      <c r="R32" s="20" t="n">
        <v>0</v>
      </c>
      <c r="S32" s="18" t="n">
        <v>0</v>
      </c>
      <c r="T32" s="20" t="n">
        <v>0</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6350</v>
      </c>
      <c r="C34" s="18">
        <f>(4859.0/B34*100)</f>
        <v/>
      </c>
      <c r="D34" s="19" t="n">
        <v>1491</v>
      </c>
      <c r="E34" s="18" t="n">
        <v>46.32185269</v>
      </c>
      <c r="F34" s="20" t="n">
        <v>1.58855939</v>
      </c>
      <c r="G34" s="18" t="n">
        <v>4.0426648</v>
      </c>
      <c r="H34" s="20" t="n">
        <v>0.50761618</v>
      </c>
      <c r="I34" s="18" t="n">
        <v>23.75888555</v>
      </c>
      <c r="J34" s="20" t="n">
        <v>1.24063201</v>
      </c>
      <c r="K34" s="18" t="s">
        <v>105</v>
      </c>
      <c r="L34" s="20" t="s">
        <v>105</v>
      </c>
      <c r="M34" s="18" t="n">
        <v>25.87659696</v>
      </c>
      <c r="N34" s="20" t="n">
        <v>1.44589947</v>
      </c>
      <c r="O34" s="18" t="n">
        <v>0</v>
      </c>
      <c r="P34" s="20" t="n">
        <v>0</v>
      </c>
      <c r="Q34" s="18" t="n">
        <v>0</v>
      </c>
      <c r="R34" s="20" t="n">
        <v>0</v>
      </c>
      <c r="S34" s="18" t="n">
        <v>0</v>
      </c>
      <c r="T34" s="20" t="n">
        <v>0</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6736</v>
      </c>
      <c r="C36" s="18">
        <f>(5060.0/B36*100)</f>
        <v/>
      </c>
      <c r="D36" s="19" t="n">
        <v>1676</v>
      </c>
      <c r="E36" s="18" t="n">
        <v>50.45800177</v>
      </c>
      <c r="F36" s="20" t="n">
        <v>1.50909036</v>
      </c>
      <c r="G36" s="18" t="n">
        <v>13.15988376</v>
      </c>
      <c r="H36" s="20" t="n">
        <v>0.85615693</v>
      </c>
      <c r="I36" s="18" t="n">
        <v>20.03035559</v>
      </c>
      <c r="J36" s="20" t="n">
        <v>1.18707276</v>
      </c>
      <c r="K36" s="18" t="s">
        <v>105</v>
      </c>
      <c r="L36" s="20" t="s">
        <v>105</v>
      </c>
      <c r="M36" s="18" t="n">
        <v>16.35175887</v>
      </c>
      <c r="N36" s="20" t="n">
        <v>1.26766708</v>
      </c>
      <c r="O36" s="18" t="n">
        <v>0</v>
      </c>
      <c r="P36" s="20" t="n">
        <v>0</v>
      </c>
      <c r="Q36" s="18" t="n">
        <v>0</v>
      </c>
      <c r="R36" s="20" t="n">
        <v>0</v>
      </c>
      <c r="S36" s="18" t="n">
        <v>0</v>
      </c>
      <c r="T36" s="20" t="n">
        <v>0</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5712</v>
      </c>
      <c r="C41" s="18">
        <f>(4312.0/B41*100)</f>
        <v/>
      </c>
      <c r="D41" s="19" t="n">
        <v>1400</v>
      </c>
      <c r="E41" s="18" t="n">
        <v>35.62030883</v>
      </c>
      <c r="F41" s="20" t="n">
        <v>1.29852479</v>
      </c>
      <c r="G41" s="18" t="n">
        <v>1.63428259</v>
      </c>
      <c r="H41" s="20" t="n">
        <v>0.33043007</v>
      </c>
      <c r="I41" s="18" t="n">
        <v>58.23971149</v>
      </c>
      <c r="J41" s="20" t="n">
        <v>1.30236194</v>
      </c>
      <c r="K41" s="18" t="s">
        <v>105</v>
      </c>
      <c r="L41" s="20" t="s">
        <v>105</v>
      </c>
      <c r="M41" s="18" t="n">
        <v>4.50569709</v>
      </c>
      <c r="N41" s="20" t="n">
        <v>0.65393526</v>
      </c>
      <c r="O41" s="18" t="n">
        <v>0</v>
      </c>
      <c r="P41" s="20" t="n">
        <v>0</v>
      </c>
      <c r="Q41" s="18" t="n">
        <v>0</v>
      </c>
      <c r="R41" s="20" t="n">
        <v>0</v>
      </c>
      <c r="S41" s="18" t="n">
        <v>0</v>
      </c>
      <c r="T41" s="20" t="n">
        <v>0</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23141</v>
      </c>
      <c r="C46" s="18">
        <f>(19146.0/B46*100)</f>
        <v/>
      </c>
      <c r="D46" s="19" t="n">
        <v>3995</v>
      </c>
      <c r="E46" s="18" t="n">
        <v>51.86432246</v>
      </c>
      <c r="F46" s="20" t="n">
        <v>1.19903661</v>
      </c>
      <c r="G46" s="18" t="n">
        <v>3.24676159</v>
      </c>
      <c r="H46" s="20" t="n">
        <v>0.32494951</v>
      </c>
      <c r="I46" s="18" t="n">
        <v>10.61377007</v>
      </c>
      <c r="J46" s="20" t="n">
        <v>0.74846642</v>
      </c>
      <c r="K46" s="18" t="s">
        <v>105</v>
      </c>
      <c r="L46" s="20" t="s">
        <v>105</v>
      </c>
      <c r="M46" s="18" t="n">
        <v>34.27514587</v>
      </c>
      <c r="N46" s="20" t="n">
        <v>1.21494824</v>
      </c>
      <c r="O46" s="18" t="n">
        <v>0</v>
      </c>
      <c r="P46" s="20" t="n">
        <v>0</v>
      </c>
      <c r="Q46" s="18" t="n">
        <v>0</v>
      </c>
      <c r="R46" s="20" t="n">
        <v>0</v>
      </c>
      <c r="S46" s="18" t="n">
        <v>0</v>
      </c>
      <c r="T46" s="20" t="n">
        <v>0</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9841</v>
      </c>
      <c r="C48" s="18">
        <f>(7329.0/B48*100)</f>
        <v/>
      </c>
      <c r="D48" s="19" t="n">
        <v>2512</v>
      </c>
      <c r="E48" s="18" t="n">
        <v>54.00813069</v>
      </c>
      <c r="F48" s="20" t="n">
        <v>1.61150628</v>
      </c>
      <c r="G48" s="18" t="n">
        <v>0.59542748</v>
      </c>
      <c r="H48" s="20" t="n">
        <v>0.17722754</v>
      </c>
      <c r="I48" s="18" t="n">
        <v>36.24216792</v>
      </c>
      <c r="J48" s="20" t="n">
        <v>1.63332475</v>
      </c>
      <c r="K48" s="18" t="s">
        <v>105</v>
      </c>
      <c r="L48" s="20" t="s">
        <v>105</v>
      </c>
      <c r="M48" s="18" t="n">
        <v>9.15427392</v>
      </c>
      <c r="N48" s="20" t="n">
        <v>0.89715379</v>
      </c>
      <c r="O48" s="18" t="n">
        <v>0</v>
      </c>
      <c r="P48" s="20" t="n">
        <v>0</v>
      </c>
      <c r="Q48" s="18" t="n">
        <v>0</v>
      </c>
      <c r="R48" s="20" t="n">
        <v>0</v>
      </c>
      <c r="S48" s="18" t="n">
        <v>0</v>
      </c>
      <c r="T48" s="20" t="n">
        <v>0</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6525</v>
      </c>
      <c r="C61" s="18">
        <f>(4865.0/B61*100)</f>
        <v/>
      </c>
      <c r="D61" s="19" t="n">
        <v>1660</v>
      </c>
      <c r="E61" s="18" t="n">
        <v>46.92947813</v>
      </c>
      <c r="F61" s="20" t="n">
        <v>1.41153814</v>
      </c>
      <c r="G61" s="18" t="n">
        <v>4.9964653</v>
      </c>
      <c r="H61" s="20" t="n">
        <v>0.6251966799999999</v>
      </c>
      <c r="I61" s="18" t="n">
        <v>26.93427204</v>
      </c>
      <c r="J61" s="20" t="n">
        <v>1.08095736</v>
      </c>
      <c r="K61" s="18" t="s">
        <v>105</v>
      </c>
      <c r="L61" s="20" t="s">
        <v>105</v>
      </c>
      <c r="M61" s="18" t="n">
        <v>21.13978454</v>
      </c>
      <c r="N61" s="20" t="n">
        <v>1.33220135</v>
      </c>
      <c r="O61" s="18" t="n">
        <v>0</v>
      </c>
      <c r="P61" s="20" t="n">
        <v>0</v>
      </c>
      <c r="Q61" s="18" t="n">
        <v>0</v>
      </c>
      <c r="R61" s="20" t="n">
        <v>0</v>
      </c>
      <c r="S61" s="18" t="n">
        <v>0</v>
      </c>
      <c r="T61" s="20" t="n">
        <v>0</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6971</v>
      </c>
      <c r="C67" s="18">
        <f>(5533.0/B67*100)</f>
        <v/>
      </c>
      <c r="D67" s="19" t="n">
        <v>1438</v>
      </c>
      <c r="E67" s="18" t="n">
        <v>66.98262767</v>
      </c>
      <c r="F67" s="20" t="n">
        <v>1.61240277</v>
      </c>
      <c r="G67" s="18" t="n">
        <v>1.55392382</v>
      </c>
      <c r="H67" s="20" t="n">
        <v>0.34485196</v>
      </c>
      <c r="I67" s="18" t="n">
        <v>21.32488593</v>
      </c>
      <c r="J67" s="20" t="n">
        <v>1.4295278</v>
      </c>
      <c r="K67" s="18" t="s">
        <v>105</v>
      </c>
      <c r="L67" s="20" t="s">
        <v>105</v>
      </c>
      <c r="M67" s="18" t="n">
        <v>10.13856258</v>
      </c>
      <c r="N67" s="20" t="n">
        <v>0.8811205</v>
      </c>
      <c r="O67" s="18" t="n">
        <v>0</v>
      </c>
      <c r="P67" s="20" t="n">
        <v>0</v>
      </c>
      <c r="Q67" s="18" t="n">
        <v>0</v>
      </c>
      <c r="R67" s="20" t="n">
        <v>0</v>
      </c>
      <c r="S67" s="18" t="n">
        <v>0</v>
      </c>
      <c r="T67" s="20" t="n">
        <v>0</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6036</v>
      </c>
      <c r="C70" s="18">
        <f>(4648.0/B70*100)</f>
        <v/>
      </c>
      <c r="D70" s="19" t="n">
        <v>1388</v>
      </c>
      <c r="E70" s="18" t="n">
        <v>56.22851955</v>
      </c>
      <c r="F70" s="20" t="n">
        <v>1.41591042</v>
      </c>
      <c r="G70" s="18" t="n">
        <v>5.16878015</v>
      </c>
      <c r="H70" s="20" t="n">
        <v>0.78020583</v>
      </c>
      <c r="I70" s="18" t="n">
        <v>24.12870775</v>
      </c>
      <c r="J70" s="20" t="n">
        <v>1.57392606</v>
      </c>
      <c r="K70" s="18" t="s">
        <v>105</v>
      </c>
      <c r="L70" s="20" t="s">
        <v>105</v>
      </c>
      <c r="M70" s="18" t="n">
        <v>14.47399255</v>
      </c>
      <c r="N70" s="20" t="n">
        <v>1.42501351</v>
      </c>
      <c r="O70" s="18" t="n">
        <v>0</v>
      </c>
      <c r="P70" s="20" t="n">
        <v>0</v>
      </c>
      <c r="Q70" s="18" t="n">
        <v>0</v>
      </c>
      <c r="R70" s="20" t="n">
        <v>0</v>
      </c>
      <c r="S70" s="18" t="n">
        <v>0</v>
      </c>
      <c r="T70" s="20" t="n">
        <v>0</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5.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(553.0/B7*100)</f>
        <v/>
      </c>
      <c r="D7" s="19" t="n">
        <v>13977</v>
      </c>
      <c r="E7" s="18" t="n">
        <v>35.33198358</v>
      </c>
      <c r="F7" s="20" t="n">
        <v>0.47203053</v>
      </c>
      <c r="G7" s="18" t="n">
        <v>56.4740918</v>
      </c>
      <c r="H7" s="20" t="n">
        <v>0.55655374</v>
      </c>
      <c r="I7" s="18" t="s">
        <v>105</v>
      </c>
      <c r="J7" s="20" t="s">
        <v>105</v>
      </c>
      <c r="K7" s="18" t="n">
        <v>0.44549885</v>
      </c>
      <c r="L7" s="20" t="n">
        <v>0.06753272</v>
      </c>
      <c r="M7" s="18" t="n">
        <v>0.01484799</v>
      </c>
      <c r="N7" s="20" t="n">
        <v>0.00235434</v>
      </c>
      <c r="O7" s="18" t="n">
        <v>0</v>
      </c>
      <c r="P7" s="20" t="n">
        <v>0</v>
      </c>
      <c r="Q7" s="18" t="n">
        <v>7.73357778</v>
      </c>
      <c r="R7" s="20" t="n">
        <v>0.28163505</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(4328.0/B9*100)</f>
        <v/>
      </c>
      <c r="D9" s="19" t="n">
        <v>1347</v>
      </c>
      <c r="E9" s="18" t="n">
        <v>32.06404549</v>
      </c>
      <c r="F9" s="20" t="n">
        <v>1.62054344</v>
      </c>
      <c r="G9" s="18" t="n">
        <v>63.90518578</v>
      </c>
      <c r="H9" s="20" t="n">
        <v>1.70576436</v>
      </c>
      <c r="I9" s="18" t="s">
        <v>105</v>
      </c>
      <c r="J9" s="20" t="s">
        <v>105</v>
      </c>
      <c r="K9" s="18" t="n">
        <v>0.04949261</v>
      </c>
      <c r="L9" s="20" t="n">
        <v>0.04945236</v>
      </c>
      <c r="M9" s="18" t="n">
        <v>0.69828577</v>
      </c>
      <c r="N9" s="20" t="n">
        <v>0.22524282</v>
      </c>
      <c r="O9" s="18" t="n">
        <v>0</v>
      </c>
      <c r="P9" s="20" t="n">
        <v>0</v>
      </c>
      <c r="Q9" s="18" t="n">
        <v>3.28299035</v>
      </c>
      <c r="R9" s="20" t="n">
        <v>0.57823945</v>
      </c>
    </row>
    <row r="10" spans="1:18">
      <c r="A10" s="15" t="s">
        <v>109</v>
      </c>
      <c r="B10" s="17" t="n">
        <v>13082</v>
      </c>
      <c r="C10" s="18">
        <f>(9852.0/B10*100)</f>
        <v/>
      </c>
      <c r="D10" s="19" t="n">
        <v>3230</v>
      </c>
      <c r="E10" s="18" t="n">
        <v>25.9558459</v>
      </c>
      <c r="F10" s="20" t="n">
        <v>1.0379507</v>
      </c>
      <c r="G10" s="18" t="n">
        <v>69.57693725</v>
      </c>
      <c r="H10" s="20" t="n">
        <v>1.07758194</v>
      </c>
      <c r="I10" s="18" t="s">
        <v>105</v>
      </c>
      <c r="J10" s="20" t="s">
        <v>105</v>
      </c>
      <c r="K10" s="18" t="n">
        <v>0.02637237</v>
      </c>
      <c r="L10" s="20" t="n">
        <v>0.01640698</v>
      </c>
      <c r="M10" s="18" t="n">
        <v>0.04305013</v>
      </c>
      <c r="N10" s="20" t="n">
        <v>0.03224506</v>
      </c>
      <c r="O10" s="18" t="n">
        <v>0</v>
      </c>
      <c r="P10" s="20" t="n">
        <v>0</v>
      </c>
      <c r="Q10" s="18" t="n">
        <v>4.39779434</v>
      </c>
      <c r="R10" s="20" t="n">
        <v>0.52008263</v>
      </c>
    </row>
    <row r="11" spans="1:18">
      <c r="A11" s="15" t="s">
        <v>110</v>
      </c>
      <c r="B11" s="17" t="n">
        <v>7053</v>
      </c>
      <c r="C11" s="18">
        <f>(5293.0/B11*100)</f>
        <v/>
      </c>
      <c r="D11" s="19" t="n">
        <v>1760</v>
      </c>
      <c r="E11" s="18" t="n">
        <v>41.99007423</v>
      </c>
      <c r="F11" s="20" t="n">
        <v>1.34000946</v>
      </c>
      <c r="G11" s="18" t="n">
        <v>46.16462899</v>
      </c>
      <c r="H11" s="20" t="n">
        <v>1.29864908</v>
      </c>
      <c r="I11" s="18" t="s">
        <v>105</v>
      </c>
      <c r="J11" s="20" t="s">
        <v>105</v>
      </c>
      <c r="K11" s="18" t="n">
        <v>0.29591295</v>
      </c>
      <c r="L11" s="20" t="n">
        <v>0.09495201</v>
      </c>
      <c r="M11" s="18" t="n">
        <v>0.0250655</v>
      </c>
      <c r="N11" s="20" t="n">
        <v>0.02736977</v>
      </c>
      <c r="O11" s="18" t="n">
        <v>0</v>
      </c>
      <c r="P11" s="20" t="n">
        <v>0</v>
      </c>
      <c r="Q11" s="18" t="n">
        <v>11.52431833</v>
      </c>
      <c r="R11" s="20" t="n">
        <v>1.02073773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(8864.0/B23*100)</f>
        <v/>
      </c>
      <c r="D23" s="19" t="n">
        <v>2719</v>
      </c>
      <c r="E23" s="18" t="n">
        <v>36.49724295</v>
      </c>
      <c r="F23" s="20" t="n">
        <v>1.31097051</v>
      </c>
      <c r="G23" s="18" t="n">
        <v>41.91682816</v>
      </c>
      <c r="H23" s="20" t="n">
        <v>1.35250323</v>
      </c>
      <c r="I23" s="18" t="s">
        <v>105</v>
      </c>
      <c r="J23" s="20" t="s">
        <v>105</v>
      </c>
      <c r="K23" s="18" t="n">
        <v>0.34959601</v>
      </c>
      <c r="L23" s="20" t="n">
        <v>0.17645245</v>
      </c>
      <c r="M23" s="18" t="n">
        <v>0.0745523</v>
      </c>
      <c r="N23" s="20" t="n">
        <v>0.07349153999999999</v>
      </c>
      <c r="O23" s="18" t="n">
        <v>0</v>
      </c>
      <c r="P23" s="20" t="n">
        <v>0</v>
      </c>
      <c r="Q23" s="18" t="n">
        <v>21.16178059</v>
      </c>
      <c r="R23" s="20" t="n">
        <v>1.40580305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37.2146874</v>
      </c>
      <c r="F29" s="20" t="n">
        <v>1.50159999</v>
      </c>
      <c r="G29" s="18" t="n">
        <v>58.45486767</v>
      </c>
      <c r="H29" s="20" t="n">
        <v>1.56723294</v>
      </c>
      <c r="I29" s="18" t="s">
        <v>105</v>
      </c>
      <c r="J29" s="20" t="s">
        <v>105</v>
      </c>
      <c r="K29" s="18" t="n">
        <v>0.36035806</v>
      </c>
      <c r="L29" s="20" t="n">
        <v>0.16597122</v>
      </c>
      <c r="M29" s="18" t="n">
        <v>0</v>
      </c>
      <c r="N29" s="20" t="n">
        <v>0</v>
      </c>
      <c r="O29" s="18" t="n">
        <v>0</v>
      </c>
      <c r="P29" s="20" t="n">
        <v>0</v>
      </c>
      <c r="Q29" s="18" t="n">
        <v>3.97008687</v>
      </c>
      <c r="R29" s="20" t="n">
        <v>0.50883279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(2770.0/B32*100)</f>
        <v/>
      </c>
      <c r="D32" s="19" t="n">
        <v>1708</v>
      </c>
      <c r="E32" s="18" t="n">
        <v>25.55900464</v>
      </c>
      <c r="F32" s="20" t="n">
        <v>1.13270687</v>
      </c>
      <c r="G32" s="18" t="n">
        <v>61.87462033</v>
      </c>
      <c r="H32" s="20" t="n">
        <v>1.29270316</v>
      </c>
      <c r="I32" s="18" t="s">
        <v>105</v>
      </c>
      <c r="J32" s="20" t="s">
        <v>105</v>
      </c>
      <c r="K32" s="18" t="n">
        <v>0.06929072</v>
      </c>
      <c r="L32" s="20" t="n">
        <v>0.07306988</v>
      </c>
      <c r="M32" s="18" t="n">
        <v>0.24842932</v>
      </c>
      <c r="N32" s="20" t="n">
        <v>0.26453888</v>
      </c>
      <c r="O32" s="18" t="n">
        <v>0</v>
      </c>
      <c r="P32" s="20" t="n">
        <v>0</v>
      </c>
      <c r="Q32" s="18" t="n">
        <v>12.248655</v>
      </c>
      <c r="R32" s="20" t="n">
        <v>1.0008913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(4812.0/B34*100)</f>
        <v/>
      </c>
      <c r="D34" s="19" t="n">
        <v>1538</v>
      </c>
      <c r="E34" s="18" t="n">
        <v>31.96660424</v>
      </c>
      <c r="F34" s="20" t="n">
        <v>1.42010742</v>
      </c>
      <c r="G34" s="18" t="n">
        <v>52.09489637</v>
      </c>
      <c r="H34" s="20" t="n">
        <v>1.61710806</v>
      </c>
      <c r="I34" s="18" t="s">
        <v>105</v>
      </c>
      <c r="J34" s="20" t="s">
        <v>105</v>
      </c>
      <c r="K34" s="18" t="n">
        <v>0.49685359</v>
      </c>
      <c r="L34" s="20" t="n">
        <v>0.20597775</v>
      </c>
      <c r="M34" s="18" t="n">
        <v>0</v>
      </c>
      <c r="N34" s="20" t="n">
        <v>0</v>
      </c>
      <c r="O34" s="18" t="n">
        <v>0</v>
      </c>
      <c r="P34" s="20" t="n">
        <v>0</v>
      </c>
      <c r="Q34" s="18" t="n">
        <v>15.4416458</v>
      </c>
      <c r="R34" s="20" t="n">
        <v>1.17642635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(5006.0/B36*100)</f>
        <v/>
      </c>
      <c r="D36" s="19" t="n">
        <v>1730</v>
      </c>
      <c r="E36" s="18" t="n">
        <v>35.48543877</v>
      </c>
      <c r="F36" s="20" t="n">
        <v>1.06602089</v>
      </c>
      <c r="G36" s="18" t="n">
        <v>55.01175503</v>
      </c>
      <c r="H36" s="20" t="n">
        <v>1.27843496</v>
      </c>
      <c r="I36" s="18" t="s">
        <v>105</v>
      </c>
      <c r="J36" s="20" t="s">
        <v>105</v>
      </c>
      <c r="K36" s="18" t="n">
        <v>0.46723686</v>
      </c>
      <c r="L36" s="20" t="n">
        <v>0.13205914</v>
      </c>
      <c r="M36" s="18" t="n">
        <v>0</v>
      </c>
      <c r="N36" s="20" t="n">
        <v>0</v>
      </c>
      <c r="O36" s="18" t="n">
        <v>0</v>
      </c>
      <c r="P36" s="20" t="n">
        <v>0</v>
      </c>
      <c r="Q36" s="18" t="n">
        <v>9.03556934</v>
      </c>
      <c r="R36" s="20" t="n">
        <v>0.83325203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(4275.0/B41*100)</f>
        <v/>
      </c>
      <c r="D41" s="19" t="n">
        <v>1437</v>
      </c>
      <c r="E41" s="18" t="n">
        <v>47.09163692</v>
      </c>
      <c r="F41" s="20" t="n">
        <v>1.29221928</v>
      </c>
      <c r="G41" s="18" t="n">
        <v>48.00431117</v>
      </c>
      <c r="H41" s="20" t="n">
        <v>1.29276635</v>
      </c>
      <c r="I41" s="18" t="s">
        <v>105</v>
      </c>
      <c r="J41" s="20" t="s">
        <v>105</v>
      </c>
      <c r="K41" s="18" t="n">
        <v>0</v>
      </c>
      <c r="L41" s="20" t="n">
        <v>0</v>
      </c>
      <c r="M41" s="18" t="n">
        <v>0</v>
      </c>
      <c r="N41" s="20" t="n">
        <v>0</v>
      </c>
      <c r="O41" s="18" t="n">
        <v>0</v>
      </c>
      <c r="P41" s="20" t="n">
        <v>0</v>
      </c>
      <c r="Q41" s="18" t="n">
        <v>4.90405191</v>
      </c>
      <c r="R41" s="20" t="n">
        <v>0.73487958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(17921.0/B46*100)</f>
        <v/>
      </c>
      <c r="D46" s="19" t="n">
        <v>5220</v>
      </c>
      <c r="E46" s="18" t="n">
        <v>40.60558137</v>
      </c>
      <c r="F46" s="20" t="n">
        <v>0.94709372</v>
      </c>
      <c r="G46" s="18" t="n">
        <v>30.6424276</v>
      </c>
      <c r="H46" s="20" t="n">
        <v>1.11406403</v>
      </c>
      <c r="I46" s="18" t="s">
        <v>105</v>
      </c>
      <c r="J46" s="20" t="s">
        <v>105</v>
      </c>
      <c r="K46" s="18" t="n">
        <v>1.30302525</v>
      </c>
      <c r="L46" s="20" t="n">
        <v>0.23065034</v>
      </c>
      <c r="M46" s="18" t="n">
        <v>0</v>
      </c>
      <c r="N46" s="20" t="n">
        <v>0</v>
      </c>
      <c r="O46" s="18" t="n">
        <v>0</v>
      </c>
      <c r="P46" s="20" t="n">
        <v>0</v>
      </c>
      <c r="Q46" s="18" t="n">
        <v>27.44896578</v>
      </c>
      <c r="R46" s="20" t="n">
        <v>1.1339576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(7316.0/B48*100)</f>
        <v/>
      </c>
      <c r="D48" s="19" t="n">
        <v>2525</v>
      </c>
      <c r="E48" s="18" t="n">
        <v>30.60058615</v>
      </c>
      <c r="F48" s="20" t="n">
        <v>1.2509789</v>
      </c>
      <c r="G48" s="18" t="n">
        <v>63.61459278</v>
      </c>
      <c r="H48" s="20" t="n">
        <v>1.38386996</v>
      </c>
      <c r="I48" s="18" t="s">
        <v>105</v>
      </c>
      <c r="J48" s="20" t="s">
        <v>105</v>
      </c>
      <c r="K48" s="18" t="n">
        <v>0.02980177</v>
      </c>
      <c r="L48" s="20" t="n">
        <v>0.0299325</v>
      </c>
      <c r="M48" s="18" t="n">
        <v>0</v>
      </c>
      <c r="N48" s="20" t="n">
        <v>0</v>
      </c>
      <c r="O48" s="18" t="n">
        <v>0</v>
      </c>
      <c r="P48" s="20" t="n">
        <v>0</v>
      </c>
      <c r="Q48" s="18" t="n">
        <v>5.7550193</v>
      </c>
      <c r="R48" s="20" t="n">
        <v>0.72179205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(4851.0/B61*100)</f>
        <v/>
      </c>
      <c r="D61" s="19" t="n">
        <v>1674</v>
      </c>
      <c r="E61" s="18" t="n">
        <v>19.84333224</v>
      </c>
      <c r="F61" s="20" t="n">
        <v>1.10649753</v>
      </c>
      <c r="G61" s="18" t="n">
        <v>69.46848564</v>
      </c>
      <c r="H61" s="20" t="n">
        <v>1.38375657</v>
      </c>
      <c r="I61" s="18" t="s">
        <v>105</v>
      </c>
      <c r="J61" s="20" t="s">
        <v>105</v>
      </c>
      <c r="K61" s="18" t="n">
        <v>0.53792955</v>
      </c>
      <c r="L61" s="20" t="n">
        <v>0.20408982</v>
      </c>
      <c r="M61" s="18" t="n">
        <v>0.07064777</v>
      </c>
      <c r="N61" s="20" t="n">
        <v>0.063364</v>
      </c>
      <c r="O61" s="18" t="n">
        <v>0</v>
      </c>
      <c r="P61" s="20" t="n">
        <v>0</v>
      </c>
      <c r="Q61" s="18" t="n">
        <v>10.07960479</v>
      </c>
      <c r="R61" s="20" t="n">
        <v>1.14550187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(5212.0/B67*100)</f>
        <v/>
      </c>
      <c r="D67" s="19" t="n">
        <v>1759</v>
      </c>
      <c r="E67" s="18" t="n">
        <v>60.65906514</v>
      </c>
      <c r="F67" s="20" t="n">
        <v>1.18432717</v>
      </c>
      <c r="G67" s="18" t="n">
        <v>31.12011345</v>
      </c>
      <c r="H67" s="20" t="n">
        <v>1.20370022</v>
      </c>
      <c r="I67" s="18" t="s">
        <v>105</v>
      </c>
      <c r="J67" s="20" t="s">
        <v>105</v>
      </c>
      <c r="K67" s="18" t="n">
        <v>0</v>
      </c>
      <c r="L67" s="20" t="n">
        <v>0</v>
      </c>
      <c r="M67" s="18" t="n">
        <v>0</v>
      </c>
      <c r="N67" s="20" t="n">
        <v>0</v>
      </c>
      <c r="O67" s="18" t="n">
        <v>0</v>
      </c>
      <c r="P67" s="20" t="n">
        <v>0</v>
      </c>
      <c r="Q67" s="18" t="n">
        <v>8.220821409999999</v>
      </c>
      <c r="R67" s="20" t="n">
        <v>0.77662241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(4519.0/B70*100)</f>
        <v/>
      </c>
      <c r="D70" s="19" t="n">
        <v>1517</v>
      </c>
      <c r="E70" s="18" t="n">
        <v>34.61585539</v>
      </c>
      <c r="F70" s="20" t="n">
        <v>1.3278197</v>
      </c>
      <c r="G70" s="18" t="n">
        <v>59.22537722</v>
      </c>
      <c r="H70" s="20" t="n">
        <v>1.5510392</v>
      </c>
      <c r="I70" s="18" t="s">
        <v>105</v>
      </c>
      <c r="J70" s="20" t="s">
        <v>105</v>
      </c>
      <c r="K70" s="18" t="n">
        <v>0.05345225</v>
      </c>
      <c r="L70" s="20" t="n">
        <v>0.07570230999999999</v>
      </c>
      <c r="M70" s="18" t="n">
        <v>0</v>
      </c>
      <c r="N70" s="20" t="n">
        <v>0</v>
      </c>
      <c r="O70" s="18" t="n">
        <v>0</v>
      </c>
      <c r="P70" s="20" t="n">
        <v>0</v>
      </c>
      <c r="Q70" s="18" t="n">
        <v>6.10531513</v>
      </c>
      <c r="R70" s="20" t="n">
        <v>0.70924237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201</v>
      </c>
    </row>
    <row customHeight="1" ht="30" r="4" spans="1:20">
      <c r="A4" s="6" t="n"/>
      <c r="B4" s="7" t="s">
        <v>89</v>
      </c>
      <c r="C4" s="7" t="s">
        <v>90</v>
      </c>
      <c r="D4" s="8" t="s">
        <v>89</v>
      </c>
      <c r="E4" s="9" t="s">
        <v>202</v>
      </c>
      <c r="F4" s="10" t="n"/>
      <c r="G4" s="9" t="s">
        <v>203</v>
      </c>
      <c r="H4" s="10" t="n"/>
      <c r="I4" s="9" t="s">
        <v>204</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14530</v>
      </c>
      <c r="C7" s="18">
        <f>(621.0/B7*100)</f>
        <v/>
      </c>
      <c r="D7" s="19" t="n">
        <v>13909</v>
      </c>
      <c r="E7" s="18" t="n">
        <v>36.44197187</v>
      </c>
      <c r="F7" s="20" t="n">
        <v>0.51526032</v>
      </c>
      <c r="G7" s="18" t="n">
        <v>46.63971526</v>
      </c>
      <c r="H7" s="20" t="n">
        <v>0.57744712</v>
      </c>
      <c r="I7" s="18" t="n">
        <v>10.17644019</v>
      </c>
      <c r="J7" s="20" t="n">
        <v>0.30345051</v>
      </c>
      <c r="K7" s="18" t="s">
        <v>105</v>
      </c>
      <c r="L7" s="20" t="s">
        <v>105</v>
      </c>
      <c r="M7" s="18" t="n">
        <v>0.46504147</v>
      </c>
      <c r="N7" s="20" t="n">
        <v>0.06893796000000001</v>
      </c>
      <c r="O7" s="18" t="n">
        <v>0.01489785</v>
      </c>
      <c r="P7" s="20" t="n">
        <v>0.00236343</v>
      </c>
      <c r="Q7" s="18" t="n">
        <v>0</v>
      </c>
      <c r="R7" s="20" t="n">
        <v>0</v>
      </c>
      <c r="S7" s="18" t="n">
        <v>6.26193336</v>
      </c>
      <c r="T7" s="20" t="n">
        <v>0.29761213</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5675</v>
      </c>
      <c r="C9" s="18">
        <f>(4330.0/B9*100)</f>
        <v/>
      </c>
      <c r="D9" s="19" t="n">
        <v>1345</v>
      </c>
      <c r="E9" s="18" t="n">
        <v>28.73656058</v>
      </c>
      <c r="F9" s="20" t="n">
        <v>1.36305311</v>
      </c>
      <c r="G9" s="18" t="n">
        <v>52.55683142</v>
      </c>
      <c r="H9" s="20" t="n">
        <v>1.52348575</v>
      </c>
      <c r="I9" s="18" t="n">
        <v>12.29057624</v>
      </c>
      <c r="J9" s="20" t="n">
        <v>0.93294336</v>
      </c>
      <c r="K9" s="18" t="s">
        <v>105</v>
      </c>
      <c r="L9" s="20" t="s">
        <v>105</v>
      </c>
      <c r="M9" s="18" t="n">
        <v>0.04957753</v>
      </c>
      <c r="N9" s="20" t="n">
        <v>0.04953617</v>
      </c>
      <c r="O9" s="18" t="n">
        <v>0.6994839900000001</v>
      </c>
      <c r="P9" s="20" t="n">
        <v>0.22561479</v>
      </c>
      <c r="Q9" s="18" t="n">
        <v>0</v>
      </c>
      <c r="R9" s="20" t="n">
        <v>0</v>
      </c>
      <c r="S9" s="18" t="n">
        <v>5.66697024</v>
      </c>
      <c r="T9" s="20" t="n">
        <v>0.53009724</v>
      </c>
    </row>
    <row r="10" spans="1:20">
      <c r="A10" s="15" t="s">
        <v>109</v>
      </c>
      <c r="B10" s="17" t="n">
        <v>13082</v>
      </c>
      <c r="C10" s="18">
        <f>(9855.0/B10*100)</f>
        <v/>
      </c>
      <c r="D10" s="19" t="n">
        <v>3227</v>
      </c>
      <c r="E10" s="18" t="n">
        <v>31.18268777</v>
      </c>
      <c r="F10" s="20" t="n">
        <v>1.29824504</v>
      </c>
      <c r="G10" s="18" t="n">
        <v>56.19403318</v>
      </c>
      <c r="H10" s="20" t="n">
        <v>1.24891265</v>
      </c>
      <c r="I10" s="18" t="n">
        <v>8.819110200000001</v>
      </c>
      <c r="J10" s="20" t="n">
        <v>0.6772283099999999</v>
      </c>
      <c r="K10" s="18" t="s">
        <v>105</v>
      </c>
      <c r="L10" s="20" t="s">
        <v>105</v>
      </c>
      <c r="M10" s="18" t="n">
        <v>0.02641144</v>
      </c>
      <c r="N10" s="20" t="n">
        <v>0.0164332</v>
      </c>
      <c r="O10" s="18" t="n">
        <v>0.13537828</v>
      </c>
      <c r="P10" s="20" t="n">
        <v>0.09374842999999999</v>
      </c>
      <c r="Q10" s="18" t="n">
        <v>0</v>
      </c>
      <c r="R10" s="20" t="n">
        <v>0</v>
      </c>
      <c r="S10" s="18" t="n">
        <v>3.64237914</v>
      </c>
      <c r="T10" s="20" t="n">
        <v>0.51518182</v>
      </c>
    </row>
    <row r="11" spans="1:20">
      <c r="A11" s="15" t="s">
        <v>110</v>
      </c>
      <c r="B11" s="17" t="n">
        <v>7053</v>
      </c>
      <c r="C11" s="18">
        <f>(5297.0/B11*100)</f>
        <v/>
      </c>
      <c r="D11" s="19" t="n">
        <v>1756</v>
      </c>
      <c r="E11" s="18" t="n">
        <v>55.0531543</v>
      </c>
      <c r="F11" s="20" t="n">
        <v>1.48007937</v>
      </c>
      <c r="G11" s="18" t="n">
        <v>23.86211361</v>
      </c>
      <c r="H11" s="20" t="n">
        <v>1.09776956</v>
      </c>
      <c r="I11" s="18" t="n">
        <v>8.712737969999999</v>
      </c>
      <c r="J11" s="20" t="n">
        <v>0.8540877100000001</v>
      </c>
      <c r="K11" s="18" t="s">
        <v>105</v>
      </c>
      <c r="L11" s="20" t="s">
        <v>105</v>
      </c>
      <c r="M11" s="18" t="n">
        <v>0.29691547</v>
      </c>
      <c r="N11" s="20" t="n">
        <v>0.09531073</v>
      </c>
      <c r="O11" s="18" t="n">
        <v>0.04232792</v>
      </c>
      <c r="P11" s="20" t="n">
        <v>0.03237966</v>
      </c>
      <c r="Q11" s="18" t="n">
        <v>0</v>
      </c>
      <c r="R11" s="20" t="n">
        <v>0</v>
      </c>
      <c r="S11" s="18" t="n">
        <v>12.03275073</v>
      </c>
      <c r="T11" s="20" t="n">
        <v>0.99290819</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11583</v>
      </c>
      <c r="C23" s="18">
        <f>(8869.0/B23*100)</f>
        <v/>
      </c>
      <c r="D23" s="19" t="n">
        <v>2714</v>
      </c>
      <c r="E23" s="18" t="n">
        <v>43.89038743</v>
      </c>
      <c r="F23" s="20" t="n">
        <v>1.32663775</v>
      </c>
      <c r="G23" s="18" t="n">
        <v>22.42887579</v>
      </c>
      <c r="H23" s="20" t="n">
        <v>1.05005957</v>
      </c>
      <c r="I23" s="18" t="n">
        <v>20.81564376</v>
      </c>
      <c r="J23" s="20" t="n">
        <v>1.02285407</v>
      </c>
      <c r="K23" s="18" t="s">
        <v>105</v>
      </c>
      <c r="L23" s="20" t="s">
        <v>105</v>
      </c>
      <c r="M23" s="18" t="n">
        <v>0.3507278</v>
      </c>
      <c r="N23" s="20" t="n">
        <v>0.17704632</v>
      </c>
      <c r="O23" s="18" t="n">
        <v>0.07479365</v>
      </c>
      <c r="P23" s="20" t="n">
        <v>0.07372895</v>
      </c>
      <c r="Q23" s="18" t="n">
        <v>0</v>
      </c>
      <c r="R23" s="20" t="n">
        <v>0</v>
      </c>
      <c r="S23" s="18" t="n">
        <v>12.43957157</v>
      </c>
      <c r="T23" s="20" t="n">
        <v>1.0269098</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5385</v>
      </c>
      <c r="C29" s="18">
        <f>(4062.0/B29*100)</f>
        <v/>
      </c>
      <c r="D29" s="19" t="n">
        <v>1323</v>
      </c>
      <c r="E29" s="18" t="n">
        <v>42.70835563</v>
      </c>
      <c r="F29" s="20" t="n">
        <v>1.3867943</v>
      </c>
      <c r="G29" s="18" t="n">
        <v>40.77062224</v>
      </c>
      <c r="H29" s="20" t="n">
        <v>1.48339223</v>
      </c>
      <c r="I29" s="18" t="n">
        <v>11.76244156</v>
      </c>
      <c r="J29" s="20" t="n">
        <v>0.86253607</v>
      </c>
      <c r="K29" s="18" t="s">
        <v>105</v>
      </c>
      <c r="L29" s="20" t="s">
        <v>105</v>
      </c>
      <c r="M29" s="18" t="n">
        <v>0.41466586</v>
      </c>
      <c r="N29" s="20" t="n">
        <v>0.19913302</v>
      </c>
      <c r="O29" s="18" t="n">
        <v>0</v>
      </c>
      <c r="P29" s="20" t="n">
        <v>0</v>
      </c>
      <c r="Q29" s="18" t="n">
        <v>0</v>
      </c>
      <c r="R29" s="20" t="n">
        <v>0</v>
      </c>
      <c r="S29" s="18" t="n">
        <v>4.34391472</v>
      </c>
      <c r="T29" s="20" t="n">
        <v>0.67810136</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4478</v>
      </c>
      <c r="C32" s="18">
        <f>(2770.0/B32*100)</f>
        <v/>
      </c>
      <c r="D32" s="19" t="n">
        <v>1708</v>
      </c>
      <c r="E32" s="18" t="n">
        <v>43.37987294</v>
      </c>
      <c r="F32" s="20" t="n">
        <v>1.06366874</v>
      </c>
      <c r="G32" s="18" t="n">
        <v>36.95355462</v>
      </c>
      <c r="H32" s="20" t="n">
        <v>1.20651432</v>
      </c>
      <c r="I32" s="18" t="n">
        <v>6.18944218</v>
      </c>
      <c r="J32" s="20" t="n">
        <v>0.59210133</v>
      </c>
      <c r="K32" s="18" t="s">
        <v>105</v>
      </c>
      <c r="L32" s="20" t="s">
        <v>105</v>
      </c>
      <c r="M32" s="18" t="n">
        <v>0.0692908</v>
      </c>
      <c r="N32" s="20" t="n">
        <v>0.07306732000000001</v>
      </c>
      <c r="O32" s="18" t="n">
        <v>0.2484296</v>
      </c>
      <c r="P32" s="20" t="n">
        <v>0.26453983</v>
      </c>
      <c r="Q32" s="18" t="n">
        <v>0</v>
      </c>
      <c r="R32" s="20" t="n">
        <v>0</v>
      </c>
      <c r="S32" s="18" t="n">
        <v>13.15940987</v>
      </c>
      <c r="T32" s="20" t="n">
        <v>0.90022544</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6350</v>
      </c>
      <c r="C34" s="18">
        <f>(4815.0/B34*100)</f>
        <v/>
      </c>
      <c r="D34" s="19" t="n">
        <v>1535</v>
      </c>
      <c r="E34" s="18" t="n">
        <v>47.79218955</v>
      </c>
      <c r="F34" s="20" t="n">
        <v>1.60926966</v>
      </c>
      <c r="G34" s="18" t="n">
        <v>20.4156612</v>
      </c>
      <c r="H34" s="20" t="n">
        <v>1.23129796</v>
      </c>
      <c r="I34" s="18" t="n">
        <v>12.65165326</v>
      </c>
      <c r="J34" s="20" t="n">
        <v>0.9485754</v>
      </c>
      <c r="K34" s="18" t="s">
        <v>105</v>
      </c>
      <c r="L34" s="20" t="s">
        <v>105</v>
      </c>
      <c r="M34" s="18" t="n">
        <v>0.5962573</v>
      </c>
      <c r="N34" s="20" t="n">
        <v>0.23032259</v>
      </c>
      <c r="O34" s="18" t="n">
        <v>0</v>
      </c>
      <c r="P34" s="20" t="n">
        <v>0</v>
      </c>
      <c r="Q34" s="18" t="n">
        <v>0</v>
      </c>
      <c r="R34" s="20" t="n">
        <v>0</v>
      </c>
      <c r="S34" s="18" t="n">
        <v>18.5442387</v>
      </c>
      <c r="T34" s="20" t="n">
        <v>1.22051676</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6736</v>
      </c>
      <c r="C36" s="18">
        <f>(5008.0/B36*100)</f>
        <v/>
      </c>
      <c r="D36" s="19" t="n">
        <v>1728</v>
      </c>
      <c r="E36" s="18" t="n">
        <v>55.44511718</v>
      </c>
      <c r="F36" s="20" t="n">
        <v>1.29840511</v>
      </c>
      <c r="G36" s="18" t="n">
        <v>24.42476347</v>
      </c>
      <c r="H36" s="20" t="n">
        <v>1.21757281</v>
      </c>
      <c r="I36" s="18" t="n">
        <v>11.19251484</v>
      </c>
      <c r="J36" s="20" t="n">
        <v>0.76372252</v>
      </c>
      <c r="K36" s="18" t="s">
        <v>105</v>
      </c>
      <c r="L36" s="20" t="s">
        <v>105</v>
      </c>
      <c r="M36" s="18" t="n">
        <v>0.52738797</v>
      </c>
      <c r="N36" s="20" t="n">
        <v>0.14678067</v>
      </c>
      <c r="O36" s="18" t="n">
        <v>0</v>
      </c>
      <c r="P36" s="20" t="n">
        <v>0</v>
      </c>
      <c r="Q36" s="18" t="n">
        <v>0</v>
      </c>
      <c r="R36" s="20" t="n">
        <v>0</v>
      </c>
      <c r="S36" s="18" t="n">
        <v>8.410216549999999</v>
      </c>
      <c r="T36" s="20" t="n">
        <v>0.81203985</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5712</v>
      </c>
      <c r="C41" s="18">
        <f>(4277.0/B41*100)</f>
        <v/>
      </c>
      <c r="D41" s="19" t="n">
        <v>1435</v>
      </c>
      <c r="E41" s="18" t="n">
        <v>47.30797103</v>
      </c>
      <c r="F41" s="20" t="n">
        <v>1.36607543</v>
      </c>
      <c r="G41" s="18" t="n">
        <v>34.48610629</v>
      </c>
      <c r="H41" s="20" t="n">
        <v>1.26572664</v>
      </c>
      <c r="I41" s="18" t="n">
        <v>14.38099251</v>
      </c>
      <c r="J41" s="20" t="n">
        <v>0.80921363</v>
      </c>
      <c r="K41" s="18" t="s">
        <v>105</v>
      </c>
      <c r="L41" s="20" t="s">
        <v>105</v>
      </c>
      <c r="M41" s="18" t="n">
        <v>0</v>
      </c>
      <c r="N41" s="20" t="n">
        <v>0</v>
      </c>
      <c r="O41" s="18" t="n">
        <v>0</v>
      </c>
      <c r="P41" s="20" t="n">
        <v>0</v>
      </c>
      <c r="Q41" s="18" t="n">
        <v>0</v>
      </c>
      <c r="R41" s="20" t="n">
        <v>0</v>
      </c>
      <c r="S41" s="18" t="n">
        <v>3.82493018</v>
      </c>
      <c r="T41" s="20" t="n">
        <v>0.68105661</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23141</v>
      </c>
      <c r="C46" s="18">
        <f>(18053.0/B46*100)</f>
        <v/>
      </c>
      <c r="D46" s="19" t="n">
        <v>5088</v>
      </c>
      <c r="E46" s="18" t="n">
        <v>55.9878567</v>
      </c>
      <c r="F46" s="20" t="n">
        <v>1.01170487</v>
      </c>
      <c r="G46" s="18" t="n">
        <v>13.31697208</v>
      </c>
      <c r="H46" s="20" t="n">
        <v>0.66040426</v>
      </c>
      <c r="I46" s="18" t="n">
        <v>10.52876882</v>
      </c>
      <c r="J46" s="20" t="n">
        <v>0.6609326</v>
      </c>
      <c r="K46" s="18" t="s">
        <v>105</v>
      </c>
      <c r="L46" s="20" t="s">
        <v>105</v>
      </c>
      <c r="M46" s="18" t="n">
        <v>1.33712377</v>
      </c>
      <c r="N46" s="20" t="n">
        <v>0.23672363</v>
      </c>
      <c r="O46" s="18" t="n">
        <v>0</v>
      </c>
      <c r="P46" s="20" t="n">
        <v>0</v>
      </c>
      <c r="Q46" s="18" t="n">
        <v>0</v>
      </c>
      <c r="R46" s="20" t="n">
        <v>0</v>
      </c>
      <c r="S46" s="18" t="n">
        <v>18.82927863</v>
      </c>
      <c r="T46" s="20" t="n">
        <v>0.85642763</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9841</v>
      </c>
      <c r="C48" s="18">
        <f>(7318.0/B48*100)</f>
        <v/>
      </c>
      <c r="D48" s="19" t="n">
        <v>2523</v>
      </c>
      <c r="E48" s="18" t="n">
        <v>31.59528303</v>
      </c>
      <c r="F48" s="20" t="n">
        <v>1.39306817</v>
      </c>
      <c r="G48" s="18" t="n">
        <v>19.82627323</v>
      </c>
      <c r="H48" s="20" t="n">
        <v>0.94309787</v>
      </c>
      <c r="I48" s="18" t="n">
        <v>42.13969002</v>
      </c>
      <c r="J48" s="20" t="n">
        <v>1.34596468</v>
      </c>
      <c r="K48" s="18" t="s">
        <v>105</v>
      </c>
      <c r="L48" s="20" t="s">
        <v>105</v>
      </c>
      <c r="M48" s="18" t="n">
        <v>0.02983059</v>
      </c>
      <c r="N48" s="20" t="n">
        <v>0.02996157</v>
      </c>
      <c r="O48" s="18" t="n">
        <v>0</v>
      </c>
      <c r="P48" s="20" t="n">
        <v>0</v>
      </c>
      <c r="Q48" s="18" t="n">
        <v>0</v>
      </c>
      <c r="R48" s="20" t="n">
        <v>0</v>
      </c>
      <c r="S48" s="18" t="n">
        <v>6.40892312</v>
      </c>
      <c r="T48" s="20" t="n">
        <v>0.67291344</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6525</v>
      </c>
      <c r="C61" s="18">
        <f>(4854.0/B61*100)</f>
        <v/>
      </c>
      <c r="D61" s="19" t="n">
        <v>1671</v>
      </c>
      <c r="E61" s="18" t="n">
        <v>49.69917336</v>
      </c>
      <c r="F61" s="20" t="n">
        <v>1.60969689</v>
      </c>
      <c r="G61" s="18" t="n">
        <v>23.44035495</v>
      </c>
      <c r="H61" s="20" t="n">
        <v>1.13551318</v>
      </c>
      <c r="I61" s="18" t="n">
        <v>6.70786863</v>
      </c>
      <c r="J61" s="20" t="n">
        <v>0.83615479</v>
      </c>
      <c r="K61" s="18" t="s">
        <v>105</v>
      </c>
      <c r="L61" s="20" t="s">
        <v>105</v>
      </c>
      <c r="M61" s="18" t="n">
        <v>0.53891889</v>
      </c>
      <c r="N61" s="20" t="n">
        <v>0.20458833</v>
      </c>
      <c r="O61" s="18" t="n">
        <v>0.0707777</v>
      </c>
      <c r="P61" s="20" t="n">
        <v>0.06347918</v>
      </c>
      <c r="Q61" s="18" t="n">
        <v>0</v>
      </c>
      <c r="R61" s="20" t="n">
        <v>0</v>
      </c>
      <c r="S61" s="18" t="n">
        <v>19.54290647</v>
      </c>
      <c r="T61" s="20" t="n">
        <v>1.34087013</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6971</v>
      </c>
      <c r="C67" s="18">
        <f>(5235.0/B67*100)</f>
        <v/>
      </c>
      <c r="D67" s="19" t="n">
        <v>1736</v>
      </c>
      <c r="E67" s="18" t="n">
        <v>73.57830409</v>
      </c>
      <c r="F67" s="20" t="n">
        <v>1.04086726</v>
      </c>
      <c r="G67" s="18" t="n">
        <v>11.20539972</v>
      </c>
      <c r="H67" s="20" t="n">
        <v>0.75536614</v>
      </c>
      <c r="I67" s="18" t="n">
        <v>9.417512289999999</v>
      </c>
      <c r="J67" s="20" t="n">
        <v>0.71245211</v>
      </c>
      <c r="K67" s="18" t="s">
        <v>105</v>
      </c>
      <c r="L67" s="20" t="s">
        <v>105</v>
      </c>
      <c r="M67" s="18" t="n">
        <v>0</v>
      </c>
      <c r="N67" s="20" t="n">
        <v>0</v>
      </c>
      <c r="O67" s="18" t="n">
        <v>0</v>
      </c>
      <c r="P67" s="20" t="n">
        <v>0</v>
      </c>
      <c r="Q67" s="18" t="n">
        <v>0</v>
      </c>
      <c r="R67" s="20" t="n">
        <v>0</v>
      </c>
      <c r="S67" s="18" t="n">
        <v>5.7987839</v>
      </c>
      <c r="T67" s="20" t="n">
        <v>0.60513929</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6036</v>
      </c>
      <c r="C70" s="18">
        <f>(4533.0/B70*100)</f>
        <v/>
      </c>
      <c r="D70" s="19" t="n">
        <v>1503</v>
      </c>
      <c r="E70" s="18" t="n">
        <v>56.20893108</v>
      </c>
      <c r="F70" s="20" t="n">
        <v>1.5900733</v>
      </c>
      <c r="G70" s="18" t="n">
        <v>19.41246148</v>
      </c>
      <c r="H70" s="20" t="n">
        <v>1.34489852</v>
      </c>
      <c r="I70" s="18" t="n">
        <v>15.83624562</v>
      </c>
      <c r="J70" s="20" t="n">
        <v>1.50926458</v>
      </c>
      <c r="K70" s="18" t="s">
        <v>105</v>
      </c>
      <c r="L70" s="20" t="s">
        <v>105</v>
      </c>
      <c r="M70" s="18" t="n">
        <v>0.05386511</v>
      </c>
      <c r="N70" s="20" t="n">
        <v>0.07628747</v>
      </c>
      <c r="O70" s="18" t="n">
        <v>0</v>
      </c>
      <c r="P70" s="20" t="n">
        <v>0</v>
      </c>
      <c r="Q70" s="18" t="n">
        <v>0</v>
      </c>
      <c r="R70" s="20" t="n">
        <v>0</v>
      </c>
      <c r="S70" s="18" t="n">
        <v>8.48849671</v>
      </c>
      <c r="T70" s="20" t="n">
        <v>1.12233501</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205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(630.0/B7*100)</f>
        <v/>
      </c>
      <c r="D7" s="19" t="n">
        <v>13900</v>
      </c>
      <c r="E7" s="18" t="n">
        <v>40.06799903</v>
      </c>
      <c r="F7" s="20" t="n">
        <v>0.63126658</v>
      </c>
      <c r="G7" s="18" t="n">
        <v>57.37214271</v>
      </c>
      <c r="H7" s="20" t="n">
        <v>0.66846044</v>
      </c>
      <c r="I7" s="18" t="s">
        <v>105</v>
      </c>
      <c r="J7" s="20" t="s">
        <v>105</v>
      </c>
      <c r="K7" s="18" t="n">
        <v>0.49384247</v>
      </c>
      <c r="L7" s="20" t="n">
        <v>0.07420682000000001</v>
      </c>
      <c r="M7" s="18" t="n">
        <v>0</v>
      </c>
      <c r="N7" s="20" t="n">
        <v>0</v>
      </c>
      <c r="O7" s="18" t="n">
        <v>0</v>
      </c>
      <c r="P7" s="20" t="n">
        <v>0</v>
      </c>
      <c r="Q7" s="18" t="n">
        <v>2.06601579</v>
      </c>
      <c r="R7" s="20" t="n">
        <v>0.1782261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(4329.0/B9*100)</f>
        <v/>
      </c>
      <c r="D9" s="19" t="n">
        <v>1346</v>
      </c>
      <c r="E9" s="18" t="n">
        <v>21.80441906</v>
      </c>
      <c r="F9" s="20" t="n">
        <v>1.15309381</v>
      </c>
      <c r="G9" s="18" t="n">
        <v>77.45220668</v>
      </c>
      <c r="H9" s="20" t="n">
        <v>1.20114293</v>
      </c>
      <c r="I9" s="18" t="s">
        <v>105</v>
      </c>
      <c r="J9" s="20" t="s">
        <v>105</v>
      </c>
      <c r="K9" s="18" t="n">
        <v>0.0495266</v>
      </c>
      <c r="L9" s="20" t="n">
        <v>0.04948559</v>
      </c>
      <c r="M9" s="18" t="n">
        <v>0</v>
      </c>
      <c r="N9" s="20" t="n">
        <v>0</v>
      </c>
      <c r="O9" s="18" t="n">
        <v>0</v>
      </c>
      <c r="P9" s="20" t="n">
        <v>0</v>
      </c>
      <c r="Q9" s="18" t="n">
        <v>0.69384766</v>
      </c>
      <c r="R9" s="20" t="n">
        <v>0.22530706</v>
      </c>
    </row>
    <row r="10" spans="1:18">
      <c r="A10" s="15" t="s">
        <v>109</v>
      </c>
      <c r="B10" s="17" t="n">
        <v>13082</v>
      </c>
      <c r="C10" s="18">
        <f>(9857.0/B10*100)</f>
        <v/>
      </c>
      <c r="D10" s="19" t="n">
        <v>3225</v>
      </c>
      <c r="E10" s="18" t="n">
        <v>33.07648337</v>
      </c>
      <c r="F10" s="20" t="n">
        <v>1.10716874</v>
      </c>
      <c r="G10" s="18" t="n">
        <v>65.90369</v>
      </c>
      <c r="H10" s="20" t="n">
        <v>1.13787961</v>
      </c>
      <c r="I10" s="18" t="s">
        <v>105</v>
      </c>
      <c r="J10" s="20" t="s">
        <v>105</v>
      </c>
      <c r="K10" s="18" t="n">
        <v>0.03071641</v>
      </c>
      <c r="L10" s="20" t="n">
        <v>0.01698498</v>
      </c>
      <c r="M10" s="18" t="n">
        <v>0</v>
      </c>
      <c r="N10" s="20" t="n">
        <v>0</v>
      </c>
      <c r="O10" s="18" t="n">
        <v>0</v>
      </c>
      <c r="P10" s="20" t="n">
        <v>0</v>
      </c>
      <c r="Q10" s="18" t="n">
        <v>0.98911022</v>
      </c>
      <c r="R10" s="20" t="n">
        <v>0.25499014</v>
      </c>
    </row>
    <row r="11" spans="1:18">
      <c r="A11" s="15" t="s">
        <v>110</v>
      </c>
      <c r="B11" s="17" t="n">
        <v>7053</v>
      </c>
      <c r="C11" s="18">
        <f>(5296.0/B11*100)</f>
        <v/>
      </c>
      <c r="D11" s="19" t="n">
        <v>1757</v>
      </c>
      <c r="E11" s="18" t="n">
        <v>51.70492437</v>
      </c>
      <c r="F11" s="20" t="n">
        <v>1.48552641</v>
      </c>
      <c r="G11" s="18" t="n">
        <v>45.12358044</v>
      </c>
      <c r="H11" s="20" t="n">
        <v>1.45109585</v>
      </c>
      <c r="I11" s="18" t="s">
        <v>105</v>
      </c>
      <c r="J11" s="20" t="s">
        <v>105</v>
      </c>
      <c r="K11" s="18" t="n">
        <v>0.29670523</v>
      </c>
      <c r="L11" s="20" t="n">
        <v>0.09524246</v>
      </c>
      <c r="M11" s="18" t="n">
        <v>0</v>
      </c>
      <c r="N11" s="20" t="n">
        <v>0</v>
      </c>
      <c r="O11" s="18" t="n">
        <v>0</v>
      </c>
      <c r="P11" s="20" t="n">
        <v>0</v>
      </c>
      <c r="Q11" s="18" t="n">
        <v>2.87478995</v>
      </c>
      <c r="R11" s="20" t="n">
        <v>0.50509252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(8866.0/B23*100)</f>
        <v/>
      </c>
      <c r="D23" s="19" t="n">
        <v>2717</v>
      </c>
      <c r="E23" s="18" t="n">
        <v>34.89706854</v>
      </c>
      <c r="F23" s="20" t="n">
        <v>1.44367156</v>
      </c>
      <c r="G23" s="18" t="n">
        <v>63.87432106</v>
      </c>
      <c r="H23" s="20" t="n">
        <v>1.40889428</v>
      </c>
      <c r="I23" s="18" t="s">
        <v>105</v>
      </c>
      <c r="J23" s="20" t="s">
        <v>105</v>
      </c>
      <c r="K23" s="18" t="n">
        <v>0.35008177</v>
      </c>
      <c r="L23" s="20" t="n">
        <v>0.17669867</v>
      </c>
      <c r="M23" s="18" t="n">
        <v>0</v>
      </c>
      <c r="N23" s="20" t="n">
        <v>0</v>
      </c>
      <c r="O23" s="18" t="n">
        <v>0</v>
      </c>
      <c r="P23" s="20" t="n">
        <v>0</v>
      </c>
      <c r="Q23" s="18" t="n">
        <v>0.87852863</v>
      </c>
      <c r="R23" s="20" t="n">
        <v>0.24711116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(4062.0/B29*100)</f>
        <v/>
      </c>
      <c r="D29" s="19" t="n">
        <v>1323</v>
      </c>
      <c r="E29" s="18" t="n">
        <v>29.29577656</v>
      </c>
      <c r="F29" s="20" t="n">
        <v>1.27888221</v>
      </c>
      <c r="G29" s="18" t="n">
        <v>69.35361645</v>
      </c>
      <c r="H29" s="20" t="n">
        <v>1.31338785</v>
      </c>
      <c r="I29" s="18" t="s">
        <v>105</v>
      </c>
      <c r="J29" s="20" t="s">
        <v>105</v>
      </c>
      <c r="K29" s="18" t="n">
        <v>0.51435117</v>
      </c>
      <c r="L29" s="20" t="n">
        <v>0.2215134</v>
      </c>
      <c r="M29" s="18" t="n">
        <v>0</v>
      </c>
      <c r="N29" s="20" t="n">
        <v>0</v>
      </c>
      <c r="O29" s="18" t="n">
        <v>0</v>
      </c>
      <c r="P29" s="20" t="n">
        <v>0</v>
      </c>
      <c r="Q29" s="18" t="n">
        <v>0.83625582</v>
      </c>
      <c r="R29" s="20" t="n">
        <v>0.23175578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(2769.0/B32*100)</f>
        <v/>
      </c>
      <c r="D32" s="19" t="n">
        <v>1709</v>
      </c>
      <c r="E32" s="18" t="n">
        <v>33.24501144</v>
      </c>
      <c r="F32" s="20" t="n">
        <v>1.15407962</v>
      </c>
      <c r="G32" s="18" t="n">
        <v>65.9237406</v>
      </c>
      <c r="H32" s="20" t="n">
        <v>1.19960322</v>
      </c>
      <c r="I32" s="18" t="s">
        <v>105</v>
      </c>
      <c r="J32" s="20" t="s">
        <v>105</v>
      </c>
      <c r="K32" s="18" t="n">
        <v>0.12225344</v>
      </c>
      <c r="L32" s="20" t="n">
        <v>0.09023359</v>
      </c>
      <c r="M32" s="18" t="n">
        <v>0</v>
      </c>
      <c r="N32" s="20" t="n">
        <v>0</v>
      </c>
      <c r="O32" s="18" t="n">
        <v>0</v>
      </c>
      <c r="P32" s="20" t="n">
        <v>0</v>
      </c>
      <c r="Q32" s="18" t="n">
        <v>0.70899452</v>
      </c>
      <c r="R32" s="20" t="n">
        <v>0.22761439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(4813.0/B34*100)</f>
        <v/>
      </c>
      <c r="D34" s="19" t="n">
        <v>1537</v>
      </c>
      <c r="E34" s="18" t="n">
        <v>40.99156857</v>
      </c>
      <c r="F34" s="20" t="n">
        <v>1.482922</v>
      </c>
      <c r="G34" s="18" t="n">
        <v>55.45740342</v>
      </c>
      <c r="H34" s="20" t="n">
        <v>1.56289415</v>
      </c>
      <c r="I34" s="18" t="s">
        <v>105</v>
      </c>
      <c r="J34" s="20" t="s">
        <v>105</v>
      </c>
      <c r="K34" s="18" t="n">
        <v>0.59566575</v>
      </c>
      <c r="L34" s="20" t="n">
        <v>0.23017441</v>
      </c>
      <c r="M34" s="18" t="n">
        <v>0</v>
      </c>
      <c r="N34" s="20" t="n">
        <v>0</v>
      </c>
      <c r="O34" s="18" t="n">
        <v>0</v>
      </c>
      <c r="P34" s="20" t="n">
        <v>0</v>
      </c>
      <c r="Q34" s="18" t="n">
        <v>2.95536226</v>
      </c>
      <c r="R34" s="20" t="n">
        <v>0.43439473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(5007.0/B36*100)</f>
        <v/>
      </c>
      <c r="D36" s="19" t="n">
        <v>1729</v>
      </c>
      <c r="E36" s="18" t="n">
        <v>39.04379997</v>
      </c>
      <c r="F36" s="20" t="n">
        <v>1.49830412</v>
      </c>
      <c r="G36" s="18" t="n">
        <v>58.73031645</v>
      </c>
      <c r="H36" s="20" t="n">
        <v>1.47422983</v>
      </c>
      <c r="I36" s="18" t="s">
        <v>105</v>
      </c>
      <c r="J36" s="20" t="s">
        <v>105</v>
      </c>
      <c r="K36" s="18" t="n">
        <v>0.52698017</v>
      </c>
      <c r="L36" s="20" t="n">
        <v>0.14664579</v>
      </c>
      <c r="M36" s="18" t="n">
        <v>0</v>
      </c>
      <c r="N36" s="20" t="n">
        <v>0</v>
      </c>
      <c r="O36" s="18" t="n">
        <v>0</v>
      </c>
      <c r="P36" s="20" t="n">
        <v>0</v>
      </c>
      <c r="Q36" s="18" t="n">
        <v>1.69890341</v>
      </c>
      <c r="R36" s="20" t="n">
        <v>0.34547214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(4277.0/B41*100)</f>
        <v/>
      </c>
      <c r="D41" s="19" t="n">
        <v>1435</v>
      </c>
      <c r="E41" s="18" t="n">
        <v>42.93978503</v>
      </c>
      <c r="F41" s="20" t="n">
        <v>1.18581046</v>
      </c>
      <c r="G41" s="18" t="n">
        <v>56.56608833</v>
      </c>
      <c r="H41" s="20" t="n">
        <v>1.17718891</v>
      </c>
      <c r="I41" s="18" t="s">
        <v>105</v>
      </c>
      <c r="J41" s="20" t="s">
        <v>105</v>
      </c>
      <c r="K41" s="18" t="n">
        <v>0</v>
      </c>
      <c r="L41" s="20" t="n">
        <v>0</v>
      </c>
      <c r="M41" s="18" t="n">
        <v>0</v>
      </c>
      <c r="N41" s="20" t="n">
        <v>0</v>
      </c>
      <c r="O41" s="18" t="n">
        <v>0</v>
      </c>
      <c r="P41" s="20" t="n">
        <v>0</v>
      </c>
      <c r="Q41" s="18" t="n">
        <v>0.49412665</v>
      </c>
      <c r="R41" s="20" t="n">
        <v>0.28718125</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(18027.0/B46*100)</f>
        <v/>
      </c>
      <c r="D46" s="19" t="n">
        <v>5114</v>
      </c>
      <c r="E46" s="18" t="n">
        <v>55.66659804</v>
      </c>
      <c r="F46" s="20" t="n">
        <v>0.82693205</v>
      </c>
      <c r="G46" s="18" t="n">
        <v>38.13819802</v>
      </c>
      <c r="H46" s="20" t="n">
        <v>0.95405671</v>
      </c>
      <c r="I46" s="18" t="s">
        <v>105</v>
      </c>
      <c r="J46" s="20" t="s">
        <v>105</v>
      </c>
      <c r="K46" s="18" t="n">
        <v>1.51313781</v>
      </c>
      <c r="L46" s="20" t="n">
        <v>0.2589255</v>
      </c>
      <c r="M46" s="18" t="n">
        <v>0</v>
      </c>
      <c r="N46" s="20" t="n">
        <v>0</v>
      </c>
      <c r="O46" s="18" t="n">
        <v>0</v>
      </c>
      <c r="P46" s="20" t="n">
        <v>0</v>
      </c>
      <c r="Q46" s="18" t="n">
        <v>4.68206613</v>
      </c>
      <c r="R46" s="20" t="n">
        <v>0.46438279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(7320.0/B48*100)</f>
        <v/>
      </c>
      <c r="D48" s="19" t="n">
        <v>2521</v>
      </c>
      <c r="E48" s="18" t="n">
        <v>23.8037359</v>
      </c>
      <c r="F48" s="20" t="n">
        <v>1.39701826</v>
      </c>
      <c r="G48" s="18" t="n">
        <v>75.91300726</v>
      </c>
      <c r="H48" s="20" t="n">
        <v>1.38554198</v>
      </c>
      <c r="I48" s="18" t="s">
        <v>105</v>
      </c>
      <c r="J48" s="20" t="s">
        <v>105</v>
      </c>
      <c r="K48" s="18" t="n">
        <v>0.02988213</v>
      </c>
      <c r="L48" s="20" t="n">
        <v>0.03001282</v>
      </c>
      <c r="M48" s="18" t="n">
        <v>0</v>
      </c>
      <c r="N48" s="20" t="n">
        <v>0</v>
      </c>
      <c r="O48" s="18" t="n">
        <v>0</v>
      </c>
      <c r="P48" s="20" t="n">
        <v>0</v>
      </c>
      <c r="Q48" s="18" t="n">
        <v>0.25337471</v>
      </c>
      <c r="R48" s="20" t="n">
        <v>0.11470611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(4851.0/B61*100)</f>
        <v/>
      </c>
      <c r="D61" s="19" t="n">
        <v>1674</v>
      </c>
      <c r="E61" s="18" t="n">
        <v>45.0524423</v>
      </c>
      <c r="F61" s="20" t="n">
        <v>1.32474872</v>
      </c>
      <c r="G61" s="18" t="n">
        <v>51.02462515</v>
      </c>
      <c r="H61" s="20" t="n">
        <v>1.31178357</v>
      </c>
      <c r="I61" s="18" t="s">
        <v>105</v>
      </c>
      <c r="J61" s="20" t="s">
        <v>105</v>
      </c>
      <c r="K61" s="18" t="n">
        <v>0.6470942</v>
      </c>
      <c r="L61" s="20" t="n">
        <v>0.21367709</v>
      </c>
      <c r="M61" s="18" t="n">
        <v>0</v>
      </c>
      <c r="N61" s="20" t="n">
        <v>0</v>
      </c>
      <c r="O61" s="18" t="n">
        <v>0</v>
      </c>
      <c r="P61" s="20" t="n">
        <v>0</v>
      </c>
      <c r="Q61" s="18" t="n">
        <v>3.27583835</v>
      </c>
      <c r="R61" s="20" t="n">
        <v>0.56708327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(5237.0/B67*100)</f>
        <v/>
      </c>
      <c r="D67" s="19" t="n">
        <v>1734</v>
      </c>
      <c r="E67" s="18" t="n">
        <v>63.59471743</v>
      </c>
      <c r="F67" s="20" t="n">
        <v>1.22637274</v>
      </c>
      <c r="G67" s="18" t="n">
        <v>35.88331728</v>
      </c>
      <c r="H67" s="20" t="n">
        <v>1.24542146</v>
      </c>
      <c r="I67" s="18" t="s">
        <v>105</v>
      </c>
      <c r="J67" s="20" t="s">
        <v>105</v>
      </c>
      <c r="K67" s="18" t="n">
        <v>0</v>
      </c>
      <c r="L67" s="20" t="n">
        <v>0</v>
      </c>
      <c r="M67" s="18" t="n">
        <v>0</v>
      </c>
      <c r="N67" s="20" t="n">
        <v>0</v>
      </c>
      <c r="O67" s="18" t="n">
        <v>0</v>
      </c>
      <c r="P67" s="20" t="n">
        <v>0</v>
      </c>
      <c r="Q67" s="18" t="n">
        <v>0.52196529</v>
      </c>
      <c r="R67" s="20" t="n">
        <v>0.18694829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(4532.0/B70*100)</f>
        <v/>
      </c>
      <c r="D70" s="19" t="n">
        <v>1504</v>
      </c>
      <c r="E70" s="18" t="n">
        <v>35.65180887</v>
      </c>
      <c r="F70" s="20" t="n">
        <v>1.80628262</v>
      </c>
      <c r="G70" s="18" t="n">
        <v>63.69115505</v>
      </c>
      <c r="H70" s="20" t="n">
        <v>1.85574353</v>
      </c>
      <c r="I70" s="18" t="s">
        <v>105</v>
      </c>
      <c r="J70" s="20" t="s">
        <v>105</v>
      </c>
      <c r="K70" s="18" t="n">
        <v>0.17453237</v>
      </c>
      <c r="L70" s="20" t="n">
        <v>0.11477367</v>
      </c>
      <c r="M70" s="18" t="n">
        <v>0</v>
      </c>
      <c r="N70" s="20" t="n">
        <v>0</v>
      </c>
      <c r="O70" s="18" t="n">
        <v>0</v>
      </c>
      <c r="P70" s="20" t="n">
        <v>0</v>
      </c>
      <c r="Q70" s="18" t="n">
        <v>0.4825037</v>
      </c>
      <c r="R70" s="20" t="n">
        <v>0.20538168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8.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206</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14530</v>
      </c>
      <c r="C7" s="18">
        <f>(674.0/B7*100)</f>
        <v/>
      </c>
      <c r="D7" s="19" t="n">
        <v>13856</v>
      </c>
      <c r="E7" s="18" t="n">
        <v>26.83513998</v>
      </c>
      <c r="F7" s="20" t="n">
        <v>0.48911109</v>
      </c>
      <c r="G7" s="18" t="n">
        <v>18.95459069</v>
      </c>
      <c r="H7" s="20" t="n">
        <v>0.4494891</v>
      </c>
      <c r="I7" s="18" t="n">
        <v>51.3928598</v>
      </c>
      <c r="J7" s="20" t="n">
        <v>0.6260209799999999</v>
      </c>
      <c r="K7" s="18" t="s">
        <v>105</v>
      </c>
      <c r="L7" s="20" t="s">
        <v>105</v>
      </c>
      <c r="M7" s="18" t="n">
        <v>0.52769448</v>
      </c>
      <c r="N7" s="20" t="n">
        <v>0.08031764</v>
      </c>
      <c r="O7" s="18" t="n">
        <v>0.01330557</v>
      </c>
      <c r="P7" s="20" t="n">
        <v>0.00223092</v>
      </c>
      <c r="Q7" s="18" t="n">
        <v>0</v>
      </c>
      <c r="R7" s="20" t="n">
        <v>0</v>
      </c>
      <c r="S7" s="18" t="n">
        <v>2.27640949</v>
      </c>
      <c r="T7" s="20" t="n">
        <v>0.15996374</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5675</v>
      </c>
      <c r="C9" s="18">
        <f>(4332.0/B9*100)</f>
        <v/>
      </c>
      <c r="D9" s="19" t="n">
        <v>1343</v>
      </c>
      <c r="E9" s="18" t="n">
        <v>22.34159569</v>
      </c>
      <c r="F9" s="20" t="n">
        <v>1.10016624</v>
      </c>
      <c r="G9" s="18" t="n">
        <v>19.85985932</v>
      </c>
      <c r="H9" s="20" t="n">
        <v>1.09008729</v>
      </c>
      <c r="I9" s="18" t="n">
        <v>56.47945191</v>
      </c>
      <c r="J9" s="20" t="n">
        <v>1.46675055</v>
      </c>
      <c r="K9" s="18" t="s">
        <v>105</v>
      </c>
      <c r="L9" s="20" t="s">
        <v>105</v>
      </c>
      <c r="M9" s="18" t="n">
        <v>0.04964711</v>
      </c>
      <c r="N9" s="20" t="n">
        <v>0.04960659</v>
      </c>
      <c r="O9" s="18" t="n">
        <v>0.70046562</v>
      </c>
      <c r="P9" s="20" t="n">
        <v>0.22591426</v>
      </c>
      <c r="Q9" s="18" t="n">
        <v>0</v>
      </c>
      <c r="R9" s="20" t="n">
        <v>0</v>
      </c>
      <c r="S9" s="18" t="n">
        <v>0.56898035</v>
      </c>
      <c r="T9" s="20" t="n">
        <v>0.21884145</v>
      </c>
    </row>
    <row r="10" spans="1:20">
      <c r="A10" s="15" t="s">
        <v>109</v>
      </c>
      <c r="B10" s="17" t="n">
        <v>13082</v>
      </c>
      <c r="C10" s="18">
        <f>(9857.0/B10*100)</f>
        <v/>
      </c>
      <c r="D10" s="19" t="n">
        <v>3225</v>
      </c>
      <c r="E10" s="18" t="n">
        <v>20.60600618</v>
      </c>
      <c r="F10" s="20" t="n">
        <v>1.07041571</v>
      </c>
      <c r="G10" s="18" t="n">
        <v>17.67704205</v>
      </c>
      <c r="H10" s="20" t="n">
        <v>0.89067799</v>
      </c>
      <c r="I10" s="18" t="n">
        <v>60.17251463</v>
      </c>
      <c r="J10" s="20" t="n">
        <v>1.16533238</v>
      </c>
      <c r="K10" s="18" t="s">
        <v>105</v>
      </c>
      <c r="L10" s="20" t="s">
        <v>105</v>
      </c>
      <c r="M10" s="18" t="n">
        <v>0.0307555</v>
      </c>
      <c r="N10" s="20" t="n">
        <v>0.01700863</v>
      </c>
      <c r="O10" s="18" t="n">
        <v>0.12611357</v>
      </c>
      <c r="P10" s="20" t="n">
        <v>0.09346376000000001</v>
      </c>
      <c r="Q10" s="18" t="n">
        <v>0</v>
      </c>
      <c r="R10" s="20" t="n">
        <v>0</v>
      </c>
      <c r="S10" s="18" t="n">
        <v>1.38756808</v>
      </c>
      <c r="T10" s="20" t="n">
        <v>0.39874078</v>
      </c>
    </row>
    <row r="11" spans="1:20">
      <c r="A11" s="15" t="s">
        <v>110</v>
      </c>
      <c r="B11" s="17" t="n">
        <v>7053</v>
      </c>
      <c r="C11" s="18">
        <f>(5301.0/B11*100)</f>
        <v/>
      </c>
      <c r="D11" s="19" t="n">
        <v>1752</v>
      </c>
      <c r="E11" s="18" t="n">
        <v>38.7518646</v>
      </c>
      <c r="F11" s="20" t="n">
        <v>1.44379168</v>
      </c>
      <c r="G11" s="18" t="n">
        <v>15.4595189</v>
      </c>
      <c r="H11" s="20" t="n">
        <v>0.99728774</v>
      </c>
      <c r="I11" s="18" t="n">
        <v>41.66082945</v>
      </c>
      <c r="J11" s="20" t="n">
        <v>1.59867154</v>
      </c>
      <c r="K11" s="18" t="s">
        <v>105</v>
      </c>
      <c r="L11" s="20" t="s">
        <v>105</v>
      </c>
      <c r="M11" s="18" t="n">
        <v>0.29745507</v>
      </c>
      <c r="N11" s="20" t="n">
        <v>0.09548375000000001</v>
      </c>
      <c r="O11" s="18" t="n">
        <v>0.04240485</v>
      </c>
      <c r="P11" s="20" t="n">
        <v>0.03243567</v>
      </c>
      <c r="Q11" s="18" t="n">
        <v>0</v>
      </c>
      <c r="R11" s="20" t="n">
        <v>0</v>
      </c>
      <c r="S11" s="18" t="n">
        <v>3.78792713</v>
      </c>
      <c r="T11" s="20" t="n">
        <v>0.5908102200000001</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11583</v>
      </c>
      <c r="C23" s="18">
        <f>(8870.0/B23*100)</f>
        <v/>
      </c>
      <c r="D23" s="19" t="n">
        <v>2713</v>
      </c>
      <c r="E23" s="18" t="n">
        <v>27.03461781</v>
      </c>
      <c r="F23" s="20" t="n">
        <v>1.38358232</v>
      </c>
      <c r="G23" s="18" t="n">
        <v>13.30102486</v>
      </c>
      <c r="H23" s="20" t="n">
        <v>1.08859689</v>
      </c>
      <c r="I23" s="18" t="n">
        <v>57.56129172</v>
      </c>
      <c r="J23" s="20" t="n">
        <v>1.58033911</v>
      </c>
      <c r="K23" s="18" t="s">
        <v>105</v>
      </c>
      <c r="L23" s="20" t="s">
        <v>105</v>
      </c>
      <c r="M23" s="18" t="n">
        <v>0.35036988</v>
      </c>
      <c r="N23" s="20" t="n">
        <v>0.17687534</v>
      </c>
      <c r="O23" s="18" t="n">
        <v>0.07471733</v>
      </c>
      <c r="P23" s="20" t="n">
        <v>0.07365333</v>
      </c>
      <c r="Q23" s="18" t="n">
        <v>0</v>
      </c>
      <c r="R23" s="20" t="n">
        <v>0</v>
      </c>
      <c r="S23" s="18" t="n">
        <v>1.67797841</v>
      </c>
      <c r="T23" s="20" t="n">
        <v>0.28344174</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5385</v>
      </c>
      <c r="C29" s="18">
        <f>(4062.0/B29*100)</f>
        <v/>
      </c>
      <c r="D29" s="19" t="n">
        <v>1323</v>
      </c>
      <c r="E29" s="18" t="n">
        <v>26.24631956</v>
      </c>
      <c r="F29" s="20" t="n">
        <v>1.50692737</v>
      </c>
      <c r="G29" s="18" t="n">
        <v>15.98268772</v>
      </c>
      <c r="H29" s="20" t="n">
        <v>1.0281526</v>
      </c>
      <c r="I29" s="18" t="n">
        <v>57.06546282</v>
      </c>
      <c r="J29" s="20" t="n">
        <v>1.61668674</v>
      </c>
      <c r="K29" s="18" t="s">
        <v>105</v>
      </c>
      <c r="L29" s="20" t="s">
        <v>105</v>
      </c>
      <c r="M29" s="18" t="n">
        <v>0.51435117</v>
      </c>
      <c r="N29" s="20" t="n">
        <v>0.2215134</v>
      </c>
      <c r="O29" s="18" t="n">
        <v>0</v>
      </c>
      <c r="P29" s="20" t="n">
        <v>0</v>
      </c>
      <c r="Q29" s="18" t="n">
        <v>0</v>
      </c>
      <c r="R29" s="20" t="n">
        <v>0</v>
      </c>
      <c r="S29" s="18" t="n">
        <v>0.19117874</v>
      </c>
      <c r="T29" s="20" t="n">
        <v>0.10337742</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4478</v>
      </c>
      <c r="C32" s="18">
        <f>(2773.0/B32*100)</f>
        <v/>
      </c>
      <c r="D32" s="19" t="n">
        <v>1705</v>
      </c>
      <c r="E32" s="18" t="n">
        <v>20.11487149</v>
      </c>
      <c r="F32" s="20" t="n">
        <v>1.02739802</v>
      </c>
      <c r="G32" s="18" t="n">
        <v>22.43467686</v>
      </c>
      <c r="H32" s="20" t="n">
        <v>1.11430231</v>
      </c>
      <c r="I32" s="18" t="n">
        <v>56.268503</v>
      </c>
      <c r="J32" s="20" t="n">
        <v>1.44175108</v>
      </c>
      <c r="K32" s="18" t="s">
        <v>105</v>
      </c>
      <c r="L32" s="20" t="s">
        <v>105</v>
      </c>
      <c r="M32" s="18" t="n">
        <v>0.12257156</v>
      </c>
      <c r="N32" s="20" t="n">
        <v>0.09046504</v>
      </c>
      <c r="O32" s="18" t="n">
        <v>0.24894404</v>
      </c>
      <c r="P32" s="20" t="n">
        <v>0.26509164</v>
      </c>
      <c r="Q32" s="18" t="n">
        <v>0</v>
      </c>
      <c r="R32" s="20" t="n">
        <v>0</v>
      </c>
      <c r="S32" s="18" t="n">
        <v>0.81043305</v>
      </c>
      <c r="T32" s="20" t="n">
        <v>0.20129697</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6350</v>
      </c>
      <c r="C34" s="18">
        <f>(4814.0/B34*100)</f>
        <v/>
      </c>
      <c r="D34" s="19" t="n">
        <v>1536</v>
      </c>
      <c r="E34" s="18" t="n">
        <v>24.90700284</v>
      </c>
      <c r="F34" s="20" t="n">
        <v>1.46435181</v>
      </c>
      <c r="G34" s="18" t="n">
        <v>29.00016456</v>
      </c>
      <c r="H34" s="20" t="n">
        <v>1.13194441</v>
      </c>
      <c r="I34" s="18" t="n">
        <v>43.27292688</v>
      </c>
      <c r="J34" s="20" t="n">
        <v>1.73342985</v>
      </c>
      <c r="K34" s="18" t="s">
        <v>105</v>
      </c>
      <c r="L34" s="20" t="s">
        <v>105</v>
      </c>
      <c r="M34" s="18" t="n">
        <v>0.59603995</v>
      </c>
      <c r="N34" s="20" t="n">
        <v>0.23044442</v>
      </c>
      <c r="O34" s="18" t="n">
        <v>0</v>
      </c>
      <c r="P34" s="20" t="n">
        <v>0</v>
      </c>
      <c r="Q34" s="18" t="n">
        <v>0</v>
      </c>
      <c r="R34" s="20" t="n">
        <v>0</v>
      </c>
      <c r="S34" s="18" t="n">
        <v>2.22386578</v>
      </c>
      <c r="T34" s="20" t="n">
        <v>0.3877312</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6736</v>
      </c>
      <c r="C36" s="18">
        <f>(5012.0/B36*100)</f>
        <v/>
      </c>
      <c r="D36" s="19" t="n">
        <v>1724</v>
      </c>
      <c r="E36" s="18" t="n">
        <v>33.58992629</v>
      </c>
      <c r="F36" s="20" t="n">
        <v>1.30344063</v>
      </c>
      <c r="G36" s="18" t="n">
        <v>15.90939532</v>
      </c>
      <c r="H36" s="20" t="n">
        <v>1.10371397</v>
      </c>
      <c r="I36" s="18" t="n">
        <v>47.59627541</v>
      </c>
      <c r="J36" s="20" t="n">
        <v>1.43826045</v>
      </c>
      <c r="K36" s="18" t="s">
        <v>105</v>
      </c>
      <c r="L36" s="20" t="s">
        <v>105</v>
      </c>
      <c r="M36" s="18" t="n">
        <v>0.52862871</v>
      </c>
      <c r="N36" s="20" t="n">
        <v>0.14711265</v>
      </c>
      <c r="O36" s="18" t="n">
        <v>0</v>
      </c>
      <c r="P36" s="20" t="n">
        <v>0</v>
      </c>
      <c r="Q36" s="18" t="n">
        <v>0</v>
      </c>
      <c r="R36" s="20" t="n">
        <v>0</v>
      </c>
      <c r="S36" s="18" t="n">
        <v>2.37577428</v>
      </c>
      <c r="T36" s="20" t="n">
        <v>0.35941105</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5712</v>
      </c>
      <c r="C41" s="18">
        <f>(4278.0/B41*100)</f>
        <v/>
      </c>
      <c r="D41" s="19" t="n">
        <v>1434</v>
      </c>
      <c r="E41" s="18" t="n">
        <v>33.15339819</v>
      </c>
      <c r="F41" s="20" t="n">
        <v>1.32695327</v>
      </c>
      <c r="G41" s="18" t="n">
        <v>14.71077686</v>
      </c>
      <c r="H41" s="20" t="n">
        <v>1.01972816</v>
      </c>
      <c r="I41" s="18" t="n">
        <v>50.99572318</v>
      </c>
      <c r="J41" s="20" t="n">
        <v>1.57817395</v>
      </c>
      <c r="K41" s="18" t="s">
        <v>105</v>
      </c>
      <c r="L41" s="20" t="s">
        <v>105</v>
      </c>
      <c r="M41" s="18" t="n">
        <v>0.06908338</v>
      </c>
      <c r="N41" s="20" t="n">
        <v>0.06906221999999999</v>
      </c>
      <c r="O41" s="18" t="n">
        <v>0</v>
      </c>
      <c r="P41" s="20" t="n">
        <v>0</v>
      </c>
      <c r="Q41" s="18" t="n">
        <v>0</v>
      </c>
      <c r="R41" s="20" t="n">
        <v>0</v>
      </c>
      <c r="S41" s="18" t="n">
        <v>1.07101839</v>
      </c>
      <c r="T41" s="20" t="n">
        <v>0.5094874</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23141</v>
      </c>
      <c r="C46" s="18">
        <f>(18177.0/B46*100)</f>
        <v/>
      </c>
      <c r="D46" s="19" t="n">
        <v>4964</v>
      </c>
      <c r="E46" s="18" t="n">
        <v>35.7175649</v>
      </c>
      <c r="F46" s="20" t="n">
        <v>0.89502926</v>
      </c>
      <c r="G46" s="18" t="n">
        <v>21.64635706</v>
      </c>
      <c r="H46" s="20" t="n">
        <v>0.92217371</v>
      </c>
      <c r="I46" s="18" t="n">
        <v>33.61406514</v>
      </c>
      <c r="J46" s="20" t="n">
        <v>1.29986373</v>
      </c>
      <c r="K46" s="18" t="s">
        <v>105</v>
      </c>
      <c r="L46" s="20" t="s">
        <v>105</v>
      </c>
      <c r="M46" s="18" t="n">
        <v>1.63272149</v>
      </c>
      <c r="N46" s="20" t="n">
        <v>0.27039324</v>
      </c>
      <c r="O46" s="18" t="n">
        <v>0</v>
      </c>
      <c r="P46" s="20" t="n">
        <v>0</v>
      </c>
      <c r="Q46" s="18" t="n">
        <v>0</v>
      </c>
      <c r="R46" s="20" t="n">
        <v>0</v>
      </c>
      <c r="S46" s="18" t="n">
        <v>7.38929141</v>
      </c>
      <c r="T46" s="20" t="n">
        <v>0.68304184</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9841</v>
      </c>
      <c r="C48" s="18">
        <f>(7320.0/B48*100)</f>
        <v/>
      </c>
      <c r="D48" s="19" t="n">
        <v>2521</v>
      </c>
      <c r="E48" s="18" t="n">
        <v>24.93091816</v>
      </c>
      <c r="F48" s="20" t="n">
        <v>1.33918898</v>
      </c>
      <c r="G48" s="18" t="n">
        <v>15.66997711</v>
      </c>
      <c r="H48" s="20" t="n">
        <v>1.27117112</v>
      </c>
      <c r="I48" s="18" t="n">
        <v>59.18764165</v>
      </c>
      <c r="J48" s="20" t="n">
        <v>1.81131374</v>
      </c>
      <c r="K48" s="18" t="s">
        <v>105</v>
      </c>
      <c r="L48" s="20" t="s">
        <v>105</v>
      </c>
      <c r="M48" s="18" t="n">
        <v>0.02985792</v>
      </c>
      <c r="N48" s="20" t="n">
        <v>0.02998895</v>
      </c>
      <c r="O48" s="18" t="n">
        <v>0</v>
      </c>
      <c r="P48" s="20" t="n">
        <v>0</v>
      </c>
      <c r="Q48" s="18" t="n">
        <v>0</v>
      </c>
      <c r="R48" s="20" t="n">
        <v>0</v>
      </c>
      <c r="S48" s="18" t="n">
        <v>0.18160515</v>
      </c>
      <c r="T48" s="20" t="n">
        <v>0.12526395</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6525</v>
      </c>
      <c r="C61" s="18">
        <f>(4856.0/B61*100)</f>
        <v/>
      </c>
      <c r="D61" s="19" t="n">
        <v>1669</v>
      </c>
      <c r="E61" s="18" t="n">
        <v>23.23659235</v>
      </c>
      <c r="F61" s="20" t="n">
        <v>1.19566968</v>
      </c>
      <c r="G61" s="18" t="n">
        <v>25.10082005</v>
      </c>
      <c r="H61" s="20" t="n">
        <v>1.04050063</v>
      </c>
      <c r="I61" s="18" t="n">
        <v>49.05297503</v>
      </c>
      <c r="J61" s="20" t="n">
        <v>1.47650315</v>
      </c>
      <c r="K61" s="18" t="s">
        <v>105</v>
      </c>
      <c r="L61" s="20" t="s">
        <v>105</v>
      </c>
      <c r="M61" s="18" t="n">
        <v>0.64924861</v>
      </c>
      <c r="N61" s="20" t="n">
        <v>0.21438804</v>
      </c>
      <c r="O61" s="18" t="n">
        <v>0</v>
      </c>
      <c r="P61" s="20" t="n">
        <v>0</v>
      </c>
      <c r="Q61" s="18" t="n">
        <v>0</v>
      </c>
      <c r="R61" s="20" t="n">
        <v>0</v>
      </c>
      <c r="S61" s="18" t="n">
        <v>1.96036395</v>
      </c>
      <c r="T61" s="20" t="n">
        <v>0.37005516</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6971</v>
      </c>
      <c r="C67" s="18">
        <f>(5246.0/B67*100)</f>
        <v/>
      </c>
      <c r="D67" s="19" t="n">
        <v>1725</v>
      </c>
      <c r="E67" s="18" t="n">
        <v>47.62918424</v>
      </c>
      <c r="F67" s="20" t="n">
        <v>1.24810385</v>
      </c>
      <c r="G67" s="18" t="n">
        <v>19.83829611</v>
      </c>
      <c r="H67" s="20" t="n">
        <v>1.14068229</v>
      </c>
      <c r="I67" s="18" t="n">
        <v>31.41690214</v>
      </c>
      <c r="J67" s="20" t="n">
        <v>1.29067454</v>
      </c>
      <c r="K67" s="18" t="s">
        <v>105</v>
      </c>
      <c r="L67" s="20" t="s">
        <v>105</v>
      </c>
      <c r="M67" s="18" t="n">
        <v>0</v>
      </c>
      <c r="N67" s="20" t="n">
        <v>0</v>
      </c>
      <c r="O67" s="18" t="n">
        <v>0</v>
      </c>
      <c r="P67" s="20" t="n">
        <v>0</v>
      </c>
      <c r="Q67" s="18" t="n">
        <v>0</v>
      </c>
      <c r="R67" s="20" t="n">
        <v>0</v>
      </c>
      <c r="S67" s="18" t="n">
        <v>1.11561751</v>
      </c>
      <c r="T67" s="20" t="n">
        <v>0.27988772</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6036</v>
      </c>
      <c r="C70" s="18">
        <f>(4539.0/B70*100)</f>
        <v/>
      </c>
      <c r="D70" s="19" t="n">
        <v>1497</v>
      </c>
      <c r="E70" s="18" t="n">
        <v>21.89062255</v>
      </c>
      <c r="F70" s="20" t="n">
        <v>1.21622048</v>
      </c>
      <c r="G70" s="18" t="n">
        <v>17.94635313</v>
      </c>
      <c r="H70" s="20" t="n">
        <v>1.25956906</v>
      </c>
      <c r="I70" s="18" t="n">
        <v>58.67439245</v>
      </c>
      <c r="J70" s="20" t="n">
        <v>1.95789991</v>
      </c>
      <c r="K70" s="18" t="s">
        <v>105</v>
      </c>
      <c r="L70" s="20" t="s">
        <v>105</v>
      </c>
      <c r="M70" s="18" t="n">
        <v>0.2827849</v>
      </c>
      <c r="N70" s="20" t="n">
        <v>0.11584435</v>
      </c>
      <c r="O70" s="18" t="n">
        <v>0</v>
      </c>
      <c r="P70" s="20" t="n">
        <v>0</v>
      </c>
      <c r="Q70" s="18" t="n">
        <v>0</v>
      </c>
      <c r="R70" s="20" t="n">
        <v>0</v>
      </c>
      <c r="S70" s="18" t="n">
        <v>1.20584697</v>
      </c>
      <c r="T70" s="20" t="n">
        <v>0.40157813</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209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14530</v>
      </c>
      <c r="C7" s="18">
        <f>(675.0/B7*100)</f>
        <v/>
      </c>
      <c r="D7" s="19" t="n">
        <v>13855</v>
      </c>
      <c r="E7" s="18" t="n">
        <v>16.03375872</v>
      </c>
      <c r="F7" s="20" t="n">
        <v>0.3930298</v>
      </c>
      <c r="G7" s="18" t="n">
        <v>80.94971877</v>
      </c>
      <c r="H7" s="20" t="n">
        <v>0.44280371</v>
      </c>
      <c r="I7" s="18" t="s">
        <v>105</v>
      </c>
      <c r="J7" s="20" t="s">
        <v>105</v>
      </c>
      <c r="K7" s="18" t="n">
        <v>0.60112713</v>
      </c>
      <c r="L7" s="20" t="n">
        <v>0.08474288000000001</v>
      </c>
      <c r="M7" s="18" t="n">
        <v>0</v>
      </c>
      <c r="N7" s="20" t="n">
        <v>0</v>
      </c>
      <c r="O7" s="18" t="n">
        <v>0</v>
      </c>
      <c r="P7" s="20" t="n">
        <v>0</v>
      </c>
      <c r="Q7" s="18" t="n">
        <v>2.41539538</v>
      </c>
      <c r="R7" s="20" t="n">
        <v>0.18157752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5675</v>
      </c>
      <c r="C9" s="18">
        <f>(4331.0/B9*100)</f>
        <v/>
      </c>
      <c r="D9" s="19" t="n">
        <v>1344</v>
      </c>
      <c r="E9" s="18" t="n">
        <v>20.90030648</v>
      </c>
      <c r="F9" s="20" t="n">
        <v>1.11109183</v>
      </c>
      <c r="G9" s="18" t="n">
        <v>76.847486</v>
      </c>
      <c r="H9" s="20" t="n">
        <v>1.21402272</v>
      </c>
      <c r="I9" s="18" t="s">
        <v>105</v>
      </c>
      <c r="J9" s="20" t="s">
        <v>105</v>
      </c>
      <c r="K9" s="18" t="n">
        <v>0.2010354</v>
      </c>
      <c r="L9" s="20" t="n">
        <v>0.12682245</v>
      </c>
      <c r="M9" s="18" t="n">
        <v>0</v>
      </c>
      <c r="N9" s="20" t="n">
        <v>0</v>
      </c>
      <c r="O9" s="18" t="n">
        <v>0</v>
      </c>
      <c r="P9" s="20" t="n">
        <v>0</v>
      </c>
      <c r="Q9" s="18" t="n">
        <v>2.05117211</v>
      </c>
      <c r="R9" s="20" t="n">
        <v>0.4497484</v>
      </c>
    </row>
    <row r="10" spans="1:18">
      <c r="A10" s="15" t="s">
        <v>109</v>
      </c>
      <c r="B10" s="17" t="n">
        <v>13082</v>
      </c>
      <c r="C10" s="18">
        <f>(9858.0/B10*100)</f>
        <v/>
      </c>
      <c r="D10" s="19" t="n">
        <v>3224</v>
      </c>
      <c r="E10" s="18" t="n">
        <v>12.86498683</v>
      </c>
      <c r="F10" s="20" t="n">
        <v>0.92406811</v>
      </c>
      <c r="G10" s="18" t="n">
        <v>85.94768401</v>
      </c>
      <c r="H10" s="20" t="n">
        <v>0.9895587</v>
      </c>
      <c r="I10" s="18" t="s">
        <v>105</v>
      </c>
      <c r="J10" s="20" t="s">
        <v>105</v>
      </c>
      <c r="K10" s="18" t="n">
        <v>0.03075463</v>
      </c>
      <c r="L10" s="20" t="n">
        <v>0.01700674</v>
      </c>
      <c r="M10" s="18" t="n">
        <v>0</v>
      </c>
      <c r="N10" s="20" t="n">
        <v>0</v>
      </c>
      <c r="O10" s="18" t="n">
        <v>0</v>
      </c>
      <c r="P10" s="20" t="n">
        <v>0</v>
      </c>
      <c r="Q10" s="18" t="n">
        <v>1.15657453</v>
      </c>
      <c r="R10" s="20" t="n">
        <v>0.30371978</v>
      </c>
    </row>
    <row r="11" spans="1:18">
      <c r="A11" s="15" t="s">
        <v>110</v>
      </c>
      <c r="B11" s="17" t="n">
        <v>7053</v>
      </c>
      <c r="C11" s="18">
        <f>(5298.0/B11*100)</f>
        <v/>
      </c>
      <c r="D11" s="19" t="n">
        <v>1755</v>
      </c>
      <c r="E11" s="18" t="n">
        <v>29.85141909</v>
      </c>
      <c r="F11" s="20" t="n">
        <v>1.24414968</v>
      </c>
      <c r="G11" s="18" t="n">
        <v>65.19171677</v>
      </c>
      <c r="H11" s="20" t="n">
        <v>1.34711681</v>
      </c>
      <c r="I11" s="18" t="s">
        <v>105</v>
      </c>
      <c r="J11" s="20" t="s">
        <v>105</v>
      </c>
      <c r="K11" s="18" t="n">
        <v>0.52244052</v>
      </c>
      <c r="L11" s="20" t="n">
        <v>0.16003762</v>
      </c>
      <c r="M11" s="18" t="n">
        <v>0</v>
      </c>
      <c r="N11" s="20" t="n">
        <v>0</v>
      </c>
      <c r="O11" s="18" t="n">
        <v>0</v>
      </c>
      <c r="P11" s="20" t="n">
        <v>0</v>
      </c>
      <c r="Q11" s="18" t="n">
        <v>4.43442362</v>
      </c>
      <c r="R11" s="20" t="n">
        <v>0.63922358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11583</v>
      </c>
      <c r="C23" s="18">
        <f>(8867.0/B23*100)</f>
        <v/>
      </c>
      <c r="D23" s="19" t="n">
        <v>2716</v>
      </c>
      <c r="E23" s="18" t="n">
        <v>39.12138146</v>
      </c>
      <c r="F23" s="20" t="n">
        <v>1.47571281</v>
      </c>
      <c r="G23" s="18" t="n">
        <v>57.09978296</v>
      </c>
      <c r="H23" s="20" t="n">
        <v>1.52237099</v>
      </c>
      <c r="I23" s="18" t="s">
        <v>105</v>
      </c>
      <c r="J23" s="20" t="s">
        <v>105</v>
      </c>
      <c r="K23" s="18" t="n">
        <v>0.38615722</v>
      </c>
      <c r="L23" s="20" t="n">
        <v>0.18722565</v>
      </c>
      <c r="M23" s="18" t="n">
        <v>0</v>
      </c>
      <c r="N23" s="20" t="n">
        <v>0</v>
      </c>
      <c r="O23" s="18" t="n">
        <v>0</v>
      </c>
      <c r="P23" s="20" t="n">
        <v>0</v>
      </c>
      <c r="Q23" s="18" t="n">
        <v>3.39267837</v>
      </c>
      <c r="R23" s="20" t="n">
        <v>0.51810295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5385</v>
      </c>
      <c r="C29" s="18">
        <f>(4063.0/B29*100)</f>
        <v/>
      </c>
      <c r="D29" s="19" t="n">
        <v>1322</v>
      </c>
      <c r="E29" s="18" t="n">
        <v>20.91870922</v>
      </c>
      <c r="F29" s="20" t="n">
        <v>1.10750379</v>
      </c>
      <c r="G29" s="18" t="n">
        <v>78.49745174</v>
      </c>
      <c r="H29" s="20" t="n">
        <v>1.16350822</v>
      </c>
      <c r="I29" s="18" t="s">
        <v>105</v>
      </c>
      <c r="J29" s="20" t="s">
        <v>105</v>
      </c>
      <c r="K29" s="18" t="n">
        <v>0.51465015</v>
      </c>
      <c r="L29" s="20" t="n">
        <v>0.22163903</v>
      </c>
      <c r="M29" s="18" t="n">
        <v>0</v>
      </c>
      <c r="N29" s="20" t="n">
        <v>0</v>
      </c>
      <c r="O29" s="18" t="n">
        <v>0</v>
      </c>
      <c r="P29" s="20" t="n">
        <v>0</v>
      </c>
      <c r="Q29" s="18" t="n">
        <v>0.06918889</v>
      </c>
      <c r="R29" s="20" t="n">
        <v>0.06399239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4478</v>
      </c>
      <c r="C32" s="18">
        <f>(2770.0/B32*100)</f>
        <v/>
      </c>
      <c r="D32" s="19" t="n">
        <v>1708</v>
      </c>
      <c r="E32" s="18" t="n">
        <v>13.46090359</v>
      </c>
      <c r="F32" s="20" t="n">
        <v>0.92631498</v>
      </c>
      <c r="G32" s="18" t="n">
        <v>85.42550254</v>
      </c>
      <c r="H32" s="20" t="n">
        <v>1.01125355</v>
      </c>
      <c r="I32" s="18" t="s">
        <v>105</v>
      </c>
      <c r="J32" s="20" t="s">
        <v>105</v>
      </c>
      <c r="K32" s="18" t="n">
        <v>0.12237722</v>
      </c>
      <c r="L32" s="20" t="n">
        <v>0.09032513</v>
      </c>
      <c r="M32" s="18" t="n">
        <v>0</v>
      </c>
      <c r="N32" s="20" t="n">
        <v>0</v>
      </c>
      <c r="O32" s="18" t="n">
        <v>0</v>
      </c>
      <c r="P32" s="20" t="n">
        <v>0</v>
      </c>
      <c r="Q32" s="18" t="n">
        <v>0.99121665</v>
      </c>
      <c r="R32" s="20" t="n">
        <v>0.23242451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6350</v>
      </c>
      <c r="C34" s="18">
        <f>(4812.0/B34*100)</f>
        <v/>
      </c>
      <c r="D34" s="19" t="n">
        <v>1538</v>
      </c>
      <c r="E34" s="18" t="n">
        <v>24.65843235</v>
      </c>
      <c r="F34" s="20" t="n">
        <v>1.141744</v>
      </c>
      <c r="G34" s="18" t="n">
        <v>71.72225242</v>
      </c>
      <c r="H34" s="20" t="n">
        <v>1.39506738</v>
      </c>
      <c r="I34" s="18" t="s">
        <v>105</v>
      </c>
      <c r="J34" s="20" t="s">
        <v>105</v>
      </c>
      <c r="K34" s="18" t="n">
        <v>0.64344548</v>
      </c>
      <c r="L34" s="20" t="n">
        <v>0.23592464</v>
      </c>
      <c r="M34" s="18" t="n">
        <v>0</v>
      </c>
      <c r="N34" s="20" t="n">
        <v>0</v>
      </c>
      <c r="O34" s="18" t="n">
        <v>0</v>
      </c>
      <c r="P34" s="20" t="n">
        <v>0</v>
      </c>
      <c r="Q34" s="18" t="n">
        <v>2.97586975</v>
      </c>
      <c r="R34" s="20" t="n">
        <v>0.44424369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6736</v>
      </c>
      <c r="C36" s="18">
        <f>(5011.0/B36*100)</f>
        <v/>
      </c>
      <c r="D36" s="19" t="n">
        <v>1725</v>
      </c>
      <c r="E36" s="18" t="n">
        <v>15.94629807</v>
      </c>
      <c r="F36" s="20" t="n">
        <v>1.21353518</v>
      </c>
      <c r="G36" s="18" t="n">
        <v>80.76781283</v>
      </c>
      <c r="H36" s="20" t="n">
        <v>1.31775875</v>
      </c>
      <c r="I36" s="18" t="s">
        <v>105</v>
      </c>
      <c r="J36" s="20" t="s">
        <v>105</v>
      </c>
      <c r="K36" s="18" t="n">
        <v>0.6082463299999999</v>
      </c>
      <c r="L36" s="20" t="n">
        <v>0.18716549</v>
      </c>
      <c r="M36" s="18" t="n">
        <v>0</v>
      </c>
      <c r="N36" s="20" t="n">
        <v>0</v>
      </c>
      <c r="O36" s="18" t="n">
        <v>0</v>
      </c>
      <c r="P36" s="20" t="n">
        <v>0</v>
      </c>
      <c r="Q36" s="18" t="n">
        <v>2.67764277</v>
      </c>
      <c r="R36" s="20" t="n">
        <v>0.40546526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5712</v>
      </c>
      <c r="C41" s="18">
        <f>(4278.0/B41*100)</f>
        <v/>
      </c>
      <c r="D41" s="19" t="n">
        <v>1434</v>
      </c>
      <c r="E41" s="18" t="n">
        <v>27.24670121</v>
      </c>
      <c r="F41" s="20" t="n">
        <v>1.55358725</v>
      </c>
      <c r="G41" s="18" t="n">
        <v>71.63910491</v>
      </c>
      <c r="H41" s="20" t="n">
        <v>1.73468122</v>
      </c>
      <c r="I41" s="18" t="s">
        <v>105</v>
      </c>
      <c r="J41" s="20" t="s">
        <v>105</v>
      </c>
      <c r="K41" s="18" t="n">
        <v>0.06908338</v>
      </c>
      <c r="L41" s="20" t="n">
        <v>0.06906221999999999</v>
      </c>
      <c r="M41" s="18" t="n">
        <v>0</v>
      </c>
      <c r="N41" s="20" t="n">
        <v>0</v>
      </c>
      <c r="O41" s="18" t="n">
        <v>0</v>
      </c>
      <c r="P41" s="20" t="n">
        <v>0</v>
      </c>
      <c r="Q41" s="18" t="n">
        <v>1.0451105</v>
      </c>
      <c r="R41" s="20" t="n">
        <v>0.37327515</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23141</v>
      </c>
      <c r="C46" s="18">
        <f>(18139.0/B46*100)</f>
        <v/>
      </c>
      <c r="D46" s="19" t="n">
        <v>5002</v>
      </c>
      <c r="E46" s="18" t="n">
        <v>20.49994244</v>
      </c>
      <c r="F46" s="20" t="n">
        <v>0.91101131</v>
      </c>
      <c r="G46" s="18" t="n">
        <v>71.76770427</v>
      </c>
      <c r="H46" s="20" t="n">
        <v>1.13266199</v>
      </c>
      <c r="I46" s="18" t="s">
        <v>105</v>
      </c>
      <c r="J46" s="20" t="s">
        <v>105</v>
      </c>
      <c r="K46" s="18" t="n">
        <v>1.85040282</v>
      </c>
      <c r="L46" s="20" t="n">
        <v>0.29005522</v>
      </c>
      <c r="M46" s="18" t="n">
        <v>0</v>
      </c>
      <c r="N46" s="20" t="n">
        <v>0</v>
      </c>
      <c r="O46" s="18" t="n">
        <v>0</v>
      </c>
      <c r="P46" s="20" t="n">
        <v>0</v>
      </c>
      <c r="Q46" s="18" t="n">
        <v>5.88195048</v>
      </c>
      <c r="R46" s="20" t="n">
        <v>0.5405224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9841</v>
      </c>
      <c r="C48" s="18">
        <f>(7323.0/B48*100)</f>
        <v/>
      </c>
      <c r="D48" s="19" t="n">
        <v>2518</v>
      </c>
      <c r="E48" s="18" t="n">
        <v>21.30250645</v>
      </c>
      <c r="F48" s="20" t="n">
        <v>1.14153476</v>
      </c>
      <c r="G48" s="18" t="n">
        <v>78.66727938</v>
      </c>
      <c r="H48" s="20" t="n">
        <v>1.1441734</v>
      </c>
      <c r="I48" s="18" t="s">
        <v>105</v>
      </c>
      <c r="J48" s="20" t="s">
        <v>105</v>
      </c>
      <c r="K48" s="18" t="n">
        <v>0.02991849</v>
      </c>
      <c r="L48" s="20" t="n">
        <v>0.03004939</v>
      </c>
      <c r="M48" s="18" t="n">
        <v>0</v>
      </c>
      <c r="N48" s="20" t="n">
        <v>0</v>
      </c>
      <c r="O48" s="18" t="n">
        <v>0</v>
      </c>
      <c r="P48" s="20" t="n">
        <v>0</v>
      </c>
      <c r="Q48" s="18" t="n">
        <v>0.00029568</v>
      </c>
      <c r="R48" s="20" t="n">
        <v>0.00029584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6525</v>
      </c>
      <c r="C61" s="18">
        <f>(4856.0/B61*100)</f>
        <v/>
      </c>
      <c r="D61" s="19" t="n">
        <v>1669</v>
      </c>
      <c r="E61" s="18" t="n">
        <v>20.08056662</v>
      </c>
      <c r="F61" s="20" t="n">
        <v>1.1839832</v>
      </c>
      <c r="G61" s="18" t="n">
        <v>77.20089252</v>
      </c>
      <c r="H61" s="20" t="n">
        <v>1.35378322</v>
      </c>
      <c r="I61" s="18" t="s">
        <v>105</v>
      </c>
      <c r="J61" s="20" t="s">
        <v>105</v>
      </c>
      <c r="K61" s="18" t="n">
        <v>0.73030461</v>
      </c>
      <c r="L61" s="20" t="n">
        <v>0.22855442</v>
      </c>
      <c r="M61" s="18" t="n">
        <v>0</v>
      </c>
      <c r="N61" s="20" t="n">
        <v>0</v>
      </c>
      <c r="O61" s="18" t="n">
        <v>0</v>
      </c>
      <c r="P61" s="20" t="n">
        <v>0</v>
      </c>
      <c r="Q61" s="18" t="n">
        <v>1.98823626</v>
      </c>
      <c r="R61" s="20" t="n">
        <v>0.36684732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6971</v>
      </c>
      <c r="C67" s="18">
        <f>(5247.0/B67*100)</f>
        <v/>
      </c>
      <c r="D67" s="19" t="n">
        <v>1724</v>
      </c>
      <c r="E67" s="18" t="n">
        <v>27.79780891</v>
      </c>
      <c r="F67" s="20" t="n">
        <v>1.17127116</v>
      </c>
      <c r="G67" s="18" t="n">
        <v>70.94339896</v>
      </c>
      <c r="H67" s="20" t="n">
        <v>1.23869819</v>
      </c>
      <c r="I67" s="18" t="s">
        <v>105</v>
      </c>
      <c r="J67" s="20" t="s">
        <v>105</v>
      </c>
      <c r="K67" s="18" t="n">
        <v>0</v>
      </c>
      <c r="L67" s="20" t="n">
        <v>0</v>
      </c>
      <c r="M67" s="18" t="n">
        <v>0</v>
      </c>
      <c r="N67" s="20" t="n">
        <v>0</v>
      </c>
      <c r="O67" s="18" t="n">
        <v>0</v>
      </c>
      <c r="P67" s="20" t="n">
        <v>0</v>
      </c>
      <c r="Q67" s="18" t="n">
        <v>1.25879212</v>
      </c>
      <c r="R67" s="20" t="n">
        <v>0.28894573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6036</v>
      </c>
      <c r="C70" s="18">
        <f>(4540.0/B70*100)</f>
        <v/>
      </c>
      <c r="D70" s="19" t="n">
        <v>1496</v>
      </c>
      <c r="E70" s="18" t="n">
        <v>15.18861385</v>
      </c>
      <c r="F70" s="20" t="n">
        <v>1.20408336</v>
      </c>
      <c r="G70" s="18" t="n">
        <v>83.74181951</v>
      </c>
      <c r="H70" s="20" t="n">
        <v>1.36957337</v>
      </c>
      <c r="I70" s="18" t="s">
        <v>105</v>
      </c>
      <c r="J70" s="20" t="s">
        <v>105</v>
      </c>
      <c r="K70" s="18" t="n">
        <v>0.28288454</v>
      </c>
      <c r="L70" s="20" t="n">
        <v>0.11589089</v>
      </c>
      <c r="M70" s="18" t="n">
        <v>0</v>
      </c>
      <c r="N70" s="20" t="n">
        <v>0</v>
      </c>
      <c r="O70" s="18" t="n">
        <v>0</v>
      </c>
      <c r="P70" s="20" t="n">
        <v>0</v>
      </c>
      <c r="Q70" s="18" t="n">
        <v>0.7866821000000001</v>
      </c>
      <c r="R70" s="20" t="n">
        <v>0.31117593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44</vt:i4>
      </vt:variant>
    </vt:vector>
  </ns0:HeadingPairs>
  <ns0:TitlesOfParts>
    <vt:vector xmlns:vt="http://schemas.openxmlformats.org/officeDocument/2006/docPropsVTypes" baseType="lpstr" size="44">
      <vt:lpstr>Table of Contents</vt:lpstr>
      <vt:lpstr>CF009Q02S</vt:lpstr>
      <vt:lpstr>CF110Q01S</vt:lpstr>
      <vt:lpstr>CF001Q01S</vt:lpstr>
      <vt:lpstr>DF054Q01C</vt:lpstr>
      <vt:lpstr>DF028Q02C</vt:lpstr>
      <vt:lpstr>CF028Q03S</vt:lpstr>
      <vt:lpstr>DF082Q01C</vt:lpstr>
      <vt:lpstr>CF082Q02S</vt:lpstr>
      <vt:lpstr>DF068Q01C</vt:lpstr>
      <vt:lpstr>CF031Q01S</vt:lpstr>
      <vt:lpstr>CF031Q02S</vt:lpstr>
      <vt:lpstr>CF012Q01S</vt:lpstr>
      <vt:lpstr>CF012Q02S</vt:lpstr>
      <vt:lpstr>CF010Q01S</vt:lpstr>
      <vt:lpstr>CF010Q02S</vt:lpstr>
      <vt:lpstr>DF201Q01C</vt:lpstr>
      <vt:lpstr>DF036Q01C</vt:lpstr>
      <vt:lpstr>DF103Q01C</vt:lpstr>
      <vt:lpstr>CF097Q01S</vt:lpstr>
      <vt:lpstr>DF200Q01C</vt:lpstr>
      <vt:lpstr>CF105Q01S</vt:lpstr>
      <vt:lpstr>CF105Q02S</vt:lpstr>
      <vt:lpstr>CF102Q01S</vt:lpstr>
      <vt:lpstr>DF102Q02C</vt:lpstr>
      <vt:lpstr>DF058Q01C</vt:lpstr>
      <vt:lpstr>CF006Q02S</vt:lpstr>
      <vt:lpstr>CF069Q01S</vt:lpstr>
      <vt:lpstr>DF051Q01C</vt:lpstr>
      <vt:lpstr>DF051Q02C</vt:lpstr>
      <vt:lpstr>CF062Q01S</vt:lpstr>
      <vt:lpstr>CF052Q01S</vt:lpstr>
      <vt:lpstr>DF106Q01C</vt:lpstr>
      <vt:lpstr>CF106Q02S</vt:lpstr>
      <vt:lpstr>DF024Q02C</vt:lpstr>
      <vt:lpstr>CF033Q01S</vt:lpstr>
      <vt:lpstr>CF033Q02S</vt:lpstr>
      <vt:lpstr>CF202Q01S</vt:lpstr>
      <vt:lpstr>CF035Q01S</vt:lpstr>
      <vt:lpstr>CF075Q02S</vt:lpstr>
      <vt:lpstr>CF095Q01S</vt:lpstr>
      <vt:lpstr>CF095Q02S</vt:lpstr>
      <vt:lpstr>DF004Q03C</vt:lpstr>
      <vt:lpstr>DF203Q01C</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2017-02-16T15:21:41Z</dcterms:created>
  <dcterms:modified xmlns:dcterms="http://purl.org/dc/terms/" xmlns:xsi="http://www.w3.org/2001/XMLSchema-instance" xsi:type="dcterms:W3CDTF">2017-02-16T15:21:41Z</dcterms:modified>
  <cp:lastModifiedBy/>
  <cp:category/>
  <cp:contentStatus/>
  <cp:version/>
  <cp:revision/>
  <cp:keywords/>
</cp:coreProperties>
</file>