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<sst xmlns="http://schemas.openxmlformats.org/spreadsheetml/2006/main" uniqueCount="729">
  <si>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</si>
  <si>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</si>
  <si>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</si>
  <si>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</si>
  <si>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</si>
  <si>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</si>
  <si>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</si>
  <si>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</si>
  <si>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</si>
  <si>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</si>
  <si>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</si>
  <si>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</si>
  <si>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</si>
  <si>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</si>
  <si>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</si>
  <si>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</si>
  <si>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</si>
  <si>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</si>
  <si>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</si>
  <si>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</si>
  <si>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</si>
  <si>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</si>
  <si>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</si>
  <si>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</si>
  <si>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</si>
  <si>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</si>
  <si>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</si>
  <si>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</si>
  <si>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</si>
  <si>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</si>
  <si>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</si>
  <si>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</si>
  <si>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</si>
  <si>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</si>
  <si>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</si>
  <si>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</si>
  <si>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</si>
  <si>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</si>
  <si>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</si>
  <si>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</si>
  <si>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</si>
  <si>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</si>
  <si>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</si>
  <si>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</si>
  <si>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</si>
  <si>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</si>
  <si>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</si>
  <si>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</si>
  <si>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</si>
  <si>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</si>
  <si>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</si>
  <si>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</si>
  <si>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</si>
  <si>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</si>
  <si>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</si>
  <si>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</si>
  <si>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</si>
  <si>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</si>
  <si>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</si>
  <si>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</si>
  <si>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</si>
  <si>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</si>
  <si>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</si>
  <si>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</si>
  <si>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</si>
  <si>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</si>
  <si>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</si>
  <si>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</si>
  <si>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</si>
  <si>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</si>
  <si>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</si>
  <si>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</si>
  <si>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</si>
  <si>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</si>
  <si>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</si>
  <si>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</si>
  <si>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</si>
  <si>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</si>
  <si>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</si>
  <si>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</si>
  <si>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</si>
  <si>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</si>
  <si>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</si>
  <si>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</si>
  <si>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</si>
  <si>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</si>
  <si>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</si>
  <si>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</si>
  <si>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</si>
  <si>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</si>
  <si>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</si>
  <si>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</si>
  <si>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</si>
  <si>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</si>
  <si>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</si>
  <si>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</si>
  <si>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</si>
  <si>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</si>
  <si>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</si>
  <si>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</si>
  <si>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</si>
  <si>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</si>
  <si>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</si>
  <si>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</si>
  <si>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</si>
  <si>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</si>
  <si>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</si>
  <si>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</si>
  <si>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</si>
  <si>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</si>
  <si>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</si>
  <si>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</si>
  <si>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</si>
  <si>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</si>
  <si>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</si>
  <si>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</si>
  <si>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</si>
  <si>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</si>
  <si>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</si>
  <si>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</si>
  <si>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</si>
  <si>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</si>
  <si>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</si>
  <si>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</si>
  <si>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</si>
  <si>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</si>
  <si>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</si>
  <si>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</si>
  <si>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</si>
  <si>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</si>
  <si>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</si>
  <si>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</si>
  <si>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</si>
  <si>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</si>
  <si>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</si>
  <si>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</si>
  <si>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</si>
  <si>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</si>
  <si>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</si>
  <si>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</si>
  <si>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</si>
  <si>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</si>
  <si>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</si>
  <si>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</si>
  <si>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</si>
  <si>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</si>
  <si>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</si>
  <si>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</si>
  <si>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</si>
  <si>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</si>
  <si>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</si>
  <si>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</si>
  <si>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</si>
  <si>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</si>
  <si>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</si>
  <si>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</si>
  <si>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</si>
  <si>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</si>
  <si>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</si>
  <si>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</si>
  <si>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</si>
  <si>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</si>
  <si>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</si>
  <si>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</si>
  <si>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</si>
  <si>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</si>
  <si>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</si>
  <si>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</si>
  <si>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</si>
  <si>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</si>
  <si>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</si>
  <si>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</si>
  <si>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</si>
  <si>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</si>
  <si>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</si>
  <si>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</si>
  <si>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</si>
  <si>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</si>
  <si>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</si>
  <si>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</si>
  <si>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</si>
  <si>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</si>
  <si>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</si>
  <si>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</si>
  <si>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</si>
  <si>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</si>
  <si>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</si>
  <si>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</si>
  <si>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</si>
  <si>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</si>
  <si>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</si>
  <si>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</si>
  <si>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</si>
  <si>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</si>
  <si>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</si>
  <si>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</si>
  <si>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</si>
  <si>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</si>
  <si>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</si>
  <si>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</si>
  <si>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</si>
  <si>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</si>
  <si>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</si>
  <si>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</si>
  <si>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</si>
  <si>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</si>
  <si>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</si>
  <si>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</si>
  <si>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</si>
  <si>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</si>
  <si>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</si>
  <si>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</si>
  <si>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</si>
  <si>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</si>
  <si>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</si>
  <si>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</si>
  <si>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</si>
  <si>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</si>
  <si>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</si>
  <si>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</si>
  <si>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</si>
  <si>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</si>
  <si>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</si>
  <si>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</si>
  <si>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</si>
  <si>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</si>
  <si>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</si>
  <si>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</si>
  <si>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</si>
  <si>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</si>
  <si>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</si>
  <si>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</si>
  <si>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</si>
  <si>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</si>
  <si>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</si>
  <si>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</si>
  <si>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</si>
  <si>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</si>
  <si>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</si>
  <si>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</si>
  <si>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</si>
  <si>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</si>
  <si>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</si>
  <si>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</si>
  <si>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</si>
  <si>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</si>
  <si>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</si>
  <si>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</si>
  <si>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</si>
  <si>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</si>
  <si>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</si>
  <si>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</si>
  <si>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</si>
  <si>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</si>
  <si>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</si>
  <si>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</si>
  <si>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</si>
  <si>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</si>
  <si>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</si>
  <si>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</si>
  <si>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</si>
  <si>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</si>
  <si>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</si>
  <si>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</si>
  <si>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</si>
  <si>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</si>
  <si>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</si>
  <si>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</si>
  <si>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</si>
  <si>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</si>
  <si>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</si>
  <si>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</si>
  <si>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</si>
  <si>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</si>
  <si>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</si>
  <si>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</si>
  <si>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</si>
  <si>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</si>
  <si>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</si>
  <si>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</si>
  <si>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</si>
  <si>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</si>
  <si>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</si>
  <si>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</si>
  <si>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</si>
  <si>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</si>
  <si>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</si>
  <si>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</si>
  <si>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</si>
  <si>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</si>
  <si>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</si>
  <si>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</si>
  <si>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</si>
  <si>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</si>
  <si>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</si>
  <si>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</si>
  <si>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</si>
  <si>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</si>
  <si>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</si>
  <si>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</si>
  <si>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</si>
  <si>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</si>
  <si>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</si>
  <si>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</si>
  <si>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</si>
  <si>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</si>
  <si>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</si>
  <si>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</si>
  <si>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</si>
  <si>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</si>
  <si>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</si>
  <si>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</si>
  <si>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</si>
  <si>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</si>
  <si>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</si>
  <si>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</si>
  <si>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</si>
  <si>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</si>
  <si>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</si>
  <si>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</si>
  <si>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</si>
  <si>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</si>
  <si>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</si>
  <si>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</si>
  <si>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</si>
  <si>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</si>
  <si>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</si>
  <si>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</si>
  <si>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</si>
  <si>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</si>
  <si>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</si>
  <si>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</si>
  <si>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</si>
  <si>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</si>
  <si>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</si>
  <si>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</si>
  <si>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</si>
  <si>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</si>
  <si>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</si>
  <si>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</si>
  <si>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</si>
  <si>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</si>
  <si>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</si>
  <si>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</si>
  <si>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</si>
  <si>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</si>
  <si>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</si>
  <si>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</si>
  <si>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</si>
  <si>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</si>
  <si>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</si>
  <si>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</si>
  <si>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</si>
  <si>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</si>
  <si>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</si>
  <si>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</si>
  <si>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</si>
  <si>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</si>
  <si>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</si>
  <si>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</si>
  <si>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</si>
  <si>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</si>
  <si>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</si>
  <si>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</si>
  <si>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</si>
  <si>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</si>
  <si>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</si>
  <si>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</si>
  <si>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</si>
  <si>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</si>
  <si>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</si>
  <si>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</si>
  <si>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</si>
  <si>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</si>
  <si>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</si>
  <si>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</si>
  <si>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</si>
  <si>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</si>
  <si>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</si>
  <si>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</si>
  <si>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</si>
  <si>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</si>
  <si>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</si>
  <si>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</si>
  <si>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</si>
  <si>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</si>
  <si>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</si>
  <si>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</si>
  <si>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</si>
  <si>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</si>
  <si>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</si>
  <si>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</si>
  <si>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</si>
  <si>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</si>
  <si>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</si>
  <si>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</si>
  <si>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</si>
  <si>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</si>
  <si>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</si>
  <si>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</si>
  <si>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</si>
  <si>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</si>
  <si>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</si>
  <si>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</si>
  <si>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</si>
  <si>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</si>
  <si>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</si>
  <si>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</si>
  <si>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</si>
  <si>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</si>
  <si>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</si>
  <si>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</si>
  <si>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</si>
  <si>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Reading results for female students</t>
  </si>
  <si>
    <t>DR219Q01EC: Employment - Q01E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</si>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</sst>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(6250.0/B7*100)</f>
        <v/>
      </c>
      <c r="D7" s="19" t="n">
        <v>913</v>
      </c>
      <c r="E7" s="18" t="n">
        <v>14.42027868</v>
      </c>
      <c r="F7" s="20" t="n">
        <v>1.37774106</v>
      </c>
      <c r="G7" s="18" t="n">
        <v>78.45308195</v>
      </c>
      <c r="H7" s="20" t="n">
        <v>1.64512579</v>
      </c>
      <c r="I7" s="18" t="n">
        <v>0</v>
      </c>
      <c r="J7" s="20" t="n">
        <v>0</v>
      </c>
      <c r="K7" s="18" t="n">
        <v>0.02081044</v>
      </c>
      <c r="L7" s="20" t="n">
        <v>0.02120898</v>
      </c>
      <c r="M7" s="18" t="n">
        <v>0</v>
      </c>
      <c r="N7" s="20" t="n">
        <v>0</v>
      </c>
      <c r="O7" s="18" t="n">
        <v>0</v>
      </c>
      <c r="P7" s="20" t="n">
        <v>0</v>
      </c>
      <c r="Q7" s="18" t="n">
        <v>7.10582894</v>
      </c>
      <c r="R7" s="20" t="n">
        <v>1.02978149</v>
      </c>
    </row>
    <row r="8" spans="1:18">
      <c r="A8" s="15" t="s">
        <v>430</v>
      </c>
      <c r="B8" s="17" t="n">
        <v>3443</v>
      </c>
      <c r="C8" s="18">
        <f>(3020.0/B8*100)</f>
        <v/>
      </c>
      <c r="D8" s="19" t="n">
        <v>423</v>
      </c>
      <c r="E8" s="18" t="n">
        <v>15.50595997</v>
      </c>
      <c r="F8" s="20" t="n">
        <v>1.91468758</v>
      </c>
      <c r="G8" s="18" t="n">
        <v>77.953622</v>
      </c>
      <c r="H8" s="20" t="n">
        <v>2.47670503</v>
      </c>
      <c r="I8" s="18" t="n">
        <v>0</v>
      </c>
      <c r="J8" s="20" t="n">
        <v>0</v>
      </c>
      <c r="K8" s="18" t="n">
        <v>0</v>
      </c>
      <c r="L8" s="20" t="n">
        <v>0</v>
      </c>
      <c r="M8" s="18" t="n">
        <v>0</v>
      </c>
      <c r="N8" s="20" t="n">
        <v>0</v>
      </c>
      <c r="O8" s="18" t="n">
        <v>0</v>
      </c>
      <c r="P8" s="20" t="n">
        <v>0</v>
      </c>
      <c r="Q8" s="18" t="n">
        <v>6.54041802</v>
      </c>
      <c r="R8" s="20" t="n">
        <v>1.32894717</v>
      </c>
    </row>
    <row r="9" spans="1:18">
      <c r="A9" s="15" t="s">
        <v>431</v>
      </c>
      <c r="B9" s="17" t="n">
        <v>4752</v>
      </c>
      <c r="C9" s="18">
        <f>(4172.0/B9*100)</f>
        <v/>
      </c>
      <c r="D9" s="19" t="n">
        <v>580</v>
      </c>
      <c r="E9" s="18" t="n">
        <v>17.11102875</v>
      </c>
      <c r="F9" s="20" t="n">
        <v>2.19846127</v>
      </c>
      <c r="G9" s="18" t="n">
        <v>73.18280455999999</v>
      </c>
      <c r="H9" s="20" t="n">
        <v>2.4256111</v>
      </c>
      <c r="I9" s="18" t="n">
        <v>0</v>
      </c>
      <c r="J9" s="20" t="n">
        <v>0</v>
      </c>
      <c r="K9" s="18" t="n">
        <v>0</v>
      </c>
      <c r="L9" s="20" t="n">
        <v>0</v>
      </c>
      <c r="M9" s="18" t="n">
        <v>0</v>
      </c>
      <c r="N9" s="20" t="n">
        <v>0</v>
      </c>
      <c r="O9" s="18" t="n">
        <v>0</v>
      </c>
      <c r="P9" s="20" t="n">
        <v>0</v>
      </c>
      <c r="Q9" s="18" t="n">
        <v>9.706166700000001</v>
      </c>
      <c r="R9" s="20" t="n">
        <v>1.1450481</v>
      </c>
    </row>
    <row r="10" spans="1:18">
      <c r="A10" s="15" t="s">
        <v>432</v>
      </c>
      <c r="B10" s="17" t="n">
        <v>10022</v>
      </c>
      <c r="C10" s="18">
        <f>(8785.0/B10*100)</f>
        <v/>
      </c>
      <c r="D10" s="19" t="n">
        <v>1237</v>
      </c>
      <c r="E10" s="18" t="n">
        <v>18.56138484</v>
      </c>
      <c r="F10" s="20" t="n">
        <v>1.47190418</v>
      </c>
      <c r="G10" s="18" t="n">
        <v>74.94489973</v>
      </c>
      <c r="H10" s="20" t="n">
        <v>1.79985191</v>
      </c>
      <c r="I10" s="18" t="n">
        <v>0</v>
      </c>
      <c r="J10" s="20" t="n">
        <v>0</v>
      </c>
      <c r="K10" s="18" t="n">
        <v>0.20663299</v>
      </c>
      <c r="L10" s="20" t="n">
        <v>0.19728668</v>
      </c>
      <c r="M10" s="18" t="n">
        <v>0</v>
      </c>
      <c r="N10" s="20" t="n">
        <v>0</v>
      </c>
      <c r="O10" s="18" t="n">
        <v>0</v>
      </c>
      <c r="P10" s="20" t="n">
        <v>0</v>
      </c>
      <c r="Q10" s="18" t="n">
        <v>6.28708244</v>
      </c>
      <c r="R10" s="20" t="n">
        <v>1.19304582</v>
      </c>
    </row>
    <row r="11" spans="1:18">
      <c r="A11" s="15" t="s">
        <v>433</v>
      </c>
      <c r="B11" s="17" t="n">
        <v>3500</v>
      </c>
      <c r="C11" s="18">
        <f>(3067.0/B11*100)</f>
        <v/>
      </c>
      <c r="D11" s="19" t="n">
        <v>433</v>
      </c>
      <c r="E11" s="18" t="n">
        <v>33.53472936</v>
      </c>
      <c r="F11" s="20" t="n">
        <v>2.73210723</v>
      </c>
      <c r="G11" s="18" t="n">
        <v>39.60189897</v>
      </c>
      <c r="H11" s="20" t="n">
        <v>2.58687412</v>
      </c>
      <c r="I11" s="18" t="n">
        <v>0</v>
      </c>
      <c r="J11" s="20" t="n">
        <v>0</v>
      </c>
      <c r="K11" s="18" t="n">
        <v>0</v>
      </c>
      <c r="L11" s="20" t="n">
        <v>0</v>
      </c>
      <c r="M11" s="18" t="n">
        <v>0</v>
      </c>
      <c r="N11" s="20" t="n">
        <v>0</v>
      </c>
      <c r="O11" s="18" t="n">
        <v>0</v>
      </c>
      <c r="P11" s="20" t="n">
        <v>0</v>
      </c>
      <c r="Q11" s="18" t="n">
        <v>26.86337168</v>
      </c>
      <c r="R11" s="20" t="n">
        <v>2.13526814</v>
      </c>
    </row>
    <row r="12" spans="1:18">
      <c r="A12" s="15" t="s">
        <v>434</v>
      </c>
      <c r="B12" s="17" t="n">
        <v>3422</v>
      </c>
      <c r="C12" s="18">
        <f>(3007.0/B12*100)</f>
        <v/>
      </c>
      <c r="D12" s="19" t="n">
        <v>415</v>
      </c>
      <c r="E12" s="18" t="n">
        <v>17.26390061</v>
      </c>
      <c r="F12" s="20" t="n">
        <v>1.96670378</v>
      </c>
      <c r="G12" s="18" t="n">
        <v>74.95161657</v>
      </c>
      <c r="H12" s="20" t="n">
        <v>2.07121126</v>
      </c>
      <c r="I12" s="18" t="n">
        <v>0</v>
      </c>
      <c r="J12" s="20" t="n">
        <v>0</v>
      </c>
      <c r="K12" s="18" t="n">
        <v>0</v>
      </c>
      <c r="L12" s="20" t="n">
        <v>0</v>
      </c>
      <c r="M12" s="18" t="n">
        <v>0</v>
      </c>
      <c r="N12" s="20" t="n">
        <v>0</v>
      </c>
      <c r="O12" s="18" t="n">
        <v>0</v>
      </c>
      <c r="P12" s="20" t="n">
        <v>0</v>
      </c>
      <c r="Q12" s="18" t="n">
        <v>7.78448282</v>
      </c>
      <c r="R12" s="20" t="n">
        <v>1.60965046</v>
      </c>
    </row>
    <row r="13" spans="1:18">
      <c r="A13" s="15" t="s">
        <v>435</v>
      </c>
      <c r="B13" s="17" t="n">
        <v>3602</v>
      </c>
      <c r="C13" s="18">
        <f>(3177.0/B13*100)</f>
        <v/>
      </c>
      <c r="D13" s="19" t="n">
        <v>425</v>
      </c>
      <c r="E13" s="18" t="n">
        <v>17.33006997</v>
      </c>
      <c r="F13" s="20" t="n">
        <v>2.03332414</v>
      </c>
      <c r="G13" s="18" t="n">
        <v>78.25015055</v>
      </c>
      <c r="H13" s="20" t="n">
        <v>2.35474653</v>
      </c>
      <c r="I13" s="18" t="n">
        <v>0</v>
      </c>
      <c r="J13" s="20" t="n">
        <v>0</v>
      </c>
      <c r="K13" s="18" t="n">
        <v>0.03211343</v>
      </c>
      <c r="L13" s="20" t="n">
        <v>0.03202509</v>
      </c>
      <c r="M13" s="18" t="n">
        <v>0</v>
      </c>
      <c r="N13" s="20" t="n">
        <v>0</v>
      </c>
      <c r="O13" s="18" t="n">
        <v>0</v>
      </c>
      <c r="P13" s="20" t="n">
        <v>0</v>
      </c>
      <c r="Q13" s="18" t="n">
        <v>4.38766605</v>
      </c>
      <c r="R13" s="20" t="n">
        <v>1.13973978</v>
      </c>
    </row>
    <row r="14" spans="1:18">
      <c r="A14" s="15" t="s">
        <v>436</v>
      </c>
      <c r="B14" s="17" t="n">
        <v>2788</v>
      </c>
      <c r="C14" s="18">
        <f>(2467.0/B14*100)</f>
        <v/>
      </c>
      <c r="D14" s="19" t="n">
        <v>321</v>
      </c>
      <c r="E14" s="18" t="n">
        <v>24.91113402</v>
      </c>
      <c r="F14" s="20" t="n">
        <v>2.70157915</v>
      </c>
      <c r="G14" s="18" t="n">
        <v>70.92487997000001</v>
      </c>
      <c r="H14" s="20" t="n">
        <v>2.53358401</v>
      </c>
      <c r="I14" s="18" t="n">
        <v>0</v>
      </c>
      <c r="J14" s="20" t="n">
        <v>0</v>
      </c>
      <c r="K14" s="18" t="n">
        <v>0</v>
      </c>
      <c r="L14" s="20" t="n">
        <v>0</v>
      </c>
      <c r="M14" s="18" t="n">
        <v>0</v>
      </c>
      <c r="N14" s="20" t="n">
        <v>0</v>
      </c>
      <c r="O14" s="18" t="n">
        <v>0</v>
      </c>
      <c r="P14" s="20" t="n">
        <v>0</v>
      </c>
      <c r="Q14" s="18" t="n">
        <v>4.16398601</v>
      </c>
      <c r="R14" s="20" t="n">
        <v>1.28746654</v>
      </c>
    </row>
    <row r="15" spans="1:18">
      <c r="A15" s="15" t="s">
        <v>437</v>
      </c>
      <c r="B15" s="17" t="n">
        <v>2863</v>
      </c>
      <c r="C15" s="18">
        <f>(2492.0/B15*100)</f>
        <v/>
      </c>
      <c r="D15" s="19" t="n">
        <v>371</v>
      </c>
      <c r="E15" s="18" t="n">
        <v>13.72896961</v>
      </c>
      <c r="F15" s="20" t="n">
        <v>1.78431478</v>
      </c>
      <c r="G15" s="18" t="n">
        <v>81.86284200999999</v>
      </c>
      <c r="H15" s="20" t="n">
        <v>1.92002373</v>
      </c>
      <c r="I15" s="18" t="n">
        <v>0</v>
      </c>
      <c r="J15" s="20" t="n">
        <v>0</v>
      </c>
      <c r="K15" s="18" t="n">
        <v>0</v>
      </c>
      <c r="L15" s="20" t="n">
        <v>0</v>
      </c>
      <c r="M15" s="18" t="n">
        <v>0</v>
      </c>
      <c r="N15" s="20" t="n">
        <v>0</v>
      </c>
      <c r="O15" s="18" t="n">
        <v>0</v>
      </c>
      <c r="P15" s="20" t="n">
        <v>0</v>
      </c>
      <c r="Q15" s="18" t="n">
        <v>4.40818838</v>
      </c>
      <c r="R15" s="20" t="n">
        <v>1.19636909</v>
      </c>
    </row>
    <row r="16" spans="1:18">
      <c r="A16" s="15" t="s">
        <v>438</v>
      </c>
      <c r="B16" s="17" t="n">
        <v>3111</v>
      </c>
      <c r="C16" s="18">
        <f>(2727.0/B16*100)</f>
        <v/>
      </c>
      <c r="D16" s="19" t="n">
        <v>384</v>
      </c>
      <c r="E16" s="18" t="n">
        <v>20.2916715</v>
      </c>
      <c r="F16" s="20" t="n">
        <v>1.82534723</v>
      </c>
      <c r="G16" s="18" t="n">
        <v>68.45335102</v>
      </c>
      <c r="H16" s="20" t="n">
        <v>2.12202427</v>
      </c>
      <c r="I16" s="18" t="n">
        <v>0</v>
      </c>
      <c r="J16" s="20" t="n">
        <v>0</v>
      </c>
      <c r="K16" s="18" t="n">
        <v>0.30816916</v>
      </c>
      <c r="L16" s="20" t="n">
        <v>0.40907131</v>
      </c>
      <c r="M16" s="18" t="n">
        <v>0</v>
      </c>
      <c r="N16" s="20" t="n">
        <v>0</v>
      </c>
      <c r="O16" s="18" t="n">
        <v>0</v>
      </c>
      <c r="P16" s="20" t="n">
        <v>0</v>
      </c>
      <c r="Q16" s="18" t="n">
        <v>10.94680832</v>
      </c>
      <c r="R16" s="20" t="n">
        <v>1.78758161</v>
      </c>
    </row>
    <row r="17" spans="1:18">
      <c r="A17" s="15" t="s">
        <v>439</v>
      </c>
      <c r="B17" s="17" t="n">
        <v>3197</v>
      </c>
      <c r="C17" s="18">
        <f>(2803.0/B17*100)</f>
        <v/>
      </c>
      <c r="D17" s="19" t="n">
        <v>394</v>
      </c>
      <c r="E17" s="18" t="n">
        <v>13.22961104</v>
      </c>
      <c r="F17" s="20" t="n">
        <v>1.96457589</v>
      </c>
      <c r="G17" s="18" t="n">
        <v>80.4001648</v>
      </c>
      <c r="H17" s="20" t="n">
        <v>2.12171946</v>
      </c>
      <c r="I17" s="18" t="n">
        <v>0</v>
      </c>
      <c r="J17" s="20" t="n">
        <v>0</v>
      </c>
      <c r="K17" s="18" t="n">
        <v>0</v>
      </c>
      <c r="L17" s="20" t="n">
        <v>0</v>
      </c>
      <c r="M17" s="18" t="n">
        <v>0</v>
      </c>
      <c r="N17" s="20" t="n">
        <v>0</v>
      </c>
      <c r="O17" s="18" t="n">
        <v>0</v>
      </c>
      <c r="P17" s="20" t="n">
        <v>0</v>
      </c>
      <c r="Q17" s="18" t="n">
        <v>6.37022416</v>
      </c>
      <c r="R17" s="20" t="n">
        <v>1.44162237</v>
      </c>
    </row>
    <row r="18" spans="1:18">
      <c r="A18" s="15" t="s">
        <v>440</v>
      </c>
      <c r="B18" s="17" t="n">
        <v>2706</v>
      </c>
      <c r="C18" s="18">
        <f>(2382.0/B18*100)</f>
        <v/>
      </c>
      <c r="D18" s="19" t="n">
        <v>324</v>
      </c>
      <c r="E18" s="18" t="n">
        <v>36.02729011</v>
      </c>
      <c r="F18" s="20" t="n">
        <v>2.4405355</v>
      </c>
      <c r="G18" s="18" t="n">
        <v>50.10223808</v>
      </c>
      <c r="H18" s="20" t="n">
        <v>3.03192372</v>
      </c>
      <c r="I18" s="18" t="n">
        <v>0</v>
      </c>
      <c r="J18" s="20" t="n">
        <v>0</v>
      </c>
      <c r="K18" s="18" t="n">
        <v>0</v>
      </c>
      <c r="L18" s="20" t="n">
        <v>0</v>
      </c>
      <c r="M18" s="18" t="n">
        <v>0</v>
      </c>
      <c r="N18" s="20" t="n">
        <v>0</v>
      </c>
      <c r="O18" s="18" t="n">
        <v>0</v>
      </c>
      <c r="P18" s="20" t="n">
        <v>0</v>
      </c>
      <c r="Q18" s="18" t="n">
        <v>13.87047181</v>
      </c>
      <c r="R18" s="20" t="n">
        <v>1.87597396</v>
      </c>
    </row>
    <row r="19" spans="1:18">
      <c r="A19" s="15" t="s">
        <v>441</v>
      </c>
      <c r="B19" s="17" t="n">
        <v>2850</v>
      </c>
      <c r="C19" s="18">
        <f>(2507.0/B19*100)</f>
        <v/>
      </c>
      <c r="D19" s="19" t="n">
        <v>343</v>
      </c>
      <c r="E19" s="18" t="n">
        <v>20.91378974</v>
      </c>
      <c r="F19" s="20" t="n">
        <v>2.33520669</v>
      </c>
      <c r="G19" s="18" t="n">
        <v>57.14984431</v>
      </c>
      <c r="H19" s="20" t="n">
        <v>2.62156357</v>
      </c>
      <c r="I19" s="18" t="n">
        <v>0</v>
      </c>
      <c r="J19" s="20" t="n">
        <v>0</v>
      </c>
      <c r="K19" s="18" t="n">
        <v>0</v>
      </c>
      <c r="L19" s="20" t="n">
        <v>0</v>
      </c>
      <c r="M19" s="18" t="n">
        <v>0</v>
      </c>
      <c r="N19" s="20" t="n">
        <v>0</v>
      </c>
      <c r="O19" s="18" t="n">
        <v>0</v>
      </c>
      <c r="P19" s="20" t="n">
        <v>0</v>
      </c>
      <c r="Q19" s="18" t="n">
        <v>21.93636595</v>
      </c>
      <c r="R19" s="20" t="n">
        <v>2.61990883</v>
      </c>
    </row>
    <row r="20" spans="1:18">
      <c r="A20" s="15" t="s">
        <v>442</v>
      </c>
      <c r="B20" s="17" t="n">
        <v>1741</v>
      </c>
      <c r="C20" s="18">
        <f>(1528.0/B20*100)</f>
        <v/>
      </c>
      <c r="D20" s="19" t="n">
        <v>213</v>
      </c>
      <c r="E20" s="18" t="n">
        <v>24.0777224</v>
      </c>
      <c r="F20" s="20" t="n">
        <v>3.21234162</v>
      </c>
      <c r="G20" s="18" t="n">
        <v>68.84416342</v>
      </c>
      <c r="H20" s="20" t="n">
        <v>3.05236695</v>
      </c>
      <c r="I20" s="18" t="n">
        <v>0</v>
      </c>
      <c r="J20" s="20" t="n">
        <v>0</v>
      </c>
      <c r="K20" s="18" t="n">
        <v>0</v>
      </c>
      <c r="L20" s="20" t="n">
        <v>0</v>
      </c>
      <c r="M20" s="18" t="n">
        <v>0</v>
      </c>
      <c r="N20" s="20" t="n">
        <v>0</v>
      </c>
      <c r="O20" s="18" t="n">
        <v>0</v>
      </c>
      <c r="P20" s="20" t="n">
        <v>0</v>
      </c>
      <c r="Q20" s="18" t="n">
        <v>7.07811418</v>
      </c>
      <c r="R20" s="20" t="n">
        <v>1.63592197</v>
      </c>
    </row>
    <row r="21" spans="1:18">
      <c r="A21" s="15" t="s">
        <v>443</v>
      </c>
      <c r="B21" s="17" t="n">
        <v>2833</v>
      </c>
      <c r="C21" s="18">
        <f>(2351.0/B21*100)</f>
        <v/>
      </c>
      <c r="D21" s="19" t="n">
        <v>482</v>
      </c>
      <c r="E21" s="18" t="n">
        <v>17.18553159</v>
      </c>
      <c r="F21" s="20" t="n">
        <v>1.80099954</v>
      </c>
      <c r="G21" s="18" t="n">
        <v>76.32304010999999</v>
      </c>
      <c r="H21" s="20" t="n">
        <v>2.00075762</v>
      </c>
      <c r="I21" s="18" t="n">
        <v>0</v>
      </c>
      <c r="J21" s="20" t="n">
        <v>0</v>
      </c>
      <c r="K21" s="18" t="n">
        <v>0.18265805</v>
      </c>
      <c r="L21" s="20" t="n">
        <v>0.13034134</v>
      </c>
      <c r="M21" s="18" t="n">
        <v>0</v>
      </c>
      <c r="N21" s="20" t="n">
        <v>0</v>
      </c>
      <c r="O21" s="18" t="n">
        <v>0</v>
      </c>
      <c r="P21" s="20" t="n">
        <v>0</v>
      </c>
      <c r="Q21" s="18" t="n">
        <v>6.30877026</v>
      </c>
      <c r="R21" s="20" t="n">
        <v>1.09229347</v>
      </c>
    </row>
    <row r="22" spans="1:18">
      <c r="A22" s="15" t="s">
        <v>444</v>
      </c>
      <c r="B22" s="17" t="n">
        <v>3667</v>
      </c>
      <c r="C22" s="18">
        <f>(3195.0/B22*100)</f>
        <v/>
      </c>
      <c r="D22" s="19" t="n">
        <v>472</v>
      </c>
      <c r="E22" s="18" t="n">
        <v>20.76325703</v>
      </c>
      <c r="F22" s="20" t="n">
        <v>2.16914925</v>
      </c>
      <c r="G22" s="18" t="n">
        <v>62.83042915</v>
      </c>
      <c r="H22" s="20" t="n">
        <v>2.56977305</v>
      </c>
      <c r="I22" s="18" t="n">
        <v>0</v>
      </c>
      <c r="J22" s="20" t="n">
        <v>0</v>
      </c>
      <c r="K22" s="18" t="n">
        <v>0.20128367</v>
      </c>
      <c r="L22" s="20" t="n">
        <v>0.22421641</v>
      </c>
      <c r="M22" s="18" t="n">
        <v>0</v>
      </c>
      <c r="N22" s="20" t="n">
        <v>0</v>
      </c>
      <c r="O22" s="18" t="n">
        <v>0</v>
      </c>
      <c r="P22" s="20" t="n">
        <v>0</v>
      </c>
      <c r="Q22" s="18" t="n">
        <v>16.20503016</v>
      </c>
      <c r="R22" s="20" t="n">
        <v>1.77055964</v>
      </c>
    </row>
    <row r="23" spans="1:18">
      <c r="A23" s="15" t="s">
        <v>445</v>
      </c>
      <c r="B23" s="17" t="n">
        <v>5792</v>
      </c>
      <c r="C23" s="18">
        <f>(5080.0/B23*100)</f>
        <v/>
      </c>
      <c r="D23" s="19" t="n">
        <v>712</v>
      </c>
      <c r="E23" s="18" t="n">
        <v>27.1986181</v>
      </c>
      <c r="F23" s="20" t="n">
        <v>2.53500522</v>
      </c>
      <c r="G23" s="18" t="n">
        <v>60.85709899</v>
      </c>
      <c r="H23" s="20" t="n">
        <v>2.79777817</v>
      </c>
      <c r="I23" s="18" t="n">
        <v>0</v>
      </c>
      <c r="J23" s="20" t="n">
        <v>0</v>
      </c>
      <c r="K23" s="18" t="n">
        <v>0</v>
      </c>
      <c r="L23" s="20" t="n">
        <v>0</v>
      </c>
      <c r="M23" s="18" t="n">
        <v>0</v>
      </c>
      <c r="N23" s="20" t="n">
        <v>0</v>
      </c>
      <c r="O23" s="18" t="n">
        <v>0</v>
      </c>
      <c r="P23" s="20" t="n">
        <v>0</v>
      </c>
      <c r="Q23" s="18" t="n">
        <v>11.94428291</v>
      </c>
      <c r="R23" s="20" t="n">
        <v>2.1294254</v>
      </c>
    </row>
    <row r="24" spans="1:18">
      <c r="A24" s="15" t="s">
        <v>446</v>
      </c>
      <c r="B24" s="17" t="n">
        <v>3309</v>
      </c>
      <c r="C24" s="18">
        <f>(2879.0/B24*100)</f>
        <v/>
      </c>
      <c r="D24" s="19" t="n">
        <v>430</v>
      </c>
      <c r="E24" s="18" t="n">
        <v>12.77264865</v>
      </c>
      <c r="F24" s="20" t="n">
        <v>1.51531551</v>
      </c>
      <c r="G24" s="18" t="n">
        <v>73.81870661000001</v>
      </c>
      <c r="H24" s="20" t="n">
        <v>1.95570219</v>
      </c>
      <c r="I24" s="18" t="n">
        <v>0</v>
      </c>
      <c r="J24" s="20" t="n">
        <v>0</v>
      </c>
      <c r="K24" s="18" t="n">
        <v>0.40344325</v>
      </c>
      <c r="L24" s="20" t="n">
        <v>0.2824331</v>
      </c>
      <c r="M24" s="18" t="n">
        <v>0</v>
      </c>
      <c r="N24" s="20" t="n">
        <v>0</v>
      </c>
      <c r="O24" s="18" t="n">
        <v>0</v>
      </c>
      <c r="P24" s="20" t="n">
        <v>0</v>
      </c>
      <c r="Q24" s="18" t="n">
        <v>13.00520149</v>
      </c>
      <c r="R24" s="20" t="n">
        <v>1.52637661</v>
      </c>
    </row>
    <row r="25" spans="1:18">
      <c r="A25" s="15" t="s">
        <v>447</v>
      </c>
      <c r="B25" s="17" t="n">
        <v>2669</v>
      </c>
      <c r="C25" s="18">
        <f>(2343.0/B25*100)</f>
        <v/>
      </c>
      <c r="D25" s="19" t="n">
        <v>326</v>
      </c>
      <c r="E25" s="18" t="n">
        <v>6.47019226</v>
      </c>
      <c r="F25" s="20" t="n">
        <v>1.34865618</v>
      </c>
      <c r="G25" s="18" t="n">
        <v>83.67243412000001</v>
      </c>
      <c r="H25" s="20" t="n">
        <v>2.26475693</v>
      </c>
      <c r="I25" s="18" t="n">
        <v>0</v>
      </c>
      <c r="J25" s="20" t="n">
        <v>0</v>
      </c>
      <c r="K25" s="18" t="n">
        <v>0.30841471</v>
      </c>
      <c r="L25" s="20" t="n">
        <v>0.30841241</v>
      </c>
      <c r="M25" s="18" t="n">
        <v>0</v>
      </c>
      <c r="N25" s="20" t="n">
        <v>0</v>
      </c>
      <c r="O25" s="18" t="n">
        <v>0</v>
      </c>
      <c r="P25" s="20" t="n">
        <v>0</v>
      </c>
      <c r="Q25" s="18" t="n">
        <v>9.54895891</v>
      </c>
      <c r="R25" s="20" t="n">
        <v>1.73488085</v>
      </c>
    </row>
    <row r="26" spans="1:18">
      <c r="A26" s="15" t="s">
        <v>448</v>
      </c>
      <c r="B26" s="17" t="n">
        <v>2419</v>
      </c>
      <c r="C26" s="18">
        <f>(2118.0/B26*100)</f>
        <v/>
      </c>
      <c r="D26" s="19" t="n">
        <v>301</v>
      </c>
      <c r="E26" s="18" t="n">
        <v>23.519969</v>
      </c>
      <c r="F26" s="20" t="n">
        <v>2.92420259</v>
      </c>
      <c r="G26" s="18" t="n">
        <v>70.1517704</v>
      </c>
      <c r="H26" s="20" t="n">
        <v>2.96637606</v>
      </c>
      <c r="I26" s="18" t="n">
        <v>0</v>
      </c>
      <c r="J26" s="20" t="n">
        <v>0</v>
      </c>
      <c r="K26" s="18" t="n">
        <v>0</v>
      </c>
      <c r="L26" s="20" t="n">
        <v>0</v>
      </c>
      <c r="M26" s="18" t="n">
        <v>0</v>
      </c>
      <c r="N26" s="20" t="n">
        <v>0</v>
      </c>
      <c r="O26" s="18" t="n">
        <v>0</v>
      </c>
      <c r="P26" s="20" t="n">
        <v>0</v>
      </c>
      <c r="Q26" s="18" t="n">
        <v>6.3282606</v>
      </c>
      <c r="R26" s="20" t="n">
        <v>1.66542658</v>
      </c>
    </row>
    <row r="27" spans="1:18">
      <c r="A27" s="15" t="s">
        <v>449</v>
      </c>
      <c r="B27" s="17" t="n">
        <v>2683</v>
      </c>
      <c r="C27" s="18">
        <f>(2361.0/B27*100)</f>
        <v/>
      </c>
      <c r="D27" s="19" t="n">
        <v>322</v>
      </c>
      <c r="E27" s="18" t="n">
        <v>20.20642504</v>
      </c>
      <c r="F27" s="20" t="n">
        <v>2.25385215</v>
      </c>
      <c r="G27" s="18" t="n">
        <v>67.58686179999999</v>
      </c>
      <c r="H27" s="20" t="n">
        <v>2.48509391</v>
      </c>
      <c r="I27" s="18" t="n">
        <v>0</v>
      </c>
      <c r="J27" s="20" t="n">
        <v>0</v>
      </c>
      <c r="K27" s="18" t="n">
        <v>0</v>
      </c>
      <c r="L27" s="20" t="n">
        <v>0</v>
      </c>
      <c r="M27" s="18" t="n">
        <v>0</v>
      </c>
      <c r="N27" s="20" t="n">
        <v>0</v>
      </c>
      <c r="O27" s="18" t="n">
        <v>0</v>
      </c>
      <c r="P27" s="20" t="n">
        <v>0</v>
      </c>
      <c r="Q27" s="18" t="n">
        <v>12.20671316</v>
      </c>
      <c r="R27" s="20" t="n">
        <v>1.95022247</v>
      </c>
    </row>
    <row r="28" spans="1:18">
      <c r="A28" s="15" t="s">
        <v>450</v>
      </c>
      <c r="B28" s="17" t="n">
        <v>3803</v>
      </c>
      <c r="C28" s="18">
        <f>(3339.0/B28*100)</f>
        <v/>
      </c>
      <c r="D28" s="19" t="n">
        <v>464</v>
      </c>
      <c r="E28" s="18" t="n">
        <v>47.5065675</v>
      </c>
      <c r="F28" s="20" t="n">
        <v>2.58790592</v>
      </c>
      <c r="G28" s="18" t="n">
        <v>32.92892273</v>
      </c>
      <c r="H28" s="20" t="n">
        <v>2.23723978</v>
      </c>
      <c r="I28" s="18" t="n">
        <v>0</v>
      </c>
      <c r="J28" s="20" t="n">
        <v>0</v>
      </c>
      <c r="K28" s="18" t="n">
        <v>0</v>
      </c>
      <c r="L28" s="20" t="n">
        <v>0</v>
      </c>
      <c r="M28" s="18" t="n">
        <v>0</v>
      </c>
      <c r="N28" s="20" t="n">
        <v>0</v>
      </c>
      <c r="O28" s="18" t="n">
        <v>0</v>
      </c>
      <c r="P28" s="20" t="n">
        <v>0</v>
      </c>
      <c r="Q28" s="18" t="n">
        <v>19.56450978</v>
      </c>
      <c r="R28" s="20" t="n">
        <v>1.85374181</v>
      </c>
    </row>
    <row r="29" spans="1:18">
      <c r="A29" s="15" t="s">
        <v>451</v>
      </c>
      <c r="B29" s="17" t="n">
        <v>2700</v>
      </c>
      <c r="C29" s="18">
        <f>(2359.0/B29*100)</f>
        <v/>
      </c>
      <c r="D29" s="19" t="n">
        <v>341</v>
      </c>
      <c r="E29" s="18" t="n">
        <v>11.90143819</v>
      </c>
      <c r="F29" s="20" t="n">
        <v>2.01347944</v>
      </c>
      <c r="G29" s="18" t="n">
        <v>84.14938893</v>
      </c>
      <c r="H29" s="20" t="n">
        <v>2.05670938</v>
      </c>
      <c r="I29" s="18" t="n">
        <v>0</v>
      </c>
      <c r="J29" s="20" t="n">
        <v>0</v>
      </c>
      <c r="K29" s="18" t="n">
        <v>0</v>
      </c>
      <c r="L29" s="20" t="n">
        <v>0</v>
      </c>
      <c r="M29" s="18" t="n">
        <v>0</v>
      </c>
      <c r="N29" s="20" t="n">
        <v>0</v>
      </c>
      <c r="O29" s="18" t="n">
        <v>0</v>
      </c>
      <c r="P29" s="20" t="n">
        <v>0</v>
      </c>
      <c r="Q29" s="18" t="n">
        <v>3.94917288</v>
      </c>
      <c r="R29" s="20" t="n">
        <v>1.08688638</v>
      </c>
    </row>
    <row r="30" spans="1:18">
      <c r="A30" s="15" t="s">
        <v>452</v>
      </c>
      <c r="B30" s="17" t="n">
        <v>2257</v>
      </c>
      <c r="C30" s="18">
        <f>(1973.0/B30*100)</f>
        <v/>
      </c>
      <c r="D30" s="19" t="n">
        <v>284</v>
      </c>
      <c r="E30" s="18" t="n">
        <v>10.84098337</v>
      </c>
      <c r="F30" s="20" t="n">
        <v>2.02153849</v>
      </c>
      <c r="G30" s="18" t="n">
        <v>80.63054654</v>
      </c>
      <c r="H30" s="20" t="n">
        <v>2.48131278</v>
      </c>
      <c r="I30" s="18" t="n">
        <v>0</v>
      </c>
      <c r="J30" s="20" t="n">
        <v>0</v>
      </c>
      <c r="K30" s="18" t="n">
        <v>0.29011826</v>
      </c>
      <c r="L30" s="20" t="n">
        <v>0.27185905</v>
      </c>
      <c r="M30" s="18" t="n">
        <v>0</v>
      </c>
      <c r="N30" s="20" t="n">
        <v>0</v>
      </c>
      <c r="O30" s="18" t="n">
        <v>0</v>
      </c>
      <c r="P30" s="20" t="n">
        <v>0</v>
      </c>
      <c r="Q30" s="18" t="n">
        <v>8.23835184</v>
      </c>
      <c r="R30" s="20" t="n">
        <v>1.72480098</v>
      </c>
    </row>
    <row r="31" spans="1:18">
      <c r="A31" s="15" t="s">
        <v>453</v>
      </c>
      <c r="B31" s="17" t="n">
        <v>2706</v>
      </c>
      <c r="C31" s="18">
        <f>(2378.0/B31*100)</f>
        <v/>
      </c>
      <c r="D31" s="19" t="n">
        <v>328</v>
      </c>
      <c r="E31" s="18" t="n">
        <v>15.0654171</v>
      </c>
      <c r="F31" s="20" t="n">
        <v>1.72907977</v>
      </c>
      <c r="G31" s="18" t="n">
        <v>80.91619167</v>
      </c>
      <c r="H31" s="20" t="n">
        <v>1.97062539</v>
      </c>
      <c r="I31" s="18" t="n">
        <v>0</v>
      </c>
      <c r="J31" s="20" t="n">
        <v>0</v>
      </c>
      <c r="K31" s="18" t="n">
        <v>0.27819613</v>
      </c>
      <c r="L31" s="20" t="n">
        <v>0.27565784</v>
      </c>
      <c r="M31" s="18" t="n">
        <v>0</v>
      </c>
      <c r="N31" s="20" t="n">
        <v>0</v>
      </c>
      <c r="O31" s="18" t="n">
        <v>0</v>
      </c>
      <c r="P31" s="20" t="n">
        <v>0</v>
      </c>
      <c r="Q31" s="18" t="n">
        <v>3.74019509</v>
      </c>
      <c r="R31" s="20" t="n">
        <v>0.97224451</v>
      </c>
    </row>
    <row r="32" spans="1:18">
      <c r="A32" s="15" t="s">
        <v>454</v>
      </c>
      <c r="B32" s="17" t="n">
        <v>2209</v>
      </c>
      <c r="C32" s="18">
        <f>(1847.0/B32*100)</f>
        <v/>
      </c>
      <c r="D32" s="19" t="n">
        <v>362</v>
      </c>
      <c r="E32" s="18" t="n">
        <v>25.41386792</v>
      </c>
      <c r="F32" s="20" t="n">
        <v>2.05472911</v>
      </c>
      <c r="G32" s="18" t="n">
        <v>67.0480197</v>
      </c>
      <c r="H32" s="20" t="n">
        <v>2.35173391</v>
      </c>
      <c r="I32" s="18" t="n">
        <v>0</v>
      </c>
      <c r="J32" s="20" t="n">
        <v>0</v>
      </c>
      <c r="K32" s="18" t="n">
        <v>0</v>
      </c>
      <c r="L32" s="20" t="n">
        <v>0</v>
      </c>
      <c r="M32" s="18" t="n">
        <v>0</v>
      </c>
      <c r="N32" s="20" t="n">
        <v>0</v>
      </c>
      <c r="O32" s="18" t="n">
        <v>0</v>
      </c>
      <c r="P32" s="20" t="n">
        <v>0</v>
      </c>
      <c r="Q32" s="18" t="n">
        <v>7.53811238</v>
      </c>
      <c r="R32" s="20" t="n">
        <v>1.34913426</v>
      </c>
    </row>
    <row r="33" spans="1:18">
      <c r="A33" s="15" t="s">
        <v>455</v>
      </c>
      <c r="B33" s="17" t="n">
        <v>3651</v>
      </c>
      <c r="C33" s="18">
        <f>(3200.0/B33*100)</f>
        <v/>
      </c>
      <c r="D33" s="19" t="n">
        <v>451</v>
      </c>
      <c r="E33" s="18" t="n">
        <v>19.39125381</v>
      </c>
      <c r="F33" s="20" t="n">
        <v>2.25902249</v>
      </c>
      <c r="G33" s="18" t="n">
        <v>64.29540024000001</v>
      </c>
      <c r="H33" s="20" t="n">
        <v>2.51997216</v>
      </c>
      <c r="I33" s="18" t="n">
        <v>0</v>
      </c>
      <c r="J33" s="20" t="n">
        <v>0</v>
      </c>
      <c r="K33" s="18" t="n">
        <v>0</v>
      </c>
      <c r="L33" s="20" t="n">
        <v>0</v>
      </c>
      <c r="M33" s="18" t="n">
        <v>0</v>
      </c>
      <c r="N33" s="20" t="n">
        <v>0</v>
      </c>
      <c r="O33" s="18" t="n">
        <v>0</v>
      </c>
      <c r="P33" s="20" t="n">
        <v>0</v>
      </c>
      <c r="Q33" s="18" t="n">
        <v>16.31334595</v>
      </c>
      <c r="R33" s="20" t="n">
        <v>1.90234249</v>
      </c>
    </row>
    <row r="34" spans="1:18">
      <c r="A34" s="15" t="s">
        <v>456</v>
      </c>
      <c r="B34" s="17" t="n">
        <v>3035</v>
      </c>
      <c r="C34" s="18">
        <f>(2669.0/B34*100)</f>
        <v/>
      </c>
      <c r="D34" s="19" t="n">
        <v>366</v>
      </c>
      <c r="E34" s="18" t="n">
        <v>22.60364326</v>
      </c>
      <c r="F34" s="20" t="n">
        <v>2.22674179</v>
      </c>
      <c r="G34" s="18" t="n">
        <v>63.28164103</v>
      </c>
      <c r="H34" s="20" t="n">
        <v>2.62234147</v>
      </c>
      <c r="I34" s="18" t="n">
        <v>0</v>
      </c>
      <c r="J34" s="20" t="n">
        <v>0</v>
      </c>
      <c r="K34" s="18" t="n">
        <v>0.36857934</v>
      </c>
      <c r="L34" s="20" t="n">
        <v>0.20630787</v>
      </c>
      <c r="M34" s="18" t="n">
        <v>0</v>
      </c>
      <c r="N34" s="20" t="n">
        <v>0</v>
      </c>
      <c r="O34" s="18" t="n">
        <v>0</v>
      </c>
      <c r="P34" s="20" t="n">
        <v>0</v>
      </c>
      <c r="Q34" s="18" t="n">
        <v>13.74613637</v>
      </c>
      <c r="R34" s="20" t="n">
        <v>2.07778919</v>
      </c>
    </row>
    <row r="35" spans="1:18">
      <c r="A35" s="15" t="s">
        <v>457</v>
      </c>
      <c r="B35" s="17" t="n">
        <v>2901</v>
      </c>
      <c r="C35" s="18">
        <f>(2532.0/B35*100)</f>
        <v/>
      </c>
      <c r="D35" s="19" t="n">
        <v>369</v>
      </c>
      <c r="E35" s="18" t="n">
        <v>13.4560196</v>
      </c>
      <c r="F35" s="20" t="n">
        <v>2.37092347</v>
      </c>
      <c r="G35" s="18" t="n">
        <v>81.77598964000001</v>
      </c>
      <c r="H35" s="20" t="n">
        <v>2.50080071</v>
      </c>
      <c r="I35" s="18" t="n">
        <v>0</v>
      </c>
      <c r="J35" s="20" t="n">
        <v>0</v>
      </c>
      <c r="K35" s="18" t="n">
        <v>0</v>
      </c>
      <c r="L35" s="20" t="n">
        <v>0</v>
      </c>
      <c r="M35" s="18" t="n">
        <v>0</v>
      </c>
      <c r="N35" s="20" t="n">
        <v>0</v>
      </c>
      <c r="O35" s="18" t="n">
        <v>0</v>
      </c>
      <c r="P35" s="20" t="n">
        <v>0</v>
      </c>
      <c r="Q35" s="18" t="n">
        <v>4.76799076</v>
      </c>
      <c r="R35" s="20" t="n">
        <v>1.09699033</v>
      </c>
    </row>
    <row r="36" spans="1:18">
      <c r="A36" s="15" t="s">
        <v>458</v>
      </c>
      <c r="B36" s="17" t="n">
        <v>3404</v>
      </c>
      <c r="C36" s="18">
        <f>(2975.0/B36*100)</f>
        <v/>
      </c>
      <c r="D36" s="19" t="n">
        <v>429</v>
      </c>
      <c r="E36" s="18" t="n">
        <v>24.53457222</v>
      </c>
      <c r="F36" s="20" t="n">
        <v>2.18327777</v>
      </c>
      <c r="G36" s="18" t="n">
        <v>63.16393535</v>
      </c>
      <c r="H36" s="20" t="n">
        <v>2.59456808</v>
      </c>
      <c r="I36" s="18" t="n">
        <v>0</v>
      </c>
      <c r="J36" s="20" t="n">
        <v>0</v>
      </c>
      <c r="K36" s="18" t="n">
        <v>0.24880055</v>
      </c>
      <c r="L36" s="20" t="n">
        <v>0.24965619</v>
      </c>
      <c r="M36" s="18" t="n">
        <v>0</v>
      </c>
      <c r="N36" s="20" t="n">
        <v>0</v>
      </c>
      <c r="O36" s="18" t="n">
        <v>0</v>
      </c>
      <c r="P36" s="20" t="n">
        <v>0</v>
      </c>
      <c r="Q36" s="18" t="n">
        <v>12.05269187</v>
      </c>
      <c r="R36" s="20" t="n">
        <v>1.63935326</v>
      </c>
    </row>
    <row r="37" spans="1:18">
      <c r="A37" s="15" t="s">
        <v>459</v>
      </c>
      <c r="B37" s="17" t="n">
        <v>2731</v>
      </c>
      <c r="C37" s="18">
        <f>(2396.0/B37*100)</f>
        <v/>
      </c>
      <c r="D37" s="19" t="n">
        <v>335</v>
      </c>
      <c r="E37" s="18" t="n">
        <v>16.96302005</v>
      </c>
      <c r="F37" s="20" t="n">
        <v>2.17411158</v>
      </c>
      <c r="G37" s="18" t="n">
        <v>76.33671102</v>
      </c>
      <c r="H37" s="20" t="n">
        <v>2.48754634</v>
      </c>
      <c r="I37" s="18" t="n">
        <v>0</v>
      </c>
      <c r="J37" s="20" t="n">
        <v>0</v>
      </c>
      <c r="K37" s="18" t="n">
        <v>0</v>
      </c>
      <c r="L37" s="20" t="n">
        <v>0</v>
      </c>
      <c r="M37" s="18" t="n">
        <v>0</v>
      </c>
      <c r="N37" s="20" t="n">
        <v>0</v>
      </c>
      <c r="O37" s="18" t="n">
        <v>0</v>
      </c>
      <c r="P37" s="20" t="n">
        <v>0</v>
      </c>
      <c r="Q37" s="18" t="n">
        <v>6.70026893</v>
      </c>
      <c r="R37" s="20" t="n">
        <v>1.41200628</v>
      </c>
    </row>
    <row r="38" spans="1:18">
      <c r="A38" s="15" t="s">
        <v>460</v>
      </c>
      <c r="B38" s="17" t="n">
        <v>2807</v>
      </c>
      <c r="C38" s="18">
        <f>(2359.0/B38*100)</f>
        <v/>
      </c>
      <c r="D38" s="19" t="n">
        <v>448</v>
      </c>
      <c r="E38" s="18" t="n">
        <v>15.7544184</v>
      </c>
      <c r="F38" s="20" t="n">
        <v>1.98064826</v>
      </c>
      <c r="G38" s="18" t="n">
        <v>76.93079582999999</v>
      </c>
      <c r="H38" s="20" t="n">
        <v>2.34416149</v>
      </c>
      <c r="I38" s="18" t="n">
        <v>0</v>
      </c>
      <c r="J38" s="20" t="n">
        <v>0</v>
      </c>
      <c r="K38" s="18" t="n">
        <v>0</v>
      </c>
      <c r="L38" s="20" t="n">
        <v>0</v>
      </c>
      <c r="M38" s="18" t="n">
        <v>0</v>
      </c>
      <c r="N38" s="20" t="n">
        <v>0</v>
      </c>
      <c r="O38" s="18" t="n">
        <v>0</v>
      </c>
      <c r="P38" s="20" t="n">
        <v>0</v>
      </c>
      <c r="Q38" s="18" t="n">
        <v>7.31478578</v>
      </c>
      <c r="R38" s="20" t="n">
        <v>1.69661252</v>
      </c>
    </row>
    <row r="39" spans="1:18">
      <c r="A39" s="15" t="s">
        <v>461</v>
      </c>
      <c r="B39" s="17" t="n">
        <v>2938</v>
      </c>
      <c r="C39" s="18">
        <f>(2578.0/B39*100)</f>
        <v/>
      </c>
      <c r="D39" s="19" t="n">
        <v>360</v>
      </c>
      <c r="E39" s="18" t="n">
        <v>32.16710551</v>
      </c>
      <c r="F39" s="20" t="n">
        <v>2.74353437</v>
      </c>
      <c r="G39" s="18" t="n">
        <v>41.6286928</v>
      </c>
      <c r="H39" s="20" t="n">
        <v>3.26142807</v>
      </c>
      <c r="I39" s="18" t="n">
        <v>0</v>
      </c>
      <c r="J39" s="20" t="n">
        <v>0</v>
      </c>
      <c r="K39" s="18" t="n">
        <v>0</v>
      </c>
      <c r="L39" s="20" t="n">
        <v>0</v>
      </c>
      <c r="M39" s="18" t="n">
        <v>0</v>
      </c>
      <c r="N39" s="20" t="n">
        <v>0</v>
      </c>
      <c r="O39" s="18" t="n">
        <v>0</v>
      </c>
      <c r="P39" s="20" t="n">
        <v>0</v>
      </c>
      <c r="Q39" s="18" t="n">
        <v>26.2042017</v>
      </c>
      <c r="R39" s="20" t="n">
        <v>2.73928884</v>
      </c>
    </row>
    <row r="40" spans="1:18">
      <c r="A40" s="15" t="s">
        <v>462</v>
      </c>
      <c r="B40" s="17" t="n">
        <v>6922</v>
      </c>
      <c r="C40" s="18">
        <f>(6078.0/B40*100)</f>
        <v/>
      </c>
      <c r="D40" s="19" t="n">
        <v>844</v>
      </c>
      <c r="E40" s="18" t="n">
        <v>16.98936944</v>
      </c>
      <c r="F40" s="20" t="n">
        <v>1.79521225</v>
      </c>
      <c r="G40" s="18" t="n">
        <v>74.51081719</v>
      </c>
      <c r="H40" s="20" t="n">
        <v>2.12451052</v>
      </c>
      <c r="I40" s="18" t="n">
        <v>0</v>
      </c>
      <c r="J40" s="20" t="n">
        <v>0</v>
      </c>
      <c r="K40" s="18" t="n">
        <v>0</v>
      </c>
      <c r="L40" s="20" t="n">
        <v>0</v>
      </c>
      <c r="M40" s="18" t="n">
        <v>0</v>
      </c>
      <c r="N40" s="20" t="n">
        <v>0</v>
      </c>
      <c r="O40" s="18" t="n">
        <v>0</v>
      </c>
      <c r="P40" s="20" t="n">
        <v>0</v>
      </c>
      <c r="Q40" s="18" t="n">
        <v>8.49981337</v>
      </c>
      <c r="R40" s="20" t="n">
        <v>1.63845747</v>
      </c>
    </row>
    <row r="41" spans="1:18">
      <c r="A41" s="15" t="s">
        <v>463</v>
      </c>
      <c r="B41" s="17" t="n">
        <v>2854</v>
      </c>
      <c r="C41" s="18">
        <f>(2526.0/B41*100)</f>
        <v/>
      </c>
      <c r="D41" s="19" t="n">
        <v>328</v>
      </c>
      <c r="E41" s="18" t="n">
        <v>18.82474674</v>
      </c>
      <c r="F41" s="20" t="n">
        <v>2.22568565</v>
      </c>
      <c r="G41" s="18" t="n">
        <v>71.59224216</v>
      </c>
      <c r="H41" s="20" t="n">
        <v>2.70179537</v>
      </c>
      <c r="I41" s="18" t="n">
        <v>0</v>
      </c>
      <c r="J41" s="20" t="n">
        <v>0</v>
      </c>
      <c r="K41" s="18" t="n">
        <v>0.54856244</v>
      </c>
      <c r="L41" s="20" t="n">
        <v>0.40449673</v>
      </c>
      <c r="M41" s="18" t="n">
        <v>0</v>
      </c>
      <c r="N41" s="20" t="n">
        <v>0</v>
      </c>
      <c r="O41" s="18" t="n">
        <v>0</v>
      </c>
      <c r="P41" s="20" t="n">
        <v>0</v>
      </c>
      <c r="Q41" s="18" t="n">
        <v>9.034448660000001</v>
      </c>
      <c r="R41" s="20" t="n">
        <v>1.56365994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(10684.0/B46*100)</f>
        <v/>
      </c>
      <c r="D46" s="19" t="n">
        <v>1389</v>
      </c>
      <c r="E46" s="18" t="n">
        <v>33.92128526</v>
      </c>
      <c r="F46" s="20" t="n">
        <v>1.88011771</v>
      </c>
      <c r="G46" s="18" t="n">
        <v>19.43581228</v>
      </c>
      <c r="H46" s="20" t="n">
        <v>1.50936797</v>
      </c>
      <c r="I46" s="18" t="n">
        <v>0</v>
      </c>
      <c r="J46" s="20" t="n">
        <v>0</v>
      </c>
      <c r="K46" s="18" t="n">
        <v>0.21818497</v>
      </c>
      <c r="L46" s="20" t="n">
        <v>0.15004382</v>
      </c>
      <c r="M46" s="18" t="n">
        <v>0.01699913</v>
      </c>
      <c r="N46" s="20" t="n">
        <v>0.01678877</v>
      </c>
      <c r="O46" s="18" t="n">
        <v>0</v>
      </c>
      <c r="P46" s="20" t="n">
        <v>0</v>
      </c>
      <c r="Q46" s="18" t="n">
        <v>46.40771837</v>
      </c>
      <c r="R46" s="20" t="n">
        <v>2.06503838</v>
      </c>
    </row>
    <row r="47" spans="1:18">
      <c r="A47" s="15" t="s">
        <v>470</v>
      </c>
      <c r="B47" s="17" t="n">
        <v>2823</v>
      </c>
      <c r="C47" s="18">
        <f>(2486.0/B47*100)</f>
        <v/>
      </c>
      <c r="D47" s="19" t="n">
        <v>337</v>
      </c>
      <c r="E47" s="18" t="n">
        <v>28.45129299</v>
      </c>
      <c r="F47" s="20" t="n">
        <v>2.50606275</v>
      </c>
      <c r="G47" s="18" t="n">
        <v>60.86637585</v>
      </c>
      <c r="H47" s="20" t="n">
        <v>2.7099265</v>
      </c>
      <c r="I47" s="18" t="n">
        <v>0</v>
      </c>
      <c r="J47" s="20" t="n">
        <v>0</v>
      </c>
      <c r="K47" s="18" t="n">
        <v>0.30207587</v>
      </c>
      <c r="L47" s="20" t="n">
        <v>0.28229428</v>
      </c>
      <c r="M47" s="18" t="n">
        <v>0</v>
      </c>
      <c r="N47" s="20" t="n">
        <v>0</v>
      </c>
      <c r="O47" s="18" t="n">
        <v>0</v>
      </c>
      <c r="P47" s="20" t="n">
        <v>0</v>
      </c>
      <c r="Q47" s="18" t="n">
        <v>10.38025529</v>
      </c>
      <c r="R47" s="20" t="n">
        <v>1.86331336</v>
      </c>
    </row>
    <row r="48" spans="1:18">
      <c r="A48" s="15" t="s">
        <v>471</v>
      </c>
      <c r="B48" s="17" t="n">
        <v>4682</v>
      </c>
      <c r="C48" s="18">
        <f>(4090.0/B48*100)</f>
        <v/>
      </c>
      <c r="D48" s="19" t="n">
        <v>592</v>
      </c>
      <c r="E48" s="18" t="n">
        <v>33.55403135</v>
      </c>
      <c r="F48" s="20" t="n">
        <v>2.91954184</v>
      </c>
      <c r="G48" s="18" t="n">
        <v>52.2377493</v>
      </c>
      <c r="H48" s="20" t="n">
        <v>2.75812627</v>
      </c>
      <c r="I48" s="18" t="n">
        <v>0</v>
      </c>
      <c r="J48" s="20" t="n">
        <v>0</v>
      </c>
      <c r="K48" s="18" t="n">
        <v>0</v>
      </c>
      <c r="L48" s="20" t="n">
        <v>0</v>
      </c>
      <c r="M48" s="18" t="n">
        <v>0</v>
      </c>
      <c r="N48" s="20" t="n">
        <v>0</v>
      </c>
      <c r="O48" s="18" t="n">
        <v>0</v>
      </c>
      <c r="P48" s="20" t="n">
        <v>0</v>
      </c>
      <c r="Q48" s="18" t="n">
        <v>14.20821934</v>
      </c>
      <c r="R48" s="20" t="n">
        <v>2.32086167</v>
      </c>
    </row>
    <row r="49" spans="1:18">
      <c r="A49" s="15" t="s">
        <v>472</v>
      </c>
      <c r="B49" s="17" t="n">
        <v>6158</v>
      </c>
      <c r="C49" s="18">
        <f>(5405.0/B49*100)</f>
        <v/>
      </c>
      <c r="D49" s="19" t="n">
        <v>753</v>
      </c>
      <c r="E49" s="18" t="n">
        <v>45.56676187</v>
      </c>
      <c r="F49" s="20" t="n">
        <v>2.13009368</v>
      </c>
      <c r="G49" s="18" t="n">
        <v>27.60915736</v>
      </c>
      <c r="H49" s="20" t="n">
        <v>2.26304274</v>
      </c>
      <c r="I49" s="18" t="n">
        <v>0</v>
      </c>
      <c r="J49" s="20" t="n">
        <v>0</v>
      </c>
      <c r="K49" s="18" t="n">
        <v>0.37008332</v>
      </c>
      <c r="L49" s="20" t="n">
        <v>0.31819884</v>
      </c>
      <c r="M49" s="18" t="n">
        <v>0</v>
      </c>
      <c r="N49" s="20" t="n">
        <v>0</v>
      </c>
      <c r="O49" s="18" t="n">
        <v>0</v>
      </c>
      <c r="P49" s="20" t="n">
        <v>0</v>
      </c>
      <c r="Q49" s="18" t="n">
        <v>26.45399745</v>
      </c>
      <c r="R49" s="20" t="n">
        <v>2.11265769</v>
      </c>
    </row>
    <row r="50" spans="1:18">
      <c r="A50" s="15" t="s">
        <v>473</v>
      </c>
      <c r="B50" s="17" t="n">
        <v>3494</v>
      </c>
      <c r="C50" s="18">
        <f>(3098.0/B50*100)</f>
        <v/>
      </c>
      <c r="D50" s="19" t="n">
        <v>396</v>
      </c>
      <c r="E50" s="18" t="n">
        <v>53.47448953</v>
      </c>
      <c r="F50" s="20" t="n">
        <v>2.51984449</v>
      </c>
      <c r="G50" s="18" t="n">
        <v>24.96830979</v>
      </c>
      <c r="H50" s="20" t="n">
        <v>2.16693094</v>
      </c>
      <c r="I50" s="18" t="n">
        <v>0</v>
      </c>
      <c r="J50" s="20" t="n">
        <v>0</v>
      </c>
      <c r="K50" s="18" t="n">
        <v>0.34244118</v>
      </c>
      <c r="L50" s="20" t="n">
        <v>0.33891103</v>
      </c>
      <c r="M50" s="18" t="n">
        <v>0</v>
      </c>
      <c r="N50" s="20" t="n">
        <v>0</v>
      </c>
      <c r="O50" s="18" t="n">
        <v>0</v>
      </c>
      <c r="P50" s="20" t="n">
        <v>0</v>
      </c>
      <c r="Q50" s="18" t="n">
        <v>21.2147595</v>
      </c>
      <c r="R50" s="20" t="n">
        <v>2.07096297</v>
      </c>
    </row>
    <row r="51" spans="1:18">
      <c r="A51" s="15" t="s">
        <v>474</v>
      </c>
      <c r="B51" s="17" t="n">
        <v>3013</v>
      </c>
      <c r="C51" s="18">
        <f>(2641.0/B51*100)</f>
        <v/>
      </c>
      <c r="D51" s="19" t="n">
        <v>372</v>
      </c>
      <c r="E51" s="18" t="n">
        <v>19.49359772</v>
      </c>
      <c r="F51" s="20" t="n">
        <v>2.31353428</v>
      </c>
      <c r="G51" s="18" t="n">
        <v>59.15697957</v>
      </c>
      <c r="H51" s="20" t="n">
        <v>2.52796164</v>
      </c>
      <c r="I51" s="18" t="n">
        <v>0</v>
      </c>
      <c r="J51" s="20" t="n">
        <v>0</v>
      </c>
      <c r="K51" s="18" t="n">
        <v>0</v>
      </c>
      <c r="L51" s="20" t="n">
        <v>0</v>
      </c>
      <c r="M51" s="18" t="n">
        <v>0</v>
      </c>
      <c r="N51" s="20" t="n">
        <v>0</v>
      </c>
      <c r="O51" s="18" t="n">
        <v>0</v>
      </c>
      <c r="P51" s="20" t="n">
        <v>0</v>
      </c>
      <c r="Q51" s="18" t="n">
        <v>21.34942271</v>
      </c>
      <c r="R51" s="20" t="n">
        <v>1.9294455</v>
      </c>
    </row>
    <row r="52" spans="1:18">
      <c r="A52" s="15" t="s">
        <v>475</v>
      </c>
      <c r="B52" s="17" t="n">
        <v>2760</v>
      </c>
      <c r="C52" s="18">
        <f>(2427.0/B52*100)</f>
        <v/>
      </c>
      <c r="D52" s="19" t="n">
        <v>333</v>
      </c>
      <c r="E52" s="18" t="n">
        <v>18.66869724</v>
      </c>
      <c r="F52" s="20" t="n">
        <v>2.56496994</v>
      </c>
      <c r="G52" s="18" t="n">
        <v>63.1436205</v>
      </c>
      <c r="H52" s="20" t="n">
        <v>2.86413344</v>
      </c>
      <c r="I52" s="18" t="n">
        <v>0</v>
      </c>
      <c r="J52" s="20" t="n">
        <v>0</v>
      </c>
      <c r="K52" s="18" t="n">
        <v>0</v>
      </c>
      <c r="L52" s="20" t="n">
        <v>0</v>
      </c>
      <c r="M52" s="18" t="n">
        <v>0</v>
      </c>
      <c r="N52" s="20" t="n">
        <v>0</v>
      </c>
      <c r="O52" s="18" t="n">
        <v>0</v>
      </c>
      <c r="P52" s="20" t="n">
        <v>0</v>
      </c>
      <c r="Q52" s="18" t="n">
        <v>18.18768226</v>
      </c>
      <c r="R52" s="20" t="n">
        <v>2.29829743</v>
      </c>
    </row>
    <row r="53" spans="1:18">
      <c r="A53" s="15" t="s">
        <v>476</v>
      </c>
      <c r="B53" s="17" t="n">
        <v>2474</v>
      </c>
      <c r="C53" s="18">
        <f>(2084.0/B53*100)</f>
        <v/>
      </c>
      <c r="D53" s="19" t="n">
        <v>390</v>
      </c>
      <c r="E53" s="18" t="n">
        <v>41.37442769</v>
      </c>
      <c r="F53" s="20" t="n">
        <v>2.99996288</v>
      </c>
      <c r="G53" s="18" t="n">
        <v>17.58659534</v>
      </c>
      <c r="H53" s="20" t="n">
        <v>2.21313337</v>
      </c>
      <c r="I53" s="18" t="n">
        <v>0</v>
      </c>
      <c r="J53" s="20" t="n">
        <v>0</v>
      </c>
      <c r="K53" s="18" t="n">
        <v>4.20085583</v>
      </c>
      <c r="L53" s="20" t="n">
        <v>0.9887053</v>
      </c>
      <c r="M53" s="18" t="n">
        <v>0</v>
      </c>
      <c r="N53" s="20" t="n">
        <v>0</v>
      </c>
      <c r="O53" s="18" t="n">
        <v>0</v>
      </c>
      <c r="P53" s="20" t="n">
        <v>0</v>
      </c>
      <c r="Q53" s="18" t="n">
        <v>36.83812114</v>
      </c>
      <c r="R53" s="20" t="n">
        <v>2.35751623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(2339.0/B55*100)</f>
        <v/>
      </c>
      <c r="D55" s="19" t="n">
        <v>336</v>
      </c>
      <c r="E55" s="18" t="n">
        <v>14.94716687</v>
      </c>
      <c r="F55" s="20" t="n">
        <v>2.12313975</v>
      </c>
      <c r="G55" s="18" t="n">
        <v>75.84818619000001</v>
      </c>
      <c r="H55" s="20" t="n">
        <v>2.45125264</v>
      </c>
      <c r="I55" s="18" t="n">
        <v>0</v>
      </c>
      <c r="J55" s="20" t="n">
        <v>0</v>
      </c>
      <c r="K55" s="18" t="n">
        <v>0</v>
      </c>
      <c r="L55" s="20" t="n">
        <v>0</v>
      </c>
      <c r="M55" s="18" t="n">
        <v>0</v>
      </c>
      <c r="N55" s="20" t="n">
        <v>0</v>
      </c>
      <c r="O55" s="18" t="n">
        <v>0</v>
      </c>
      <c r="P55" s="20" t="n">
        <v>0</v>
      </c>
      <c r="Q55" s="18" t="n">
        <v>9.20464694</v>
      </c>
      <c r="R55" s="20" t="n">
        <v>1.7043082</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(2823.0/B61*100)</f>
        <v/>
      </c>
      <c r="D61" s="19" t="n">
        <v>378</v>
      </c>
      <c r="E61" s="18" t="n">
        <v>29.27524974</v>
      </c>
      <c r="F61" s="20" t="n">
        <v>2.99722237</v>
      </c>
      <c r="G61" s="18" t="n">
        <v>63.35305869</v>
      </c>
      <c r="H61" s="20" t="n">
        <v>3.16516669</v>
      </c>
      <c r="I61" s="18" t="n">
        <v>0</v>
      </c>
      <c r="J61" s="20" t="n">
        <v>0</v>
      </c>
      <c r="K61" s="18" t="n">
        <v>0</v>
      </c>
      <c r="L61" s="20" t="n">
        <v>0</v>
      </c>
      <c r="M61" s="18" t="n">
        <v>0</v>
      </c>
      <c r="N61" s="20" t="n">
        <v>0</v>
      </c>
      <c r="O61" s="18" t="n">
        <v>0</v>
      </c>
      <c r="P61" s="20" t="n">
        <v>0</v>
      </c>
      <c r="Q61" s="18" t="n">
        <v>7.37169156</v>
      </c>
      <c r="R61" s="20" t="n">
        <v>1.5035477</v>
      </c>
    </row>
    <row r="62" spans="1:18">
      <c r="A62" s="15" t="s">
        <v>486</v>
      </c>
      <c r="B62" s="17" t="n">
        <v>2230</v>
      </c>
      <c r="C62" s="18">
        <f>(1944.0/B62*100)</f>
        <v/>
      </c>
      <c r="D62" s="19" t="n">
        <v>286</v>
      </c>
      <c r="E62" s="18" t="n">
        <v>21.42964979</v>
      </c>
      <c r="F62" s="20" t="n">
        <v>2.75257042</v>
      </c>
      <c r="G62" s="18" t="n">
        <v>72.28875003</v>
      </c>
      <c r="H62" s="20" t="n">
        <v>2.86897021</v>
      </c>
      <c r="I62" s="18" t="n">
        <v>0</v>
      </c>
      <c r="J62" s="20" t="n">
        <v>0</v>
      </c>
      <c r="K62" s="18" t="n">
        <v>0</v>
      </c>
      <c r="L62" s="20" t="n">
        <v>0</v>
      </c>
      <c r="M62" s="18" t="n">
        <v>0</v>
      </c>
      <c r="N62" s="20" t="n">
        <v>0</v>
      </c>
      <c r="O62" s="18" t="n">
        <v>0</v>
      </c>
      <c r="P62" s="20" t="n">
        <v>0</v>
      </c>
      <c r="Q62" s="18" t="n">
        <v>6.28160017</v>
      </c>
      <c r="R62" s="20" t="n">
        <v>1.50693777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25.52607589</v>
      </c>
      <c r="F67" s="20" t="n">
        <v>2.32815484</v>
      </c>
      <c r="G67" s="18" t="n">
        <v>48.65260454</v>
      </c>
      <c r="H67" s="20" t="n">
        <v>2.74891265</v>
      </c>
      <c r="I67" s="18" t="n">
        <v>0</v>
      </c>
      <c r="J67" s="20" t="n">
        <v>0</v>
      </c>
      <c r="K67" s="18" t="n">
        <v>0.6174175</v>
      </c>
      <c r="L67" s="20" t="n">
        <v>0.44019051</v>
      </c>
      <c r="M67" s="18" t="n">
        <v>0</v>
      </c>
      <c r="N67" s="20" t="n">
        <v>0</v>
      </c>
      <c r="O67" s="18" t="n">
        <v>0</v>
      </c>
      <c r="P67" s="20" t="n">
        <v>0</v>
      </c>
      <c r="Q67" s="18" t="n">
        <v>25.20390208</v>
      </c>
      <c r="R67" s="20" t="n">
        <v>2.70740824</v>
      </c>
    </row>
    <row r="68" spans="1:18">
      <c r="A68" s="15" t="s">
        <v>492</v>
      </c>
      <c r="B68" s="17" t="n">
        <v>3460</v>
      </c>
      <c r="C68" s="18">
        <f>(3054.0/B68*100)</f>
        <v/>
      </c>
      <c r="D68" s="19" t="n">
        <v>406</v>
      </c>
      <c r="E68" s="18" t="n">
        <v>44.05901835</v>
      </c>
      <c r="F68" s="20" t="n">
        <v>2.45405681</v>
      </c>
      <c r="G68" s="18" t="n">
        <v>21.53323159</v>
      </c>
      <c r="H68" s="20" t="n">
        <v>2.28191729</v>
      </c>
      <c r="I68" s="18" t="n">
        <v>0</v>
      </c>
      <c r="J68" s="20" t="n">
        <v>0</v>
      </c>
      <c r="K68" s="18" t="n">
        <v>0.27590351</v>
      </c>
      <c r="L68" s="20" t="n">
        <v>0.27469304</v>
      </c>
      <c r="M68" s="18" t="n">
        <v>0</v>
      </c>
      <c r="N68" s="20" t="n">
        <v>0</v>
      </c>
      <c r="O68" s="18" t="n">
        <v>0</v>
      </c>
      <c r="P68" s="20" t="n">
        <v>0</v>
      </c>
      <c r="Q68" s="18" t="n">
        <v>34.13184655</v>
      </c>
      <c r="R68" s="20" t="n">
        <v>2.05217668</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(5016.0/B70*100)</f>
        <v/>
      </c>
      <c r="D70" s="19" t="n">
        <v>1018</v>
      </c>
      <c r="E70" s="18" t="n">
        <v>35.71851386</v>
      </c>
      <c r="F70" s="20" t="n">
        <v>1.62176221</v>
      </c>
      <c r="G70" s="18" t="n">
        <v>41.79292491</v>
      </c>
      <c r="H70" s="20" t="n">
        <v>1.55374686</v>
      </c>
      <c r="I70" s="18" t="n">
        <v>0</v>
      </c>
      <c r="J70" s="20" t="n">
        <v>0</v>
      </c>
      <c r="K70" s="18" t="n">
        <v>0.5970992899999999</v>
      </c>
      <c r="L70" s="20" t="n">
        <v>0.24835251</v>
      </c>
      <c r="M70" s="18" t="n">
        <v>0.20823208</v>
      </c>
      <c r="N70" s="20" t="n">
        <v>0.14711537</v>
      </c>
      <c r="O70" s="18" t="n">
        <v>0</v>
      </c>
      <c r="P70" s="20" t="n">
        <v>0</v>
      </c>
      <c r="Q70" s="18" t="n">
        <v>21.68322985</v>
      </c>
      <c r="R70" s="20" t="n">
        <v>1.39444208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(2728.0/B72*100)</f>
        <v/>
      </c>
      <c r="D72" s="19" t="n">
        <v>379</v>
      </c>
      <c r="E72" s="18" t="n">
        <v>33.04462049</v>
      </c>
      <c r="F72" s="20" t="n">
        <v>2.40927346</v>
      </c>
      <c r="G72" s="18" t="n">
        <v>59.53470448</v>
      </c>
      <c r="H72" s="20" t="n">
        <v>2.74477936</v>
      </c>
      <c r="I72" s="18" t="n">
        <v>0</v>
      </c>
      <c r="J72" s="20" t="n">
        <v>0</v>
      </c>
      <c r="K72" s="18" t="n">
        <v>0</v>
      </c>
      <c r="L72" s="20" t="n">
        <v>0</v>
      </c>
      <c r="M72" s="18" t="n">
        <v>0</v>
      </c>
      <c r="N72" s="20" t="n">
        <v>0</v>
      </c>
      <c r="O72" s="18" t="n">
        <v>0</v>
      </c>
      <c r="P72" s="20" t="n">
        <v>0</v>
      </c>
      <c r="Q72" s="18" t="n">
        <v>7.42067503</v>
      </c>
      <c r="R72" s="20" t="n">
        <v>1.26362498</v>
      </c>
    </row>
    <row r="73" spans="1:18">
      <c r="A73" s="15" t="s">
        <v>497</v>
      </c>
      <c r="B73" s="17" t="n">
        <v>2973</v>
      </c>
      <c r="C73" s="18">
        <f>(2599.0/B73*100)</f>
        <v/>
      </c>
      <c r="D73" s="19" t="n">
        <v>374</v>
      </c>
      <c r="E73" s="18" t="n">
        <v>11.97346806</v>
      </c>
      <c r="F73" s="20" t="n">
        <v>1.65158804</v>
      </c>
      <c r="G73" s="18" t="n">
        <v>81.72001209</v>
      </c>
      <c r="H73" s="20" t="n">
        <v>2.02561463</v>
      </c>
      <c r="I73" s="18" t="n">
        <v>0</v>
      </c>
      <c r="J73" s="20" t="n">
        <v>0</v>
      </c>
      <c r="K73" s="18" t="n">
        <v>0</v>
      </c>
      <c r="L73" s="20" t="n">
        <v>0</v>
      </c>
      <c r="M73" s="18" t="n">
        <v>0</v>
      </c>
      <c r="N73" s="20" t="n">
        <v>0</v>
      </c>
      <c r="O73" s="18" t="n">
        <v>0</v>
      </c>
      <c r="P73" s="20" t="n">
        <v>0</v>
      </c>
      <c r="Q73" s="18" t="n">
        <v>6.30651986</v>
      </c>
      <c r="R73" s="20" t="n">
        <v>1.19397854</v>
      </c>
    </row>
    <row r="74" spans="1:18">
      <c r="A74" s="15" t="s">
        <v>498</v>
      </c>
      <c r="B74" s="17" t="n">
        <v>3819</v>
      </c>
      <c r="C74" s="18">
        <f>(3338.0/B74*100)</f>
        <v/>
      </c>
      <c r="D74" s="19" t="n">
        <v>481</v>
      </c>
      <c r="E74" s="18" t="n">
        <v>27.11123479</v>
      </c>
      <c r="F74" s="20" t="n">
        <v>2.19597863</v>
      </c>
      <c r="G74" s="18" t="n">
        <v>62.879545</v>
      </c>
      <c r="H74" s="20" t="n">
        <v>2.35948967</v>
      </c>
      <c r="I74" s="18" t="n">
        <v>0</v>
      </c>
      <c r="J74" s="20" t="n">
        <v>0</v>
      </c>
      <c r="K74" s="18" t="n">
        <v>0.43356072</v>
      </c>
      <c r="L74" s="20" t="n">
        <v>0.31786264</v>
      </c>
      <c r="M74" s="18" t="n">
        <v>0</v>
      </c>
      <c r="N74" s="20" t="n">
        <v>0</v>
      </c>
      <c r="O74" s="18" t="n">
        <v>0</v>
      </c>
      <c r="P74" s="20" t="n">
        <v>0</v>
      </c>
      <c r="Q74" s="18" t="n">
        <v>9.57565949</v>
      </c>
      <c r="R74" s="20" t="n">
        <v>1.2625411</v>
      </c>
    </row>
    <row r="75" spans="1:18">
      <c r="A75" s="15" t="s">
        <v>499</v>
      </c>
      <c r="B75" s="17" t="n">
        <v>4652</v>
      </c>
      <c r="C75" s="18">
        <f>(4102.0/B75*100)</f>
        <v/>
      </c>
      <c r="D75" s="19" t="n">
        <v>550</v>
      </c>
      <c r="E75" s="18" t="n">
        <v>34.26451137</v>
      </c>
      <c r="F75" s="20" t="n">
        <v>2.79848831</v>
      </c>
      <c r="G75" s="18" t="n">
        <v>34.76413492</v>
      </c>
      <c r="H75" s="20" t="n">
        <v>2.69573909</v>
      </c>
      <c r="I75" s="18" t="n">
        <v>0</v>
      </c>
      <c r="J75" s="20" t="n">
        <v>0</v>
      </c>
      <c r="K75" s="18" t="n">
        <v>0.01028633</v>
      </c>
      <c r="L75" s="20" t="n">
        <v>0.01035085</v>
      </c>
      <c r="M75" s="18" t="n">
        <v>0.29635688</v>
      </c>
      <c r="N75" s="20" t="n">
        <v>0.29132948</v>
      </c>
      <c r="O75" s="18" t="n">
        <v>0</v>
      </c>
      <c r="P75" s="20" t="n">
        <v>0</v>
      </c>
      <c r="Q75" s="18" t="n">
        <v>30.6647105</v>
      </c>
      <c r="R75" s="20" t="n">
        <v>2.82481958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(2647.0/B77*100)</f>
        <v/>
      </c>
      <c r="D77" s="19" t="n">
        <v>322</v>
      </c>
      <c r="E77" s="18" t="n">
        <v>42.07769234</v>
      </c>
      <c r="F77" s="20" t="n">
        <v>2.710407</v>
      </c>
      <c r="G77" s="18" t="n">
        <v>15.88690461</v>
      </c>
      <c r="H77" s="20" t="n">
        <v>1.60556284</v>
      </c>
      <c r="I77" s="18" t="n">
        <v>0</v>
      </c>
      <c r="J77" s="20" t="n">
        <v>0</v>
      </c>
      <c r="K77" s="18" t="n">
        <v>1.84929583</v>
      </c>
      <c r="L77" s="20" t="n">
        <v>0.72748212</v>
      </c>
      <c r="M77" s="18" t="n">
        <v>0</v>
      </c>
      <c r="N77" s="20" t="n">
        <v>0</v>
      </c>
      <c r="O77" s="18" t="n">
        <v>0</v>
      </c>
      <c r="P77" s="20" t="n">
        <v>0</v>
      </c>
      <c r="Q77" s="18" t="n">
        <v>40.18610722</v>
      </c>
      <c r="R77" s="20" t="n">
        <v>2.63073879</v>
      </c>
    </row>
    <row r="78" spans="1:18">
      <c r="A78" s="15" t="s">
        <v>502</v>
      </c>
      <c r="B78" s="17" t="n">
        <v>7115</v>
      </c>
      <c r="C78" s="18">
        <f>(6231.0/B78*100)</f>
        <v/>
      </c>
      <c r="D78" s="19" t="n">
        <v>884</v>
      </c>
      <c r="E78" s="18" t="n">
        <v>37.12715032</v>
      </c>
      <c r="F78" s="20" t="n">
        <v>2.05039259</v>
      </c>
      <c r="G78" s="18" t="n">
        <v>50.31482529</v>
      </c>
      <c r="H78" s="20" t="n">
        <v>2.19145891</v>
      </c>
      <c r="I78" s="18" t="n">
        <v>0</v>
      </c>
      <c r="J78" s="20" t="n">
        <v>0</v>
      </c>
      <c r="K78" s="18" t="n">
        <v>0</v>
      </c>
      <c r="L78" s="20" t="n">
        <v>0</v>
      </c>
      <c r="M78" s="18" t="n">
        <v>0</v>
      </c>
      <c r="N78" s="20" t="n">
        <v>0</v>
      </c>
      <c r="O78" s="18" t="n">
        <v>0</v>
      </c>
      <c r="P78" s="20" t="n">
        <v>0</v>
      </c>
      <c r="Q78" s="18" t="n">
        <v>12.55802438</v>
      </c>
      <c r="R78" s="20" t="n">
        <v>1.10092639</v>
      </c>
    </row>
    <row r="79" spans="1:18">
      <c r="A79" s="15" t="s">
        <v>503</v>
      </c>
      <c r="B79" s="17" t="n">
        <v>3154</v>
      </c>
      <c r="C79" s="18">
        <f>(2781.0/B79*100)</f>
        <v/>
      </c>
      <c r="D79" s="19" t="n">
        <v>373</v>
      </c>
      <c r="E79" s="18" t="n">
        <v>32.77694259</v>
      </c>
      <c r="F79" s="20" t="n">
        <v>2.66159697</v>
      </c>
      <c r="G79" s="18" t="n">
        <v>45.68243092</v>
      </c>
      <c r="H79" s="20" t="n">
        <v>2.9607442</v>
      </c>
      <c r="I79" s="18" t="n">
        <v>0</v>
      </c>
      <c r="J79" s="20" t="n">
        <v>0</v>
      </c>
      <c r="K79" s="18" t="n">
        <v>0.40696926</v>
      </c>
      <c r="L79" s="20" t="n">
        <v>0.2896196</v>
      </c>
      <c r="M79" s="18" t="n">
        <v>0</v>
      </c>
      <c r="N79" s="20" t="n">
        <v>0</v>
      </c>
      <c r="O79" s="18" t="n">
        <v>0</v>
      </c>
      <c r="P79" s="20" t="n">
        <v>0</v>
      </c>
      <c r="Q79" s="18" t="n">
        <v>21.13365723</v>
      </c>
      <c r="R79" s="20" t="n">
        <v>2.39735326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(13995.0/B82*100)</f>
        <v/>
      </c>
      <c r="D82" s="19" t="n">
        <v>1966</v>
      </c>
      <c r="E82" s="18" t="n">
        <v>25.11768594</v>
      </c>
      <c r="F82" s="20" t="n">
        <v>1.47853066</v>
      </c>
      <c r="G82" s="18" t="n">
        <v>62.72982987</v>
      </c>
      <c r="H82" s="20" t="n">
        <v>1.98227874</v>
      </c>
      <c r="I82" s="18" t="n">
        <v>0</v>
      </c>
      <c r="J82" s="20" t="n">
        <v>0</v>
      </c>
      <c r="K82" s="18" t="n">
        <v>0.20692715</v>
      </c>
      <c r="L82" s="20" t="n">
        <v>0.15442397</v>
      </c>
      <c r="M82" s="18" t="n">
        <v>0</v>
      </c>
      <c r="N82" s="20" t="n">
        <v>0</v>
      </c>
      <c r="O82" s="18" t="n">
        <v>0</v>
      </c>
      <c r="P82" s="20" t="n">
        <v>0</v>
      </c>
      <c r="Q82" s="18" t="n">
        <v>11.94555704</v>
      </c>
      <c r="R82" s="20" t="n">
        <v>1.17642559</v>
      </c>
    </row>
    <row r="83" spans="1:18">
      <c r="A83" s="15" t="s">
        <v>507</v>
      </c>
      <c r="B83" s="17" t="n">
        <v>808</v>
      </c>
      <c r="C83" s="18">
        <f>(713.0/B83*100)</f>
        <v/>
      </c>
      <c r="D83" s="19" t="n">
        <v>95</v>
      </c>
      <c r="E83" s="18" t="n">
        <v>17.02861858</v>
      </c>
      <c r="F83" s="20" t="n">
        <v>3.52397864</v>
      </c>
      <c r="G83" s="18" t="n">
        <v>71.74047588000001</v>
      </c>
      <c r="H83" s="20" t="n">
        <v>3.72912636</v>
      </c>
      <c r="I83" s="18" t="n">
        <v>0</v>
      </c>
      <c r="J83" s="20" t="n">
        <v>0</v>
      </c>
      <c r="K83" s="18" t="n">
        <v>0</v>
      </c>
      <c r="L83" s="20" t="n">
        <v>0</v>
      </c>
      <c r="M83" s="18" t="n">
        <v>0</v>
      </c>
      <c r="N83" s="20" t="n">
        <v>0</v>
      </c>
      <c r="O83" s="18" t="n">
        <v>0</v>
      </c>
      <c r="P83" s="20" t="n">
        <v>0</v>
      </c>
      <c r="Q83" s="18" t="n">
        <v>11.23090555</v>
      </c>
      <c r="R83" s="20" t="n">
        <v>3.24335607</v>
      </c>
    </row>
    <row r="84" spans="1:18">
      <c r="A84" s="23" t="s">
        <v>508</v>
      </c>
      <c r="B84" s="24" t="n">
        <v>938</v>
      </c>
      <c r="C84" s="25">
        <f>(827.0/B84*100)</f>
        <v/>
      </c>
      <c r="D84" s="19" t="n">
        <v>111</v>
      </c>
      <c r="E84" s="18" t="n">
        <v>19.7106632</v>
      </c>
      <c r="F84" s="20" t="n">
        <v>3.41379923</v>
      </c>
      <c r="G84" s="18" t="n">
        <v>77.81635944999999</v>
      </c>
      <c r="H84" s="20" t="n">
        <v>3.62781312</v>
      </c>
      <c r="I84" s="18" t="n">
        <v>0</v>
      </c>
      <c r="J84" s="20" t="n">
        <v>0</v>
      </c>
      <c r="K84" s="18" t="n">
        <v>0</v>
      </c>
      <c r="L84" s="20" t="n">
        <v>0</v>
      </c>
      <c r="M84" s="18" t="n">
        <v>0</v>
      </c>
      <c r="N84" s="20" t="n">
        <v>0</v>
      </c>
      <c r="O84" s="18" t="n">
        <v>0</v>
      </c>
      <c r="P84" s="20" t="n">
        <v>0</v>
      </c>
      <c r="Q84" s="18" t="n">
        <v>2.47297735</v>
      </c>
      <c r="R84" s="20" t="n">
        <v>1.37480959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(6250.0/B7*100)</f>
        <v/>
      </c>
      <c r="D7" s="19" t="n">
        <v>913</v>
      </c>
      <c r="E7" s="18" t="n">
        <v>9.661556470000001</v>
      </c>
      <c r="F7" s="20" t="n">
        <v>1.20077781</v>
      </c>
      <c r="G7" s="18" t="n">
        <v>84.54024053000001</v>
      </c>
      <c r="H7" s="20" t="n">
        <v>1.29005052</v>
      </c>
      <c r="I7" s="18" t="n">
        <v>0</v>
      </c>
      <c r="J7" s="20" t="n">
        <v>0</v>
      </c>
      <c r="K7" s="18" t="n">
        <v>0.02081044</v>
      </c>
      <c r="L7" s="20" t="n">
        <v>0.02120898</v>
      </c>
      <c r="M7" s="18" t="n">
        <v>0</v>
      </c>
      <c r="N7" s="20" t="n">
        <v>0</v>
      </c>
      <c r="O7" s="18" t="n">
        <v>0</v>
      </c>
      <c r="P7" s="20" t="n">
        <v>0</v>
      </c>
      <c r="Q7" s="18" t="n">
        <v>5.77739257</v>
      </c>
      <c r="R7" s="20" t="n">
        <v>0.92054769</v>
      </c>
    </row>
    <row r="8" spans="1:18">
      <c r="A8" s="15" t="s">
        <v>430</v>
      </c>
      <c r="B8" s="17" t="n">
        <v>3443</v>
      </c>
      <c r="C8" s="18">
        <f>(3020.0/B8*100)</f>
        <v/>
      </c>
      <c r="D8" s="19" t="n">
        <v>423</v>
      </c>
      <c r="E8" s="18" t="n">
        <v>9.779457969999999</v>
      </c>
      <c r="F8" s="20" t="n">
        <v>1.60527048</v>
      </c>
      <c r="G8" s="18" t="n">
        <v>86.47947795</v>
      </c>
      <c r="H8" s="20" t="n">
        <v>1.7711001</v>
      </c>
      <c r="I8" s="18" t="n">
        <v>0</v>
      </c>
      <c r="J8" s="20" t="n">
        <v>0</v>
      </c>
      <c r="K8" s="18" t="n">
        <v>0</v>
      </c>
      <c r="L8" s="20" t="n">
        <v>0</v>
      </c>
      <c r="M8" s="18" t="n">
        <v>0</v>
      </c>
      <c r="N8" s="20" t="n">
        <v>0</v>
      </c>
      <c r="O8" s="18" t="n">
        <v>0</v>
      </c>
      <c r="P8" s="20" t="n">
        <v>0</v>
      </c>
      <c r="Q8" s="18" t="n">
        <v>3.74106408</v>
      </c>
      <c r="R8" s="20" t="n">
        <v>1.00446641</v>
      </c>
    </row>
    <row r="9" spans="1:18">
      <c r="A9" s="15" t="s">
        <v>431</v>
      </c>
      <c r="B9" s="17" t="n">
        <v>4752</v>
      </c>
      <c r="C9" s="18">
        <f>(4172.0/B9*100)</f>
        <v/>
      </c>
      <c r="D9" s="19" t="n">
        <v>580</v>
      </c>
      <c r="E9" s="18" t="n">
        <v>14.62013255</v>
      </c>
      <c r="F9" s="20" t="n">
        <v>1.75225679</v>
      </c>
      <c r="G9" s="18" t="n">
        <v>77.75632689</v>
      </c>
      <c r="H9" s="20" t="n">
        <v>1.95595168</v>
      </c>
      <c r="I9" s="18" t="n">
        <v>0</v>
      </c>
      <c r="J9" s="20" t="n">
        <v>0</v>
      </c>
      <c r="K9" s="18" t="n">
        <v>0</v>
      </c>
      <c r="L9" s="20" t="n">
        <v>0</v>
      </c>
      <c r="M9" s="18" t="n">
        <v>0</v>
      </c>
      <c r="N9" s="20" t="n">
        <v>0</v>
      </c>
      <c r="O9" s="18" t="n">
        <v>0</v>
      </c>
      <c r="P9" s="20" t="n">
        <v>0</v>
      </c>
      <c r="Q9" s="18" t="n">
        <v>7.62354055</v>
      </c>
      <c r="R9" s="20" t="n">
        <v>1.18992809</v>
      </c>
    </row>
    <row r="10" spans="1:18">
      <c r="A10" s="15" t="s">
        <v>432</v>
      </c>
      <c r="B10" s="17" t="n">
        <v>10022</v>
      </c>
      <c r="C10" s="18">
        <f>(8785.0/B10*100)</f>
        <v/>
      </c>
      <c r="D10" s="19" t="n">
        <v>1237</v>
      </c>
      <c r="E10" s="18" t="n">
        <v>10.36842946</v>
      </c>
      <c r="F10" s="20" t="n">
        <v>1.14356315</v>
      </c>
      <c r="G10" s="18" t="n">
        <v>83.76687941</v>
      </c>
      <c r="H10" s="20" t="n">
        <v>1.56679258</v>
      </c>
      <c r="I10" s="18" t="n">
        <v>0</v>
      </c>
      <c r="J10" s="20" t="n">
        <v>0</v>
      </c>
      <c r="K10" s="18" t="n">
        <v>0.20663299</v>
      </c>
      <c r="L10" s="20" t="n">
        <v>0.19728668</v>
      </c>
      <c r="M10" s="18" t="n">
        <v>0</v>
      </c>
      <c r="N10" s="20" t="n">
        <v>0</v>
      </c>
      <c r="O10" s="18" t="n">
        <v>0</v>
      </c>
      <c r="P10" s="20" t="n">
        <v>0</v>
      </c>
      <c r="Q10" s="18" t="n">
        <v>5.65805813</v>
      </c>
      <c r="R10" s="20" t="n">
        <v>1.04093917</v>
      </c>
    </row>
    <row r="11" spans="1:18">
      <c r="A11" s="15" t="s">
        <v>433</v>
      </c>
      <c r="B11" s="17" t="n">
        <v>3500</v>
      </c>
      <c r="C11" s="18">
        <f>(3067.0/B11*100)</f>
        <v/>
      </c>
      <c r="D11" s="19" t="n">
        <v>433</v>
      </c>
      <c r="E11" s="18" t="n">
        <v>26.69350433</v>
      </c>
      <c r="F11" s="20" t="n">
        <v>2.48838521</v>
      </c>
      <c r="G11" s="18" t="n">
        <v>51.98071791</v>
      </c>
      <c r="H11" s="20" t="n">
        <v>2.69874393</v>
      </c>
      <c r="I11" s="18" t="n">
        <v>0</v>
      </c>
      <c r="J11" s="20" t="n">
        <v>0</v>
      </c>
      <c r="K11" s="18" t="n">
        <v>0</v>
      </c>
      <c r="L11" s="20" t="n">
        <v>0</v>
      </c>
      <c r="M11" s="18" t="n">
        <v>0</v>
      </c>
      <c r="N11" s="20" t="n">
        <v>0</v>
      </c>
      <c r="O11" s="18" t="n">
        <v>0</v>
      </c>
      <c r="P11" s="20" t="n">
        <v>0</v>
      </c>
      <c r="Q11" s="18" t="n">
        <v>21.32577777</v>
      </c>
      <c r="R11" s="20" t="n">
        <v>1.98863336</v>
      </c>
    </row>
    <row r="12" spans="1:18">
      <c r="A12" s="15" t="s">
        <v>434</v>
      </c>
      <c r="B12" s="17" t="n">
        <v>3422</v>
      </c>
      <c r="C12" s="18">
        <f>(3007.0/B12*100)</f>
        <v/>
      </c>
      <c r="D12" s="19" t="n">
        <v>415</v>
      </c>
      <c r="E12" s="18" t="n">
        <v>16.55656224</v>
      </c>
      <c r="F12" s="20" t="n">
        <v>2.2230472</v>
      </c>
      <c r="G12" s="18" t="n">
        <v>76.86101429999999</v>
      </c>
      <c r="H12" s="20" t="n">
        <v>2.48069592</v>
      </c>
      <c r="I12" s="18" t="n">
        <v>0</v>
      </c>
      <c r="J12" s="20" t="n">
        <v>0</v>
      </c>
      <c r="K12" s="18" t="n">
        <v>0</v>
      </c>
      <c r="L12" s="20" t="n">
        <v>0</v>
      </c>
      <c r="M12" s="18" t="n">
        <v>0</v>
      </c>
      <c r="N12" s="20" t="n">
        <v>0</v>
      </c>
      <c r="O12" s="18" t="n">
        <v>0</v>
      </c>
      <c r="P12" s="20" t="n">
        <v>0</v>
      </c>
      <c r="Q12" s="18" t="n">
        <v>6.58242346</v>
      </c>
      <c r="R12" s="20" t="n">
        <v>1.44579184</v>
      </c>
    </row>
    <row r="13" spans="1:18">
      <c r="A13" s="15" t="s">
        <v>435</v>
      </c>
      <c r="B13" s="17" t="n">
        <v>3602</v>
      </c>
      <c r="C13" s="18">
        <f>(3177.0/B13*100)</f>
        <v/>
      </c>
      <c r="D13" s="19" t="n">
        <v>425</v>
      </c>
      <c r="E13" s="18" t="n">
        <v>12.52502982</v>
      </c>
      <c r="F13" s="20" t="n">
        <v>2.026622</v>
      </c>
      <c r="G13" s="18" t="n">
        <v>83.63945794</v>
      </c>
      <c r="H13" s="20" t="n">
        <v>2.32135337</v>
      </c>
      <c r="I13" s="18" t="n">
        <v>0</v>
      </c>
      <c r="J13" s="20" t="n">
        <v>0</v>
      </c>
      <c r="K13" s="18" t="n">
        <v>0.03211343</v>
      </c>
      <c r="L13" s="20" t="n">
        <v>0.03202509</v>
      </c>
      <c r="M13" s="18" t="n">
        <v>0</v>
      </c>
      <c r="N13" s="20" t="n">
        <v>0</v>
      </c>
      <c r="O13" s="18" t="n">
        <v>0</v>
      </c>
      <c r="P13" s="20" t="n">
        <v>0</v>
      </c>
      <c r="Q13" s="18" t="n">
        <v>3.8033988</v>
      </c>
      <c r="R13" s="20" t="n">
        <v>1.080688</v>
      </c>
    </row>
    <row r="14" spans="1:18">
      <c r="A14" s="15" t="s">
        <v>436</v>
      </c>
      <c r="B14" s="17" t="n">
        <v>2788</v>
      </c>
      <c r="C14" s="18">
        <f>(2467.0/B14*100)</f>
        <v/>
      </c>
      <c r="D14" s="19" t="n">
        <v>321</v>
      </c>
      <c r="E14" s="18" t="n">
        <v>10.02958731</v>
      </c>
      <c r="F14" s="20" t="n">
        <v>1.71267075</v>
      </c>
      <c r="G14" s="18" t="n">
        <v>86.58970293</v>
      </c>
      <c r="H14" s="20" t="n">
        <v>1.97500515</v>
      </c>
      <c r="I14" s="18" t="n">
        <v>0</v>
      </c>
      <c r="J14" s="20" t="n">
        <v>0</v>
      </c>
      <c r="K14" s="18" t="n">
        <v>0</v>
      </c>
      <c r="L14" s="20" t="n">
        <v>0</v>
      </c>
      <c r="M14" s="18" t="n">
        <v>0</v>
      </c>
      <c r="N14" s="20" t="n">
        <v>0</v>
      </c>
      <c r="O14" s="18" t="n">
        <v>0</v>
      </c>
      <c r="P14" s="20" t="n">
        <v>0</v>
      </c>
      <c r="Q14" s="18" t="n">
        <v>3.38070976</v>
      </c>
      <c r="R14" s="20" t="n">
        <v>1.2832345</v>
      </c>
    </row>
    <row r="15" spans="1:18">
      <c r="A15" s="15" t="s">
        <v>437</v>
      </c>
      <c r="B15" s="17" t="n">
        <v>2863</v>
      </c>
      <c r="C15" s="18">
        <f>(2492.0/B15*100)</f>
        <v/>
      </c>
      <c r="D15" s="19" t="n">
        <v>371</v>
      </c>
      <c r="E15" s="18" t="n">
        <v>9.4771623</v>
      </c>
      <c r="F15" s="20" t="n">
        <v>1.58653015</v>
      </c>
      <c r="G15" s="18" t="n">
        <v>88.28154250999999</v>
      </c>
      <c r="H15" s="20" t="n">
        <v>1.80549587</v>
      </c>
      <c r="I15" s="18" t="n">
        <v>0</v>
      </c>
      <c r="J15" s="20" t="n">
        <v>0</v>
      </c>
      <c r="K15" s="18" t="n">
        <v>0</v>
      </c>
      <c r="L15" s="20" t="n">
        <v>0</v>
      </c>
      <c r="M15" s="18" t="n">
        <v>0</v>
      </c>
      <c r="N15" s="20" t="n">
        <v>0</v>
      </c>
      <c r="O15" s="18" t="n">
        <v>0</v>
      </c>
      <c r="P15" s="20" t="n">
        <v>0</v>
      </c>
      <c r="Q15" s="18" t="n">
        <v>2.24129519</v>
      </c>
      <c r="R15" s="20" t="n">
        <v>0.74133008</v>
      </c>
    </row>
    <row r="16" spans="1:18">
      <c r="A16" s="15" t="s">
        <v>438</v>
      </c>
      <c r="B16" s="17" t="n">
        <v>3111</v>
      </c>
      <c r="C16" s="18">
        <f>(2727.0/B16*100)</f>
        <v/>
      </c>
      <c r="D16" s="19" t="n">
        <v>384</v>
      </c>
      <c r="E16" s="18" t="n">
        <v>11.68363425</v>
      </c>
      <c r="F16" s="20" t="n">
        <v>1.4492747</v>
      </c>
      <c r="G16" s="18" t="n">
        <v>79.02880752</v>
      </c>
      <c r="H16" s="20" t="n">
        <v>2.13292557</v>
      </c>
      <c r="I16" s="18" t="n">
        <v>0</v>
      </c>
      <c r="J16" s="20" t="n">
        <v>0</v>
      </c>
      <c r="K16" s="18" t="n">
        <v>0.30816916</v>
      </c>
      <c r="L16" s="20" t="n">
        <v>0.40907131</v>
      </c>
      <c r="M16" s="18" t="n">
        <v>0</v>
      </c>
      <c r="N16" s="20" t="n">
        <v>0</v>
      </c>
      <c r="O16" s="18" t="n">
        <v>0</v>
      </c>
      <c r="P16" s="20" t="n">
        <v>0</v>
      </c>
      <c r="Q16" s="18" t="n">
        <v>8.979389060000001</v>
      </c>
      <c r="R16" s="20" t="n">
        <v>1.68372554</v>
      </c>
    </row>
    <row r="17" spans="1:18">
      <c r="A17" s="15" t="s">
        <v>439</v>
      </c>
      <c r="B17" s="17" t="n">
        <v>3197</v>
      </c>
      <c r="C17" s="18">
        <f>(2803.0/B17*100)</f>
        <v/>
      </c>
      <c r="D17" s="19" t="n">
        <v>394</v>
      </c>
      <c r="E17" s="18" t="n">
        <v>13.35618956</v>
      </c>
      <c r="F17" s="20" t="n">
        <v>1.71579717</v>
      </c>
      <c r="G17" s="18" t="n">
        <v>81.64601064999999</v>
      </c>
      <c r="H17" s="20" t="n">
        <v>2.07175755</v>
      </c>
      <c r="I17" s="18" t="n">
        <v>0</v>
      </c>
      <c r="J17" s="20" t="n">
        <v>0</v>
      </c>
      <c r="K17" s="18" t="n">
        <v>0</v>
      </c>
      <c r="L17" s="20" t="n">
        <v>0</v>
      </c>
      <c r="M17" s="18" t="n">
        <v>0</v>
      </c>
      <c r="N17" s="20" t="n">
        <v>0</v>
      </c>
      <c r="O17" s="18" t="n">
        <v>0</v>
      </c>
      <c r="P17" s="20" t="n">
        <v>0</v>
      </c>
      <c r="Q17" s="18" t="n">
        <v>4.99779979</v>
      </c>
      <c r="R17" s="20" t="n">
        <v>1.25114932</v>
      </c>
    </row>
    <row r="18" spans="1:18">
      <c r="A18" s="15" t="s">
        <v>440</v>
      </c>
      <c r="B18" s="17" t="n">
        <v>2706</v>
      </c>
      <c r="C18" s="18">
        <f>(2382.0/B18*100)</f>
        <v/>
      </c>
      <c r="D18" s="19" t="n">
        <v>324</v>
      </c>
      <c r="E18" s="18" t="n">
        <v>24.45593367</v>
      </c>
      <c r="F18" s="20" t="n">
        <v>2.49579725</v>
      </c>
      <c r="G18" s="18" t="n">
        <v>65.70093812</v>
      </c>
      <c r="H18" s="20" t="n">
        <v>2.81019585</v>
      </c>
      <c r="I18" s="18" t="n">
        <v>0</v>
      </c>
      <c r="J18" s="20" t="n">
        <v>0</v>
      </c>
      <c r="K18" s="18" t="n">
        <v>0</v>
      </c>
      <c r="L18" s="20" t="n">
        <v>0</v>
      </c>
      <c r="M18" s="18" t="n">
        <v>0</v>
      </c>
      <c r="N18" s="20" t="n">
        <v>0</v>
      </c>
      <c r="O18" s="18" t="n">
        <v>0</v>
      </c>
      <c r="P18" s="20" t="n">
        <v>0</v>
      </c>
      <c r="Q18" s="18" t="n">
        <v>9.84312821</v>
      </c>
      <c r="R18" s="20" t="n">
        <v>1.67332136</v>
      </c>
    </row>
    <row r="19" spans="1:18">
      <c r="A19" s="15" t="s">
        <v>441</v>
      </c>
      <c r="B19" s="17" t="n">
        <v>2850</v>
      </c>
      <c r="C19" s="18">
        <f>(2507.0/B19*100)</f>
        <v/>
      </c>
      <c r="D19" s="19" t="n">
        <v>343</v>
      </c>
      <c r="E19" s="18" t="n">
        <v>12.03462687</v>
      </c>
      <c r="F19" s="20" t="n">
        <v>1.76659868</v>
      </c>
      <c r="G19" s="18" t="n">
        <v>73.12012688</v>
      </c>
      <c r="H19" s="20" t="n">
        <v>2.47682406</v>
      </c>
      <c r="I19" s="18" t="n">
        <v>0</v>
      </c>
      <c r="J19" s="20" t="n">
        <v>0</v>
      </c>
      <c r="K19" s="18" t="n">
        <v>0</v>
      </c>
      <c r="L19" s="20" t="n">
        <v>0</v>
      </c>
      <c r="M19" s="18" t="n">
        <v>0</v>
      </c>
      <c r="N19" s="20" t="n">
        <v>0</v>
      </c>
      <c r="O19" s="18" t="n">
        <v>0</v>
      </c>
      <c r="P19" s="20" t="n">
        <v>0</v>
      </c>
      <c r="Q19" s="18" t="n">
        <v>14.84524625</v>
      </c>
      <c r="R19" s="20" t="n">
        <v>2.34538519</v>
      </c>
    </row>
    <row r="20" spans="1:18">
      <c r="A20" s="15" t="s">
        <v>442</v>
      </c>
      <c r="B20" s="17" t="n">
        <v>1741</v>
      </c>
      <c r="C20" s="18">
        <f>(1528.0/B20*100)</f>
        <v/>
      </c>
      <c r="D20" s="19" t="n">
        <v>213</v>
      </c>
      <c r="E20" s="18" t="n">
        <v>14.64236718</v>
      </c>
      <c r="F20" s="20" t="n">
        <v>2.67144997</v>
      </c>
      <c r="G20" s="18" t="n">
        <v>78.27112585</v>
      </c>
      <c r="H20" s="20" t="n">
        <v>3.14640309</v>
      </c>
      <c r="I20" s="18" t="n">
        <v>0</v>
      </c>
      <c r="J20" s="20" t="n">
        <v>0</v>
      </c>
      <c r="K20" s="18" t="n">
        <v>0</v>
      </c>
      <c r="L20" s="20" t="n">
        <v>0</v>
      </c>
      <c r="M20" s="18" t="n">
        <v>0</v>
      </c>
      <c r="N20" s="20" t="n">
        <v>0</v>
      </c>
      <c r="O20" s="18" t="n">
        <v>0</v>
      </c>
      <c r="P20" s="20" t="n">
        <v>0</v>
      </c>
      <c r="Q20" s="18" t="n">
        <v>7.08650698</v>
      </c>
      <c r="R20" s="20" t="n">
        <v>1.76338527</v>
      </c>
    </row>
    <row r="21" spans="1:18">
      <c r="A21" s="15" t="s">
        <v>443</v>
      </c>
      <c r="B21" s="17" t="n">
        <v>2833</v>
      </c>
      <c r="C21" s="18">
        <f>(2351.0/B21*100)</f>
        <v/>
      </c>
      <c r="D21" s="19" t="n">
        <v>482</v>
      </c>
      <c r="E21" s="18" t="n">
        <v>4.25305428</v>
      </c>
      <c r="F21" s="20" t="n">
        <v>0.97879976</v>
      </c>
      <c r="G21" s="18" t="n">
        <v>91.19171357</v>
      </c>
      <c r="H21" s="20" t="n">
        <v>1.13679861</v>
      </c>
      <c r="I21" s="18" t="n">
        <v>0</v>
      </c>
      <c r="J21" s="20" t="n">
        <v>0</v>
      </c>
      <c r="K21" s="18" t="n">
        <v>0.18265805</v>
      </c>
      <c r="L21" s="20" t="n">
        <v>0.13034134</v>
      </c>
      <c r="M21" s="18" t="n">
        <v>0</v>
      </c>
      <c r="N21" s="20" t="n">
        <v>0</v>
      </c>
      <c r="O21" s="18" t="n">
        <v>0</v>
      </c>
      <c r="P21" s="20" t="n">
        <v>0</v>
      </c>
      <c r="Q21" s="18" t="n">
        <v>4.37257411</v>
      </c>
      <c r="R21" s="20" t="n">
        <v>0.90211931</v>
      </c>
    </row>
    <row r="22" spans="1:18">
      <c r="A22" s="15" t="s">
        <v>444</v>
      </c>
      <c r="B22" s="17" t="n">
        <v>3667</v>
      </c>
      <c r="C22" s="18">
        <f>(3195.0/B22*100)</f>
        <v/>
      </c>
      <c r="D22" s="19" t="n">
        <v>472</v>
      </c>
      <c r="E22" s="18" t="n">
        <v>14.54071816</v>
      </c>
      <c r="F22" s="20" t="n">
        <v>1.59992016</v>
      </c>
      <c r="G22" s="18" t="n">
        <v>71.53664539</v>
      </c>
      <c r="H22" s="20" t="n">
        <v>2.18038948</v>
      </c>
      <c r="I22" s="18" t="n">
        <v>0</v>
      </c>
      <c r="J22" s="20" t="n">
        <v>0</v>
      </c>
      <c r="K22" s="18" t="n">
        <v>0.20128367</v>
      </c>
      <c r="L22" s="20" t="n">
        <v>0.22421641</v>
      </c>
      <c r="M22" s="18" t="n">
        <v>0</v>
      </c>
      <c r="N22" s="20" t="n">
        <v>0</v>
      </c>
      <c r="O22" s="18" t="n">
        <v>0</v>
      </c>
      <c r="P22" s="20" t="n">
        <v>0</v>
      </c>
      <c r="Q22" s="18" t="n">
        <v>13.72135279</v>
      </c>
      <c r="R22" s="20" t="n">
        <v>1.50443855</v>
      </c>
    </row>
    <row r="23" spans="1:18">
      <c r="A23" s="15" t="s">
        <v>445</v>
      </c>
      <c r="B23" s="17" t="n">
        <v>5792</v>
      </c>
      <c r="C23" s="18">
        <f>(5080.0/B23*100)</f>
        <v/>
      </c>
      <c r="D23" s="19" t="n">
        <v>712</v>
      </c>
      <c r="E23" s="18" t="n">
        <v>14.44222374</v>
      </c>
      <c r="F23" s="20" t="n">
        <v>2.17739546</v>
      </c>
      <c r="G23" s="18" t="n">
        <v>79.96738000000001</v>
      </c>
      <c r="H23" s="20" t="n">
        <v>2.56386169</v>
      </c>
      <c r="I23" s="18" t="n">
        <v>0</v>
      </c>
      <c r="J23" s="20" t="n">
        <v>0</v>
      </c>
      <c r="K23" s="18" t="n">
        <v>0</v>
      </c>
      <c r="L23" s="20" t="n">
        <v>0</v>
      </c>
      <c r="M23" s="18" t="n">
        <v>0</v>
      </c>
      <c r="N23" s="20" t="n">
        <v>0</v>
      </c>
      <c r="O23" s="18" t="n">
        <v>0</v>
      </c>
      <c r="P23" s="20" t="n">
        <v>0</v>
      </c>
      <c r="Q23" s="18" t="n">
        <v>5.59039626</v>
      </c>
      <c r="R23" s="20" t="n">
        <v>1.60485857</v>
      </c>
    </row>
    <row r="24" spans="1:18">
      <c r="A24" s="15" t="s">
        <v>446</v>
      </c>
      <c r="B24" s="17" t="n">
        <v>3309</v>
      </c>
      <c r="C24" s="18">
        <f>(2879.0/B24*100)</f>
        <v/>
      </c>
      <c r="D24" s="19" t="n">
        <v>430</v>
      </c>
      <c r="E24" s="18" t="n">
        <v>11.28633433</v>
      </c>
      <c r="F24" s="20" t="n">
        <v>1.39190188</v>
      </c>
      <c r="G24" s="18" t="n">
        <v>80.37647543999999</v>
      </c>
      <c r="H24" s="20" t="n">
        <v>1.82786334</v>
      </c>
      <c r="I24" s="18" t="n">
        <v>0</v>
      </c>
      <c r="J24" s="20" t="n">
        <v>0</v>
      </c>
      <c r="K24" s="18" t="n">
        <v>0.40344325</v>
      </c>
      <c r="L24" s="20" t="n">
        <v>0.2824331</v>
      </c>
      <c r="M24" s="18" t="n">
        <v>0</v>
      </c>
      <c r="N24" s="20" t="n">
        <v>0</v>
      </c>
      <c r="O24" s="18" t="n">
        <v>0</v>
      </c>
      <c r="P24" s="20" t="n">
        <v>0</v>
      </c>
      <c r="Q24" s="18" t="n">
        <v>7.93374699</v>
      </c>
      <c r="R24" s="20" t="n">
        <v>1.36067356</v>
      </c>
    </row>
    <row r="25" spans="1:18">
      <c r="A25" s="15" t="s">
        <v>447</v>
      </c>
      <c r="B25" s="17" t="n">
        <v>2669</v>
      </c>
      <c r="C25" s="18">
        <f>(2343.0/B25*100)</f>
        <v/>
      </c>
      <c r="D25" s="19" t="n">
        <v>326</v>
      </c>
      <c r="E25" s="18" t="n">
        <v>7.3572754</v>
      </c>
      <c r="F25" s="20" t="n">
        <v>1.4814203</v>
      </c>
      <c r="G25" s="18" t="n">
        <v>84.10442024</v>
      </c>
      <c r="H25" s="20" t="n">
        <v>1.97414054</v>
      </c>
      <c r="I25" s="18" t="n">
        <v>0</v>
      </c>
      <c r="J25" s="20" t="n">
        <v>0</v>
      </c>
      <c r="K25" s="18" t="n">
        <v>0.30841471</v>
      </c>
      <c r="L25" s="20" t="n">
        <v>0.30841241</v>
      </c>
      <c r="M25" s="18" t="n">
        <v>0</v>
      </c>
      <c r="N25" s="20" t="n">
        <v>0</v>
      </c>
      <c r="O25" s="18" t="n">
        <v>0</v>
      </c>
      <c r="P25" s="20" t="n">
        <v>0</v>
      </c>
      <c r="Q25" s="18" t="n">
        <v>8.229889650000001</v>
      </c>
      <c r="R25" s="20" t="n">
        <v>1.55962209</v>
      </c>
    </row>
    <row r="26" spans="1:18">
      <c r="A26" s="15" t="s">
        <v>448</v>
      </c>
      <c r="B26" s="17" t="n">
        <v>2419</v>
      </c>
      <c r="C26" s="18">
        <f>(2118.0/B26*100)</f>
        <v/>
      </c>
      <c r="D26" s="19" t="n">
        <v>301</v>
      </c>
      <c r="E26" s="18" t="n">
        <v>13.19333337</v>
      </c>
      <c r="F26" s="20" t="n">
        <v>2.53224938</v>
      </c>
      <c r="G26" s="18" t="n">
        <v>80.16759691999999</v>
      </c>
      <c r="H26" s="20" t="n">
        <v>2.63751935</v>
      </c>
      <c r="I26" s="18" t="n">
        <v>0</v>
      </c>
      <c r="J26" s="20" t="n">
        <v>0</v>
      </c>
      <c r="K26" s="18" t="n">
        <v>0</v>
      </c>
      <c r="L26" s="20" t="n">
        <v>0</v>
      </c>
      <c r="M26" s="18" t="n">
        <v>0</v>
      </c>
      <c r="N26" s="20" t="n">
        <v>0</v>
      </c>
      <c r="O26" s="18" t="n">
        <v>0</v>
      </c>
      <c r="P26" s="20" t="n">
        <v>0</v>
      </c>
      <c r="Q26" s="18" t="n">
        <v>6.63906972</v>
      </c>
      <c r="R26" s="20" t="n">
        <v>1.63369362</v>
      </c>
    </row>
    <row r="27" spans="1:18">
      <c r="A27" s="15" t="s">
        <v>449</v>
      </c>
      <c r="B27" s="17" t="n">
        <v>2683</v>
      </c>
      <c r="C27" s="18">
        <f>(2361.0/B27*100)</f>
        <v/>
      </c>
      <c r="D27" s="19" t="n">
        <v>322</v>
      </c>
      <c r="E27" s="18" t="n">
        <v>20.49324443</v>
      </c>
      <c r="F27" s="20" t="n">
        <v>2.17683494</v>
      </c>
      <c r="G27" s="18" t="n">
        <v>71.98753979</v>
      </c>
      <c r="H27" s="20" t="n">
        <v>2.64065079</v>
      </c>
      <c r="I27" s="18" t="n">
        <v>0</v>
      </c>
      <c r="J27" s="20" t="n">
        <v>0</v>
      </c>
      <c r="K27" s="18" t="n">
        <v>0</v>
      </c>
      <c r="L27" s="20" t="n">
        <v>0</v>
      </c>
      <c r="M27" s="18" t="n">
        <v>0</v>
      </c>
      <c r="N27" s="20" t="n">
        <v>0</v>
      </c>
      <c r="O27" s="18" t="n">
        <v>0</v>
      </c>
      <c r="P27" s="20" t="n">
        <v>0</v>
      </c>
      <c r="Q27" s="18" t="n">
        <v>7.51921578</v>
      </c>
      <c r="R27" s="20" t="n">
        <v>1.644845</v>
      </c>
    </row>
    <row r="28" spans="1:18">
      <c r="A28" s="15" t="s">
        <v>450</v>
      </c>
      <c r="B28" s="17" t="n">
        <v>3803</v>
      </c>
      <c r="C28" s="18">
        <f>(3339.0/B28*100)</f>
        <v/>
      </c>
      <c r="D28" s="19" t="n">
        <v>464</v>
      </c>
      <c r="E28" s="18" t="n">
        <v>47.21432366</v>
      </c>
      <c r="F28" s="20" t="n">
        <v>2.68626595</v>
      </c>
      <c r="G28" s="18" t="n">
        <v>33.76093937</v>
      </c>
      <c r="H28" s="20" t="n">
        <v>2.65354172</v>
      </c>
      <c r="I28" s="18" t="n">
        <v>0</v>
      </c>
      <c r="J28" s="20" t="n">
        <v>0</v>
      </c>
      <c r="K28" s="18" t="n">
        <v>0</v>
      </c>
      <c r="L28" s="20" t="n">
        <v>0</v>
      </c>
      <c r="M28" s="18" t="n">
        <v>0</v>
      </c>
      <c r="N28" s="20" t="n">
        <v>0</v>
      </c>
      <c r="O28" s="18" t="n">
        <v>0</v>
      </c>
      <c r="P28" s="20" t="n">
        <v>0</v>
      </c>
      <c r="Q28" s="18" t="n">
        <v>19.02473697</v>
      </c>
      <c r="R28" s="20" t="n">
        <v>1.80248652</v>
      </c>
    </row>
    <row r="29" spans="1:18">
      <c r="A29" s="15" t="s">
        <v>451</v>
      </c>
      <c r="B29" s="17" t="n">
        <v>2700</v>
      </c>
      <c r="C29" s="18">
        <f>(2359.0/B29*100)</f>
        <v/>
      </c>
      <c r="D29" s="19" t="n">
        <v>341</v>
      </c>
      <c r="E29" s="18" t="n">
        <v>11.77003213</v>
      </c>
      <c r="F29" s="20" t="n">
        <v>1.74756743</v>
      </c>
      <c r="G29" s="18" t="n">
        <v>85.10398867000001</v>
      </c>
      <c r="H29" s="20" t="n">
        <v>1.9732364</v>
      </c>
      <c r="I29" s="18" t="n">
        <v>0</v>
      </c>
      <c r="J29" s="20" t="n">
        <v>0</v>
      </c>
      <c r="K29" s="18" t="n">
        <v>0</v>
      </c>
      <c r="L29" s="20" t="n">
        <v>0</v>
      </c>
      <c r="M29" s="18" t="n">
        <v>0</v>
      </c>
      <c r="N29" s="20" t="n">
        <v>0</v>
      </c>
      <c r="O29" s="18" t="n">
        <v>0</v>
      </c>
      <c r="P29" s="20" t="n">
        <v>0</v>
      </c>
      <c r="Q29" s="18" t="n">
        <v>3.1259792</v>
      </c>
      <c r="R29" s="20" t="n">
        <v>0.91992852</v>
      </c>
    </row>
    <row r="30" spans="1:18">
      <c r="A30" s="15" t="s">
        <v>452</v>
      </c>
      <c r="B30" s="17" t="n">
        <v>2257</v>
      </c>
      <c r="C30" s="18">
        <f>(1973.0/B30*100)</f>
        <v/>
      </c>
      <c r="D30" s="19" t="n">
        <v>284</v>
      </c>
      <c r="E30" s="18" t="n">
        <v>4.96460431</v>
      </c>
      <c r="F30" s="20" t="n">
        <v>1.13021675</v>
      </c>
      <c r="G30" s="18" t="n">
        <v>87.77423621</v>
      </c>
      <c r="H30" s="20" t="n">
        <v>1.63286003</v>
      </c>
      <c r="I30" s="18" t="n">
        <v>0</v>
      </c>
      <c r="J30" s="20" t="n">
        <v>0</v>
      </c>
      <c r="K30" s="18" t="n">
        <v>0.29011826</v>
      </c>
      <c r="L30" s="20" t="n">
        <v>0.27185905</v>
      </c>
      <c r="M30" s="18" t="n">
        <v>0</v>
      </c>
      <c r="N30" s="20" t="n">
        <v>0</v>
      </c>
      <c r="O30" s="18" t="n">
        <v>0</v>
      </c>
      <c r="P30" s="20" t="n">
        <v>0</v>
      </c>
      <c r="Q30" s="18" t="n">
        <v>6.97104123</v>
      </c>
      <c r="R30" s="20" t="n">
        <v>1.56286489</v>
      </c>
    </row>
    <row r="31" spans="1:18">
      <c r="A31" s="15" t="s">
        <v>453</v>
      </c>
      <c r="B31" s="17" t="n">
        <v>2706</v>
      </c>
      <c r="C31" s="18">
        <f>(2378.0/B31*100)</f>
        <v/>
      </c>
      <c r="D31" s="19" t="n">
        <v>328</v>
      </c>
      <c r="E31" s="18" t="n">
        <v>10.09008305</v>
      </c>
      <c r="F31" s="20" t="n">
        <v>1.62771723</v>
      </c>
      <c r="G31" s="18" t="n">
        <v>86.2215783</v>
      </c>
      <c r="H31" s="20" t="n">
        <v>1.74774832</v>
      </c>
      <c r="I31" s="18" t="n">
        <v>0</v>
      </c>
      <c r="J31" s="20" t="n">
        <v>0</v>
      </c>
      <c r="K31" s="18" t="n">
        <v>0.27819613</v>
      </c>
      <c r="L31" s="20" t="n">
        <v>0.27565784</v>
      </c>
      <c r="M31" s="18" t="n">
        <v>0</v>
      </c>
      <c r="N31" s="20" t="n">
        <v>0</v>
      </c>
      <c r="O31" s="18" t="n">
        <v>0</v>
      </c>
      <c r="P31" s="20" t="n">
        <v>0</v>
      </c>
      <c r="Q31" s="18" t="n">
        <v>3.41014252</v>
      </c>
      <c r="R31" s="20" t="n">
        <v>1.02951712</v>
      </c>
    </row>
    <row r="32" spans="1:18">
      <c r="A32" s="15" t="s">
        <v>454</v>
      </c>
      <c r="B32" s="17" t="n">
        <v>2209</v>
      </c>
      <c r="C32" s="18">
        <f>(1847.0/B32*100)</f>
        <v/>
      </c>
      <c r="D32" s="19" t="n">
        <v>362</v>
      </c>
      <c r="E32" s="18" t="n">
        <v>7.79588327</v>
      </c>
      <c r="F32" s="20" t="n">
        <v>1.3905897</v>
      </c>
      <c r="G32" s="18" t="n">
        <v>85.30128151</v>
      </c>
      <c r="H32" s="20" t="n">
        <v>1.82476293</v>
      </c>
      <c r="I32" s="18" t="n">
        <v>0</v>
      </c>
      <c r="J32" s="20" t="n">
        <v>0</v>
      </c>
      <c r="K32" s="18" t="n">
        <v>0</v>
      </c>
      <c r="L32" s="20" t="n">
        <v>0</v>
      </c>
      <c r="M32" s="18" t="n">
        <v>0</v>
      </c>
      <c r="N32" s="20" t="n">
        <v>0</v>
      </c>
      <c r="O32" s="18" t="n">
        <v>0</v>
      </c>
      <c r="P32" s="20" t="n">
        <v>0</v>
      </c>
      <c r="Q32" s="18" t="n">
        <v>6.90283522</v>
      </c>
      <c r="R32" s="20" t="n">
        <v>1.28380224</v>
      </c>
    </row>
    <row r="33" spans="1:18">
      <c r="A33" s="15" t="s">
        <v>455</v>
      </c>
      <c r="B33" s="17" t="n">
        <v>3651</v>
      </c>
      <c r="C33" s="18">
        <f>(3200.0/B33*100)</f>
        <v/>
      </c>
      <c r="D33" s="19" t="n">
        <v>451</v>
      </c>
      <c r="E33" s="18" t="n">
        <v>17.11572828</v>
      </c>
      <c r="F33" s="20" t="n">
        <v>1.85158673</v>
      </c>
      <c r="G33" s="18" t="n">
        <v>70.08817498000001</v>
      </c>
      <c r="H33" s="20" t="n">
        <v>2.40980953</v>
      </c>
      <c r="I33" s="18" t="n">
        <v>0</v>
      </c>
      <c r="J33" s="20" t="n">
        <v>0</v>
      </c>
      <c r="K33" s="18" t="n">
        <v>0</v>
      </c>
      <c r="L33" s="20" t="n">
        <v>0</v>
      </c>
      <c r="M33" s="18" t="n">
        <v>0</v>
      </c>
      <c r="N33" s="20" t="n">
        <v>0</v>
      </c>
      <c r="O33" s="18" t="n">
        <v>0</v>
      </c>
      <c r="P33" s="20" t="n">
        <v>0</v>
      </c>
      <c r="Q33" s="18" t="n">
        <v>12.79609674</v>
      </c>
      <c r="R33" s="20" t="n">
        <v>1.87281319</v>
      </c>
    </row>
    <row r="34" spans="1:18">
      <c r="A34" s="15" t="s">
        <v>456</v>
      </c>
      <c r="B34" s="17" t="n">
        <v>3035</v>
      </c>
      <c r="C34" s="18">
        <f>(2669.0/B34*100)</f>
        <v/>
      </c>
      <c r="D34" s="19" t="n">
        <v>366</v>
      </c>
      <c r="E34" s="18" t="n">
        <v>18.71903569</v>
      </c>
      <c r="F34" s="20" t="n">
        <v>2.3071061</v>
      </c>
      <c r="G34" s="18" t="n">
        <v>69.54089331</v>
      </c>
      <c r="H34" s="20" t="n">
        <v>2.803815</v>
      </c>
      <c r="I34" s="18" t="n">
        <v>0</v>
      </c>
      <c r="J34" s="20" t="n">
        <v>0</v>
      </c>
      <c r="K34" s="18" t="n">
        <v>0.36857934</v>
      </c>
      <c r="L34" s="20" t="n">
        <v>0.20630787</v>
      </c>
      <c r="M34" s="18" t="n">
        <v>0</v>
      </c>
      <c r="N34" s="20" t="n">
        <v>0</v>
      </c>
      <c r="O34" s="18" t="n">
        <v>0</v>
      </c>
      <c r="P34" s="20" t="n">
        <v>0</v>
      </c>
      <c r="Q34" s="18" t="n">
        <v>11.37149165</v>
      </c>
      <c r="R34" s="20" t="n">
        <v>1.92787309</v>
      </c>
    </row>
    <row r="35" spans="1:18">
      <c r="A35" s="15" t="s">
        <v>457</v>
      </c>
      <c r="B35" s="17" t="n">
        <v>2901</v>
      </c>
      <c r="C35" s="18">
        <f>(2532.0/B35*100)</f>
        <v/>
      </c>
      <c r="D35" s="19" t="n">
        <v>369</v>
      </c>
      <c r="E35" s="18" t="n">
        <v>6.84832459</v>
      </c>
      <c r="F35" s="20" t="n">
        <v>1.55654445</v>
      </c>
      <c r="G35" s="18" t="n">
        <v>90.48704684</v>
      </c>
      <c r="H35" s="20" t="n">
        <v>1.63333409</v>
      </c>
      <c r="I35" s="18" t="n">
        <v>0</v>
      </c>
      <c r="J35" s="20" t="n">
        <v>0</v>
      </c>
      <c r="K35" s="18" t="n">
        <v>0</v>
      </c>
      <c r="L35" s="20" t="n">
        <v>0</v>
      </c>
      <c r="M35" s="18" t="n">
        <v>0</v>
      </c>
      <c r="N35" s="20" t="n">
        <v>0</v>
      </c>
      <c r="O35" s="18" t="n">
        <v>0</v>
      </c>
      <c r="P35" s="20" t="n">
        <v>0</v>
      </c>
      <c r="Q35" s="18" t="n">
        <v>2.66462856</v>
      </c>
      <c r="R35" s="20" t="n">
        <v>0.75388382</v>
      </c>
    </row>
    <row r="36" spans="1:18">
      <c r="A36" s="15" t="s">
        <v>458</v>
      </c>
      <c r="B36" s="17" t="n">
        <v>3404</v>
      </c>
      <c r="C36" s="18">
        <f>(2975.0/B36*100)</f>
        <v/>
      </c>
      <c r="D36" s="19" t="n">
        <v>429</v>
      </c>
      <c r="E36" s="18" t="n">
        <v>17.01697027</v>
      </c>
      <c r="F36" s="20" t="n">
        <v>2.09876692</v>
      </c>
      <c r="G36" s="18" t="n">
        <v>74.37567598</v>
      </c>
      <c r="H36" s="20" t="n">
        <v>2.03594255</v>
      </c>
      <c r="I36" s="18" t="n">
        <v>0</v>
      </c>
      <c r="J36" s="20" t="n">
        <v>0</v>
      </c>
      <c r="K36" s="18" t="n">
        <v>0.24880055</v>
      </c>
      <c r="L36" s="20" t="n">
        <v>0.24965619</v>
      </c>
      <c r="M36" s="18" t="n">
        <v>0</v>
      </c>
      <c r="N36" s="20" t="n">
        <v>0</v>
      </c>
      <c r="O36" s="18" t="n">
        <v>0</v>
      </c>
      <c r="P36" s="20" t="n">
        <v>0</v>
      </c>
      <c r="Q36" s="18" t="n">
        <v>8.358553199999999</v>
      </c>
      <c r="R36" s="20" t="n">
        <v>1.61058785</v>
      </c>
    </row>
    <row r="37" spans="1:18">
      <c r="A37" s="15" t="s">
        <v>459</v>
      </c>
      <c r="B37" s="17" t="n">
        <v>2731</v>
      </c>
      <c r="C37" s="18">
        <f>(2396.0/B37*100)</f>
        <v/>
      </c>
      <c r="D37" s="19" t="n">
        <v>335</v>
      </c>
      <c r="E37" s="18" t="n">
        <v>11.1146736</v>
      </c>
      <c r="F37" s="20" t="n">
        <v>1.71496319</v>
      </c>
      <c r="G37" s="18" t="n">
        <v>83.84788413</v>
      </c>
      <c r="H37" s="20" t="n">
        <v>2.14527219</v>
      </c>
      <c r="I37" s="18" t="n">
        <v>0</v>
      </c>
      <c r="J37" s="20" t="n">
        <v>0</v>
      </c>
      <c r="K37" s="18" t="n">
        <v>0</v>
      </c>
      <c r="L37" s="20" t="n">
        <v>0</v>
      </c>
      <c r="M37" s="18" t="n">
        <v>0</v>
      </c>
      <c r="N37" s="20" t="n">
        <v>0</v>
      </c>
      <c r="O37" s="18" t="n">
        <v>0</v>
      </c>
      <c r="P37" s="20" t="n">
        <v>0</v>
      </c>
      <c r="Q37" s="18" t="n">
        <v>5.03744227</v>
      </c>
      <c r="R37" s="20" t="n">
        <v>1.14719822</v>
      </c>
    </row>
    <row r="38" spans="1:18">
      <c r="A38" s="15" t="s">
        <v>460</v>
      </c>
      <c r="B38" s="17" t="n">
        <v>2807</v>
      </c>
      <c r="C38" s="18">
        <f>(2359.0/B38*100)</f>
        <v/>
      </c>
      <c r="D38" s="19" t="n">
        <v>448</v>
      </c>
      <c r="E38" s="18" t="n">
        <v>27.91427622</v>
      </c>
      <c r="F38" s="20" t="n">
        <v>2.25627218</v>
      </c>
      <c r="G38" s="18" t="n">
        <v>66.6301236</v>
      </c>
      <c r="H38" s="20" t="n">
        <v>2.55905617</v>
      </c>
      <c r="I38" s="18" t="n">
        <v>0</v>
      </c>
      <c r="J38" s="20" t="n">
        <v>0</v>
      </c>
      <c r="K38" s="18" t="n">
        <v>0</v>
      </c>
      <c r="L38" s="20" t="n">
        <v>0</v>
      </c>
      <c r="M38" s="18" t="n">
        <v>0</v>
      </c>
      <c r="N38" s="20" t="n">
        <v>0</v>
      </c>
      <c r="O38" s="18" t="n">
        <v>0</v>
      </c>
      <c r="P38" s="20" t="n">
        <v>0</v>
      </c>
      <c r="Q38" s="18" t="n">
        <v>5.45560017</v>
      </c>
      <c r="R38" s="20" t="n">
        <v>1.47909907</v>
      </c>
    </row>
    <row r="39" spans="1:18">
      <c r="A39" s="15" t="s">
        <v>461</v>
      </c>
      <c r="B39" s="17" t="n">
        <v>2938</v>
      </c>
      <c r="C39" s="18">
        <f>(2578.0/B39*100)</f>
        <v/>
      </c>
      <c r="D39" s="19" t="n">
        <v>360</v>
      </c>
      <c r="E39" s="18" t="n">
        <v>37.78139863</v>
      </c>
      <c r="F39" s="20" t="n">
        <v>2.45258141</v>
      </c>
      <c r="G39" s="18" t="n">
        <v>40.58203192</v>
      </c>
      <c r="H39" s="20" t="n">
        <v>2.87326718</v>
      </c>
      <c r="I39" s="18" t="n">
        <v>0</v>
      </c>
      <c r="J39" s="20" t="n">
        <v>0</v>
      </c>
      <c r="K39" s="18" t="n">
        <v>0</v>
      </c>
      <c r="L39" s="20" t="n">
        <v>0</v>
      </c>
      <c r="M39" s="18" t="n">
        <v>0</v>
      </c>
      <c r="N39" s="20" t="n">
        <v>0</v>
      </c>
      <c r="O39" s="18" t="n">
        <v>0</v>
      </c>
      <c r="P39" s="20" t="n">
        <v>0</v>
      </c>
      <c r="Q39" s="18" t="n">
        <v>21.63656946</v>
      </c>
      <c r="R39" s="20" t="n">
        <v>2.2310463</v>
      </c>
    </row>
    <row r="40" spans="1:18">
      <c r="A40" s="15" t="s">
        <v>462</v>
      </c>
      <c r="B40" s="17" t="n">
        <v>6922</v>
      </c>
      <c r="C40" s="18">
        <f>(6078.0/B40*100)</f>
        <v/>
      </c>
      <c r="D40" s="19" t="n">
        <v>844</v>
      </c>
      <c r="E40" s="18" t="n">
        <v>7.53823109</v>
      </c>
      <c r="F40" s="20" t="n">
        <v>1.40092928</v>
      </c>
      <c r="G40" s="18" t="n">
        <v>86.85831354</v>
      </c>
      <c r="H40" s="20" t="n">
        <v>1.94490442</v>
      </c>
      <c r="I40" s="18" t="n">
        <v>0</v>
      </c>
      <c r="J40" s="20" t="n">
        <v>0</v>
      </c>
      <c r="K40" s="18" t="n">
        <v>0</v>
      </c>
      <c r="L40" s="20" t="n">
        <v>0</v>
      </c>
      <c r="M40" s="18" t="n">
        <v>0</v>
      </c>
      <c r="N40" s="20" t="n">
        <v>0</v>
      </c>
      <c r="O40" s="18" t="n">
        <v>0</v>
      </c>
      <c r="P40" s="20" t="n">
        <v>0</v>
      </c>
      <c r="Q40" s="18" t="n">
        <v>5.60345537</v>
      </c>
      <c r="R40" s="20" t="n">
        <v>1.45916109</v>
      </c>
    </row>
    <row r="41" spans="1:18">
      <c r="A41" s="15" t="s">
        <v>463</v>
      </c>
      <c r="B41" s="17" t="n">
        <v>2854</v>
      </c>
      <c r="C41" s="18">
        <f>(2526.0/B41*100)</f>
        <v/>
      </c>
      <c r="D41" s="19" t="n">
        <v>328</v>
      </c>
      <c r="E41" s="18" t="n">
        <v>10.69476102</v>
      </c>
      <c r="F41" s="20" t="n">
        <v>1.82078099</v>
      </c>
      <c r="G41" s="18" t="n">
        <v>81.59929667</v>
      </c>
      <c r="H41" s="20" t="n">
        <v>2.05909355</v>
      </c>
      <c r="I41" s="18" t="n">
        <v>0</v>
      </c>
      <c r="J41" s="20" t="n">
        <v>0</v>
      </c>
      <c r="K41" s="18" t="n">
        <v>0.54856244</v>
      </c>
      <c r="L41" s="20" t="n">
        <v>0.40449673</v>
      </c>
      <c r="M41" s="18" t="n">
        <v>0</v>
      </c>
      <c r="N41" s="20" t="n">
        <v>0</v>
      </c>
      <c r="O41" s="18" t="n">
        <v>0</v>
      </c>
      <c r="P41" s="20" t="n">
        <v>0</v>
      </c>
      <c r="Q41" s="18" t="n">
        <v>7.15737987</v>
      </c>
      <c r="R41" s="20" t="n">
        <v>1.57152617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(10684.0/B46*100)</f>
        <v/>
      </c>
      <c r="D46" s="19" t="n">
        <v>1389</v>
      </c>
      <c r="E46" s="18" t="n">
        <v>32.2171728</v>
      </c>
      <c r="F46" s="20" t="n">
        <v>1.90122016</v>
      </c>
      <c r="G46" s="18" t="n">
        <v>27.03399484</v>
      </c>
      <c r="H46" s="20" t="n">
        <v>1.48372386</v>
      </c>
      <c r="I46" s="18" t="n">
        <v>0</v>
      </c>
      <c r="J46" s="20" t="n">
        <v>0</v>
      </c>
      <c r="K46" s="18" t="n">
        <v>0.21818497</v>
      </c>
      <c r="L46" s="20" t="n">
        <v>0.15004382</v>
      </c>
      <c r="M46" s="18" t="n">
        <v>0</v>
      </c>
      <c r="N46" s="20" t="n">
        <v>0</v>
      </c>
      <c r="O46" s="18" t="n">
        <v>0</v>
      </c>
      <c r="P46" s="20" t="n">
        <v>0</v>
      </c>
      <c r="Q46" s="18" t="n">
        <v>40.5306474</v>
      </c>
      <c r="R46" s="20" t="n">
        <v>1.93400943</v>
      </c>
    </row>
    <row r="47" spans="1:18">
      <c r="A47" s="15" t="s">
        <v>470</v>
      </c>
      <c r="B47" s="17" t="n">
        <v>2823</v>
      </c>
      <c r="C47" s="18">
        <f>(2486.0/B47*100)</f>
        <v/>
      </c>
      <c r="D47" s="19" t="n">
        <v>337</v>
      </c>
      <c r="E47" s="18" t="n">
        <v>24.49148941</v>
      </c>
      <c r="F47" s="20" t="n">
        <v>2.47108251</v>
      </c>
      <c r="G47" s="18" t="n">
        <v>68.36782203999999</v>
      </c>
      <c r="H47" s="20" t="n">
        <v>2.86264845</v>
      </c>
      <c r="I47" s="18" t="n">
        <v>0</v>
      </c>
      <c r="J47" s="20" t="n">
        <v>0</v>
      </c>
      <c r="K47" s="18" t="n">
        <v>0.30207587</v>
      </c>
      <c r="L47" s="20" t="n">
        <v>0.28229428</v>
      </c>
      <c r="M47" s="18" t="n">
        <v>0</v>
      </c>
      <c r="N47" s="20" t="n">
        <v>0</v>
      </c>
      <c r="O47" s="18" t="n">
        <v>0</v>
      </c>
      <c r="P47" s="20" t="n">
        <v>0</v>
      </c>
      <c r="Q47" s="18" t="n">
        <v>6.83861267</v>
      </c>
      <c r="R47" s="20" t="n">
        <v>1.48850244</v>
      </c>
    </row>
    <row r="48" spans="1:18">
      <c r="A48" s="15" t="s">
        <v>471</v>
      </c>
      <c r="B48" s="17" t="n">
        <v>4682</v>
      </c>
      <c r="C48" s="18">
        <f>(4090.0/B48*100)</f>
        <v/>
      </c>
      <c r="D48" s="19" t="n">
        <v>592</v>
      </c>
      <c r="E48" s="18" t="n">
        <v>15.93050737</v>
      </c>
      <c r="F48" s="20" t="n">
        <v>1.65552379</v>
      </c>
      <c r="G48" s="18" t="n">
        <v>74.12632462000001</v>
      </c>
      <c r="H48" s="20" t="n">
        <v>2.51566375</v>
      </c>
      <c r="I48" s="18" t="n">
        <v>0</v>
      </c>
      <c r="J48" s="20" t="n">
        <v>0</v>
      </c>
      <c r="K48" s="18" t="n">
        <v>0</v>
      </c>
      <c r="L48" s="20" t="n">
        <v>0</v>
      </c>
      <c r="M48" s="18" t="n">
        <v>0</v>
      </c>
      <c r="N48" s="20" t="n">
        <v>0</v>
      </c>
      <c r="O48" s="18" t="n">
        <v>0</v>
      </c>
      <c r="P48" s="20" t="n">
        <v>0</v>
      </c>
      <c r="Q48" s="18" t="n">
        <v>9.943168010000001</v>
      </c>
      <c r="R48" s="20" t="n">
        <v>2.03886434</v>
      </c>
    </row>
    <row r="49" spans="1:18">
      <c r="A49" s="15" t="s">
        <v>472</v>
      </c>
      <c r="B49" s="17" t="n">
        <v>6158</v>
      </c>
      <c r="C49" s="18">
        <f>(5405.0/B49*100)</f>
        <v/>
      </c>
      <c r="D49" s="19" t="n">
        <v>753</v>
      </c>
      <c r="E49" s="18" t="n">
        <v>34.5169492</v>
      </c>
      <c r="F49" s="20" t="n">
        <v>2.19077164</v>
      </c>
      <c r="G49" s="18" t="n">
        <v>43.4522919</v>
      </c>
      <c r="H49" s="20" t="n">
        <v>2.618483</v>
      </c>
      <c r="I49" s="18" t="n">
        <v>0</v>
      </c>
      <c r="J49" s="20" t="n">
        <v>0</v>
      </c>
      <c r="K49" s="18" t="n">
        <v>0.37008332</v>
      </c>
      <c r="L49" s="20" t="n">
        <v>0.31819884</v>
      </c>
      <c r="M49" s="18" t="n">
        <v>0</v>
      </c>
      <c r="N49" s="20" t="n">
        <v>0</v>
      </c>
      <c r="O49" s="18" t="n">
        <v>0</v>
      </c>
      <c r="P49" s="20" t="n">
        <v>0</v>
      </c>
      <c r="Q49" s="18" t="n">
        <v>21.66067558</v>
      </c>
      <c r="R49" s="20" t="n">
        <v>2.04513078</v>
      </c>
    </row>
    <row r="50" spans="1:18">
      <c r="A50" s="15" t="s">
        <v>473</v>
      </c>
      <c r="B50" s="17" t="n">
        <v>3494</v>
      </c>
      <c r="C50" s="18">
        <f>(3098.0/B50*100)</f>
        <v/>
      </c>
      <c r="D50" s="19" t="n">
        <v>396</v>
      </c>
      <c r="E50" s="18" t="n">
        <v>35.72540872</v>
      </c>
      <c r="F50" s="20" t="n">
        <v>2.48635122</v>
      </c>
      <c r="G50" s="18" t="n">
        <v>45.40896164</v>
      </c>
      <c r="H50" s="20" t="n">
        <v>2.55565027</v>
      </c>
      <c r="I50" s="18" t="n">
        <v>0</v>
      </c>
      <c r="J50" s="20" t="n">
        <v>0</v>
      </c>
      <c r="K50" s="18" t="n">
        <v>0.34244118</v>
      </c>
      <c r="L50" s="20" t="n">
        <v>0.33891103</v>
      </c>
      <c r="M50" s="18" t="n">
        <v>0</v>
      </c>
      <c r="N50" s="20" t="n">
        <v>0</v>
      </c>
      <c r="O50" s="18" t="n">
        <v>0</v>
      </c>
      <c r="P50" s="20" t="n">
        <v>0</v>
      </c>
      <c r="Q50" s="18" t="n">
        <v>18.52318847</v>
      </c>
      <c r="R50" s="20" t="n">
        <v>1.86458415</v>
      </c>
    </row>
    <row r="51" spans="1:18">
      <c r="A51" s="15" t="s">
        <v>474</v>
      </c>
      <c r="B51" s="17" t="n">
        <v>3013</v>
      </c>
      <c r="C51" s="18">
        <f>(2641.0/B51*100)</f>
        <v/>
      </c>
      <c r="D51" s="19" t="n">
        <v>372</v>
      </c>
      <c r="E51" s="18" t="n">
        <v>14.7086063</v>
      </c>
      <c r="F51" s="20" t="n">
        <v>1.79293753</v>
      </c>
      <c r="G51" s="18" t="n">
        <v>69.36656512</v>
      </c>
      <c r="H51" s="20" t="n">
        <v>2.50217228</v>
      </c>
      <c r="I51" s="18" t="n">
        <v>0</v>
      </c>
      <c r="J51" s="20" t="n">
        <v>0</v>
      </c>
      <c r="K51" s="18" t="n">
        <v>0</v>
      </c>
      <c r="L51" s="20" t="n">
        <v>0</v>
      </c>
      <c r="M51" s="18" t="n">
        <v>0</v>
      </c>
      <c r="N51" s="20" t="n">
        <v>0</v>
      </c>
      <c r="O51" s="18" t="n">
        <v>0</v>
      </c>
      <c r="P51" s="20" t="n">
        <v>0</v>
      </c>
      <c r="Q51" s="18" t="n">
        <v>15.92482858</v>
      </c>
      <c r="R51" s="20" t="n">
        <v>1.78858702</v>
      </c>
    </row>
    <row r="52" spans="1:18">
      <c r="A52" s="15" t="s">
        <v>475</v>
      </c>
      <c r="B52" s="17" t="n">
        <v>2760</v>
      </c>
      <c r="C52" s="18">
        <f>(2427.0/B52*100)</f>
        <v/>
      </c>
      <c r="D52" s="19" t="n">
        <v>333</v>
      </c>
      <c r="E52" s="18" t="n">
        <v>16.12607079</v>
      </c>
      <c r="F52" s="20" t="n">
        <v>2.08248838</v>
      </c>
      <c r="G52" s="18" t="n">
        <v>73.13976533</v>
      </c>
      <c r="H52" s="20" t="n">
        <v>2.60641694</v>
      </c>
      <c r="I52" s="18" t="n">
        <v>0</v>
      </c>
      <c r="J52" s="20" t="n">
        <v>0</v>
      </c>
      <c r="K52" s="18" t="n">
        <v>0</v>
      </c>
      <c r="L52" s="20" t="n">
        <v>0</v>
      </c>
      <c r="M52" s="18" t="n">
        <v>0</v>
      </c>
      <c r="N52" s="20" t="n">
        <v>0</v>
      </c>
      <c r="O52" s="18" t="n">
        <v>0</v>
      </c>
      <c r="P52" s="20" t="n">
        <v>0</v>
      </c>
      <c r="Q52" s="18" t="n">
        <v>10.73416387</v>
      </c>
      <c r="R52" s="20" t="n">
        <v>1.84806775</v>
      </c>
    </row>
    <row r="53" spans="1:18">
      <c r="A53" s="15" t="s">
        <v>476</v>
      </c>
      <c r="B53" s="17" t="n">
        <v>2474</v>
      </c>
      <c r="C53" s="18">
        <f>(2084.0/B53*100)</f>
        <v/>
      </c>
      <c r="D53" s="19" t="n">
        <v>390</v>
      </c>
      <c r="E53" s="18" t="n">
        <v>42.81843072</v>
      </c>
      <c r="F53" s="20" t="n">
        <v>2.6180027</v>
      </c>
      <c r="G53" s="18" t="n">
        <v>17.47043886</v>
      </c>
      <c r="H53" s="20" t="n">
        <v>1.95690934</v>
      </c>
      <c r="I53" s="18" t="n">
        <v>0</v>
      </c>
      <c r="J53" s="20" t="n">
        <v>0</v>
      </c>
      <c r="K53" s="18" t="n">
        <v>4.2242502</v>
      </c>
      <c r="L53" s="20" t="n">
        <v>0.98904132</v>
      </c>
      <c r="M53" s="18" t="n">
        <v>0</v>
      </c>
      <c r="N53" s="20" t="n">
        <v>0</v>
      </c>
      <c r="O53" s="18" t="n">
        <v>0</v>
      </c>
      <c r="P53" s="20" t="n">
        <v>0</v>
      </c>
      <c r="Q53" s="18" t="n">
        <v>35.48688022</v>
      </c>
      <c r="R53" s="20" t="n">
        <v>2.31683807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(2339.0/B55*100)</f>
        <v/>
      </c>
      <c r="D55" s="19" t="n">
        <v>336</v>
      </c>
      <c r="E55" s="18" t="n">
        <v>10.45590726</v>
      </c>
      <c r="F55" s="20" t="n">
        <v>1.95404776</v>
      </c>
      <c r="G55" s="18" t="n">
        <v>82.00457559</v>
      </c>
      <c r="H55" s="20" t="n">
        <v>2.51452989</v>
      </c>
      <c r="I55" s="18" t="n">
        <v>0</v>
      </c>
      <c r="J55" s="20" t="n">
        <v>0</v>
      </c>
      <c r="K55" s="18" t="n">
        <v>0</v>
      </c>
      <c r="L55" s="20" t="n">
        <v>0</v>
      </c>
      <c r="M55" s="18" t="n">
        <v>0.20608438</v>
      </c>
      <c r="N55" s="20" t="n">
        <v>0.20571936</v>
      </c>
      <c r="O55" s="18" t="n">
        <v>0</v>
      </c>
      <c r="P55" s="20" t="n">
        <v>0</v>
      </c>
      <c r="Q55" s="18" t="n">
        <v>7.33343276</v>
      </c>
      <c r="R55" s="20" t="n">
        <v>1.52565804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(2823.0/B61*100)</f>
        <v/>
      </c>
      <c r="D61" s="19" t="n">
        <v>378</v>
      </c>
      <c r="E61" s="18" t="n">
        <v>19.32097115</v>
      </c>
      <c r="F61" s="20" t="n">
        <v>2.20311101</v>
      </c>
      <c r="G61" s="18" t="n">
        <v>74.88061829</v>
      </c>
      <c r="H61" s="20" t="n">
        <v>2.55998473</v>
      </c>
      <c r="I61" s="18" t="n">
        <v>0</v>
      </c>
      <c r="J61" s="20" t="n">
        <v>0</v>
      </c>
      <c r="K61" s="18" t="n">
        <v>0</v>
      </c>
      <c r="L61" s="20" t="n">
        <v>0</v>
      </c>
      <c r="M61" s="18" t="n">
        <v>0</v>
      </c>
      <c r="N61" s="20" t="n">
        <v>0</v>
      </c>
      <c r="O61" s="18" t="n">
        <v>0</v>
      </c>
      <c r="P61" s="20" t="n">
        <v>0</v>
      </c>
      <c r="Q61" s="18" t="n">
        <v>5.79841056</v>
      </c>
      <c r="R61" s="20" t="n">
        <v>1.31011285</v>
      </c>
    </row>
    <row r="62" spans="1:18">
      <c r="A62" s="15" t="s">
        <v>486</v>
      </c>
      <c r="B62" s="17" t="n">
        <v>2230</v>
      </c>
      <c r="C62" s="18">
        <f>(1944.0/B62*100)</f>
        <v/>
      </c>
      <c r="D62" s="19" t="n">
        <v>286</v>
      </c>
      <c r="E62" s="18" t="n">
        <v>11.28983205</v>
      </c>
      <c r="F62" s="20" t="n">
        <v>1.89752098</v>
      </c>
      <c r="G62" s="18" t="n">
        <v>83.83286815</v>
      </c>
      <c r="H62" s="20" t="n">
        <v>2.26899933</v>
      </c>
      <c r="I62" s="18" t="n">
        <v>0</v>
      </c>
      <c r="J62" s="20" t="n">
        <v>0</v>
      </c>
      <c r="K62" s="18" t="n">
        <v>0</v>
      </c>
      <c r="L62" s="20" t="n">
        <v>0</v>
      </c>
      <c r="M62" s="18" t="n">
        <v>0</v>
      </c>
      <c r="N62" s="20" t="n">
        <v>0</v>
      </c>
      <c r="O62" s="18" t="n">
        <v>0</v>
      </c>
      <c r="P62" s="20" t="n">
        <v>0</v>
      </c>
      <c r="Q62" s="18" t="n">
        <v>4.8772998</v>
      </c>
      <c r="R62" s="20" t="n">
        <v>1.46065234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(2445.0/B67*100)</f>
        <v/>
      </c>
      <c r="D67" s="19" t="n">
        <v>326</v>
      </c>
      <c r="E67" s="18" t="n">
        <v>32.90313267</v>
      </c>
      <c r="F67" s="20" t="n">
        <v>2.81587107</v>
      </c>
      <c r="G67" s="18" t="n">
        <v>48.61656906</v>
      </c>
      <c r="H67" s="20" t="n">
        <v>3.07070584</v>
      </c>
      <c r="I67" s="18" t="n">
        <v>0</v>
      </c>
      <c r="J67" s="20" t="n">
        <v>0</v>
      </c>
      <c r="K67" s="18" t="n">
        <v>0.61551919</v>
      </c>
      <c r="L67" s="20" t="n">
        <v>0.43884892</v>
      </c>
      <c r="M67" s="18" t="n">
        <v>0</v>
      </c>
      <c r="N67" s="20" t="n">
        <v>0</v>
      </c>
      <c r="O67" s="18" t="n">
        <v>0</v>
      </c>
      <c r="P67" s="20" t="n">
        <v>0</v>
      </c>
      <c r="Q67" s="18" t="n">
        <v>17.86477909</v>
      </c>
      <c r="R67" s="20" t="n">
        <v>2.30152241</v>
      </c>
    </row>
    <row r="68" spans="1:18">
      <c r="A68" s="15" t="s">
        <v>492</v>
      </c>
      <c r="B68" s="17" t="n">
        <v>3460</v>
      </c>
      <c r="C68" s="18">
        <f>(3054.0/B68*100)</f>
        <v/>
      </c>
      <c r="D68" s="19" t="n">
        <v>406</v>
      </c>
      <c r="E68" s="18" t="n">
        <v>35.87139354</v>
      </c>
      <c r="F68" s="20" t="n">
        <v>2.50349825</v>
      </c>
      <c r="G68" s="18" t="n">
        <v>36.50393168</v>
      </c>
      <c r="H68" s="20" t="n">
        <v>2.4573094</v>
      </c>
      <c r="I68" s="18" t="n">
        <v>0</v>
      </c>
      <c r="J68" s="20" t="n">
        <v>0</v>
      </c>
      <c r="K68" s="18" t="n">
        <v>0.27590351</v>
      </c>
      <c r="L68" s="20" t="n">
        <v>0.27469304</v>
      </c>
      <c r="M68" s="18" t="n">
        <v>0</v>
      </c>
      <c r="N68" s="20" t="n">
        <v>0</v>
      </c>
      <c r="O68" s="18" t="n">
        <v>0</v>
      </c>
      <c r="P68" s="20" t="n">
        <v>0</v>
      </c>
      <c r="Q68" s="18" t="n">
        <v>27.34877127</v>
      </c>
      <c r="R68" s="20" t="n">
        <v>2.05234022</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(5016.0/B70*100)</f>
        <v/>
      </c>
      <c r="D70" s="19" t="n">
        <v>1018</v>
      </c>
      <c r="E70" s="18" t="n">
        <v>29.51613023</v>
      </c>
      <c r="F70" s="20" t="n">
        <v>1.31169167</v>
      </c>
      <c r="G70" s="18" t="n">
        <v>53.15534191</v>
      </c>
      <c r="H70" s="20" t="n">
        <v>1.62779951</v>
      </c>
      <c r="I70" s="18" t="n">
        <v>0</v>
      </c>
      <c r="J70" s="20" t="n">
        <v>0</v>
      </c>
      <c r="K70" s="18" t="n">
        <v>0.5970992899999999</v>
      </c>
      <c r="L70" s="20" t="n">
        <v>0.24835251</v>
      </c>
      <c r="M70" s="18" t="n">
        <v>0</v>
      </c>
      <c r="N70" s="20" t="n">
        <v>0</v>
      </c>
      <c r="O70" s="18" t="n">
        <v>0</v>
      </c>
      <c r="P70" s="20" t="n">
        <v>0</v>
      </c>
      <c r="Q70" s="18" t="n">
        <v>16.73142856</v>
      </c>
      <c r="R70" s="20" t="n">
        <v>1.14142143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(2728.0/B72*100)</f>
        <v/>
      </c>
      <c r="D72" s="19" t="n">
        <v>379</v>
      </c>
      <c r="E72" s="18" t="n">
        <v>29.37399649</v>
      </c>
      <c r="F72" s="20" t="n">
        <v>2.44782608</v>
      </c>
      <c r="G72" s="18" t="n">
        <v>64.68834316</v>
      </c>
      <c r="H72" s="20" t="n">
        <v>2.90086185</v>
      </c>
      <c r="I72" s="18" t="n">
        <v>0</v>
      </c>
      <c r="J72" s="20" t="n">
        <v>0</v>
      </c>
      <c r="K72" s="18" t="n">
        <v>0</v>
      </c>
      <c r="L72" s="20" t="n">
        <v>0</v>
      </c>
      <c r="M72" s="18" t="n">
        <v>0</v>
      </c>
      <c r="N72" s="20" t="n">
        <v>0</v>
      </c>
      <c r="O72" s="18" t="n">
        <v>0</v>
      </c>
      <c r="P72" s="20" t="n">
        <v>0</v>
      </c>
      <c r="Q72" s="18" t="n">
        <v>5.93766035</v>
      </c>
      <c r="R72" s="20" t="n">
        <v>1.2184666</v>
      </c>
    </row>
    <row r="73" spans="1:18">
      <c r="A73" s="15" t="s">
        <v>497</v>
      </c>
      <c r="B73" s="17" t="n">
        <v>2973</v>
      </c>
      <c r="C73" s="18">
        <f>(2599.0/B73*100)</f>
        <v/>
      </c>
      <c r="D73" s="19" t="n">
        <v>374</v>
      </c>
      <c r="E73" s="18" t="n">
        <v>12.60051777</v>
      </c>
      <c r="F73" s="20" t="n">
        <v>1.96517533</v>
      </c>
      <c r="G73" s="18" t="n">
        <v>82.98647486</v>
      </c>
      <c r="H73" s="20" t="n">
        <v>2.11346219</v>
      </c>
      <c r="I73" s="18" t="n">
        <v>0</v>
      </c>
      <c r="J73" s="20" t="n">
        <v>0</v>
      </c>
      <c r="K73" s="18" t="n">
        <v>0</v>
      </c>
      <c r="L73" s="20" t="n">
        <v>0</v>
      </c>
      <c r="M73" s="18" t="n">
        <v>0</v>
      </c>
      <c r="N73" s="20" t="n">
        <v>0</v>
      </c>
      <c r="O73" s="18" t="n">
        <v>0</v>
      </c>
      <c r="P73" s="20" t="n">
        <v>0</v>
      </c>
      <c r="Q73" s="18" t="n">
        <v>4.41300737</v>
      </c>
      <c r="R73" s="20" t="n">
        <v>1.03824676</v>
      </c>
    </row>
    <row r="74" spans="1:18">
      <c r="A74" s="15" t="s">
        <v>498</v>
      </c>
      <c r="B74" s="17" t="n">
        <v>3819</v>
      </c>
      <c r="C74" s="18">
        <f>(3338.0/B74*100)</f>
        <v/>
      </c>
      <c r="D74" s="19" t="n">
        <v>481</v>
      </c>
      <c r="E74" s="18" t="n">
        <v>23.91344619</v>
      </c>
      <c r="F74" s="20" t="n">
        <v>1.84684267</v>
      </c>
      <c r="G74" s="18" t="n">
        <v>68.46924599</v>
      </c>
      <c r="H74" s="20" t="n">
        <v>2.02884728</v>
      </c>
      <c r="I74" s="18" t="n">
        <v>0</v>
      </c>
      <c r="J74" s="20" t="n">
        <v>0</v>
      </c>
      <c r="K74" s="18" t="n">
        <v>0.43356072</v>
      </c>
      <c r="L74" s="20" t="n">
        <v>0.31786264</v>
      </c>
      <c r="M74" s="18" t="n">
        <v>0</v>
      </c>
      <c r="N74" s="20" t="n">
        <v>0</v>
      </c>
      <c r="O74" s="18" t="n">
        <v>0</v>
      </c>
      <c r="P74" s="20" t="n">
        <v>0</v>
      </c>
      <c r="Q74" s="18" t="n">
        <v>7.1837471</v>
      </c>
      <c r="R74" s="20" t="n">
        <v>1.11395676</v>
      </c>
    </row>
    <row r="75" spans="1:18">
      <c r="A75" s="15" t="s">
        <v>499</v>
      </c>
      <c r="B75" s="17" t="n">
        <v>4652</v>
      </c>
      <c r="C75" s="18">
        <f>(4102.0/B75*100)</f>
        <v/>
      </c>
      <c r="D75" s="19" t="n">
        <v>550</v>
      </c>
      <c r="E75" s="18" t="n">
        <v>34.46185182</v>
      </c>
      <c r="F75" s="20" t="n">
        <v>2.16984559</v>
      </c>
      <c r="G75" s="18" t="n">
        <v>43.52930299</v>
      </c>
      <c r="H75" s="20" t="n">
        <v>2.39624111</v>
      </c>
      <c r="I75" s="18" t="n">
        <v>0</v>
      </c>
      <c r="J75" s="20" t="n">
        <v>0</v>
      </c>
      <c r="K75" s="18" t="n">
        <v>0.01028633</v>
      </c>
      <c r="L75" s="20" t="n">
        <v>0.01035085</v>
      </c>
      <c r="M75" s="18" t="n">
        <v>0</v>
      </c>
      <c r="N75" s="20" t="n">
        <v>0</v>
      </c>
      <c r="O75" s="18" t="n">
        <v>0</v>
      </c>
      <c r="P75" s="20" t="n">
        <v>0</v>
      </c>
      <c r="Q75" s="18" t="n">
        <v>21.99855886</v>
      </c>
      <c r="R75" s="20" t="n">
        <v>1.99529481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(2647.0/B77*100)</f>
        <v/>
      </c>
      <c r="D77" s="19" t="n">
        <v>322</v>
      </c>
      <c r="E77" s="18" t="n">
        <v>57.35945608</v>
      </c>
      <c r="F77" s="20" t="n">
        <v>2.80558717</v>
      </c>
      <c r="G77" s="18" t="n">
        <v>13.89138434</v>
      </c>
      <c r="H77" s="20" t="n">
        <v>1.70038793</v>
      </c>
      <c r="I77" s="18" t="n">
        <v>0</v>
      </c>
      <c r="J77" s="20" t="n">
        <v>0</v>
      </c>
      <c r="K77" s="18" t="n">
        <v>1.84929583</v>
      </c>
      <c r="L77" s="20" t="n">
        <v>0.72748212</v>
      </c>
      <c r="M77" s="18" t="n">
        <v>0</v>
      </c>
      <c r="N77" s="20" t="n">
        <v>0</v>
      </c>
      <c r="O77" s="18" t="n">
        <v>0</v>
      </c>
      <c r="P77" s="20" t="n">
        <v>0</v>
      </c>
      <c r="Q77" s="18" t="n">
        <v>26.89986375</v>
      </c>
      <c r="R77" s="20" t="n">
        <v>2.60241978</v>
      </c>
    </row>
    <row r="78" spans="1:18">
      <c r="A78" s="15" t="s">
        <v>502</v>
      </c>
      <c r="B78" s="17" t="n">
        <v>7115</v>
      </c>
      <c r="C78" s="18">
        <f>(6231.0/B78*100)</f>
        <v/>
      </c>
      <c r="D78" s="19" t="n">
        <v>884</v>
      </c>
      <c r="E78" s="18" t="n">
        <v>27.79945591</v>
      </c>
      <c r="F78" s="20" t="n">
        <v>1.99667708</v>
      </c>
      <c r="G78" s="18" t="n">
        <v>61.75326979</v>
      </c>
      <c r="H78" s="20" t="n">
        <v>1.95599025</v>
      </c>
      <c r="I78" s="18" t="n">
        <v>0</v>
      </c>
      <c r="J78" s="20" t="n">
        <v>0</v>
      </c>
      <c r="K78" s="18" t="n">
        <v>0</v>
      </c>
      <c r="L78" s="20" t="n">
        <v>0</v>
      </c>
      <c r="M78" s="18" t="n">
        <v>0</v>
      </c>
      <c r="N78" s="20" t="n">
        <v>0</v>
      </c>
      <c r="O78" s="18" t="n">
        <v>0</v>
      </c>
      <c r="P78" s="20" t="n">
        <v>0</v>
      </c>
      <c r="Q78" s="18" t="n">
        <v>10.4472743</v>
      </c>
      <c r="R78" s="20" t="n">
        <v>1.23384976</v>
      </c>
    </row>
    <row r="79" spans="1:18">
      <c r="A79" s="15" t="s">
        <v>503</v>
      </c>
      <c r="B79" s="17" t="n">
        <v>3154</v>
      </c>
      <c r="C79" s="18">
        <f>(2781.0/B79*100)</f>
        <v/>
      </c>
      <c r="D79" s="19" t="n">
        <v>373</v>
      </c>
      <c r="E79" s="18" t="n">
        <v>27.42708051</v>
      </c>
      <c r="F79" s="20" t="n">
        <v>2.39478754</v>
      </c>
      <c r="G79" s="18" t="n">
        <v>58.36327863</v>
      </c>
      <c r="H79" s="20" t="n">
        <v>2.91127565</v>
      </c>
      <c r="I79" s="18" t="n">
        <v>0</v>
      </c>
      <c r="J79" s="20" t="n">
        <v>0</v>
      </c>
      <c r="K79" s="18" t="n">
        <v>0.40696926</v>
      </c>
      <c r="L79" s="20" t="n">
        <v>0.2896196</v>
      </c>
      <c r="M79" s="18" t="n">
        <v>0</v>
      </c>
      <c r="N79" s="20" t="n">
        <v>0</v>
      </c>
      <c r="O79" s="18" t="n">
        <v>0</v>
      </c>
      <c r="P79" s="20" t="n">
        <v>0</v>
      </c>
      <c r="Q79" s="18" t="n">
        <v>13.80267161</v>
      </c>
      <c r="R79" s="20" t="n">
        <v>2.03966633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(13994.0/B82*100)</f>
        <v/>
      </c>
      <c r="D82" s="19" t="n">
        <v>1967</v>
      </c>
      <c r="E82" s="18" t="n">
        <v>15.7880344</v>
      </c>
      <c r="F82" s="20" t="n">
        <v>1.30186238</v>
      </c>
      <c r="G82" s="18" t="n">
        <v>75.7314915</v>
      </c>
      <c r="H82" s="20" t="n">
        <v>1.64145357</v>
      </c>
      <c r="I82" s="18" t="n">
        <v>0</v>
      </c>
      <c r="J82" s="20" t="n">
        <v>0</v>
      </c>
      <c r="K82" s="18" t="n">
        <v>0.20689564</v>
      </c>
      <c r="L82" s="20" t="n">
        <v>0.15439843</v>
      </c>
      <c r="M82" s="18" t="n">
        <v>0</v>
      </c>
      <c r="N82" s="20" t="n">
        <v>0</v>
      </c>
      <c r="O82" s="18" t="n">
        <v>0</v>
      </c>
      <c r="P82" s="20" t="n">
        <v>0</v>
      </c>
      <c r="Q82" s="18" t="n">
        <v>8.27357846</v>
      </c>
      <c r="R82" s="20" t="n">
        <v>1.11415224</v>
      </c>
    </row>
    <row r="83" spans="1:18">
      <c r="A83" s="15" t="s">
        <v>507</v>
      </c>
      <c r="B83" s="17" t="n">
        <v>808</v>
      </c>
      <c r="C83" s="18">
        <f>(713.0/B83*100)</f>
        <v/>
      </c>
      <c r="D83" s="19" t="n">
        <v>95</v>
      </c>
      <c r="E83" s="18" t="n">
        <v>10.45446196</v>
      </c>
      <c r="F83" s="20" t="n">
        <v>3.8417182</v>
      </c>
      <c r="G83" s="18" t="n">
        <v>79.44005883</v>
      </c>
      <c r="H83" s="20" t="n">
        <v>4.9564024</v>
      </c>
      <c r="I83" s="18" t="n">
        <v>0</v>
      </c>
      <c r="J83" s="20" t="n">
        <v>0</v>
      </c>
      <c r="K83" s="18" t="n">
        <v>0</v>
      </c>
      <c r="L83" s="20" t="n">
        <v>0</v>
      </c>
      <c r="M83" s="18" t="n">
        <v>0</v>
      </c>
      <c r="N83" s="20" t="n">
        <v>0</v>
      </c>
      <c r="O83" s="18" t="n">
        <v>0</v>
      </c>
      <c r="P83" s="20" t="n">
        <v>0</v>
      </c>
      <c r="Q83" s="18" t="n">
        <v>10.10547921</v>
      </c>
      <c r="R83" s="20" t="n">
        <v>3.14426747</v>
      </c>
    </row>
    <row r="84" spans="1:18">
      <c r="A84" s="23" t="s">
        <v>508</v>
      </c>
      <c r="B84" s="24" t="n">
        <v>938</v>
      </c>
      <c r="C84" s="25">
        <f>(827.0/B84*100)</f>
        <v/>
      </c>
      <c r="D84" s="19" t="n">
        <v>111</v>
      </c>
      <c r="E84" s="18" t="n">
        <v>8.84341845</v>
      </c>
      <c r="F84" s="20" t="n">
        <v>2.55146783</v>
      </c>
      <c r="G84" s="18" t="n">
        <v>88.6836042</v>
      </c>
      <c r="H84" s="20" t="n">
        <v>3.00145552</v>
      </c>
      <c r="I84" s="18" t="n">
        <v>0</v>
      </c>
      <c r="J84" s="20" t="n">
        <v>0</v>
      </c>
      <c r="K84" s="18" t="n">
        <v>0</v>
      </c>
      <c r="L84" s="20" t="n">
        <v>0</v>
      </c>
      <c r="M84" s="18" t="n">
        <v>0</v>
      </c>
      <c r="N84" s="20" t="n">
        <v>0</v>
      </c>
      <c r="O84" s="18" t="n">
        <v>0</v>
      </c>
      <c r="P84" s="20" t="n">
        <v>0</v>
      </c>
      <c r="Q84" s="18" t="n">
        <v>2.47297735</v>
      </c>
      <c r="R84" s="20" t="n">
        <v>1.37480959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(6249.0/B7*100)</f>
        <v/>
      </c>
      <c r="D7" s="19" t="n">
        <v>914</v>
      </c>
      <c r="E7" s="18" t="n">
        <v>7.43402239</v>
      </c>
      <c r="F7" s="20" t="n">
        <v>1.12667309</v>
      </c>
      <c r="G7" s="18" t="n">
        <v>89.0691922</v>
      </c>
      <c r="H7" s="20" t="n">
        <v>1.13050199</v>
      </c>
      <c r="I7" s="18" t="n">
        <v>0</v>
      </c>
      <c r="J7" s="20" t="n">
        <v>0</v>
      </c>
      <c r="K7" s="18" t="n">
        <v>0.02080752</v>
      </c>
      <c r="L7" s="20" t="n">
        <v>0.02120608</v>
      </c>
      <c r="M7" s="18" t="n">
        <v>0.01400322</v>
      </c>
      <c r="N7" s="20" t="n">
        <v>0.01398527</v>
      </c>
      <c r="O7" s="18" t="n">
        <v>0</v>
      </c>
      <c r="P7" s="20" t="n">
        <v>0</v>
      </c>
      <c r="Q7" s="18" t="n">
        <v>3.46197467</v>
      </c>
      <c r="R7" s="20" t="n">
        <v>0.73450141</v>
      </c>
    </row>
    <row r="8" spans="1:18">
      <c r="A8" s="15" t="s">
        <v>430</v>
      </c>
      <c r="B8" s="17" t="n">
        <v>3443</v>
      </c>
      <c r="C8" s="18">
        <f>(3020.0/B8*100)</f>
        <v/>
      </c>
      <c r="D8" s="19" t="n">
        <v>423</v>
      </c>
      <c r="E8" s="18" t="n">
        <v>12.23505979</v>
      </c>
      <c r="F8" s="20" t="n">
        <v>1.86836405</v>
      </c>
      <c r="G8" s="18" t="n">
        <v>79.14279834</v>
      </c>
      <c r="H8" s="20" t="n">
        <v>2.35522394</v>
      </c>
      <c r="I8" s="18" t="n">
        <v>0</v>
      </c>
      <c r="J8" s="20" t="n">
        <v>0</v>
      </c>
      <c r="K8" s="18" t="n">
        <v>0</v>
      </c>
      <c r="L8" s="20" t="n">
        <v>0</v>
      </c>
      <c r="M8" s="18" t="n">
        <v>0</v>
      </c>
      <c r="N8" s="20" t="n">
        <v>0</v>
      </c>
      <c r="O8" s="18" t="n">
        <v>0</v>
      </c>
      <c r="P8" s="20" t="n">
        <v>0</v>
      </c>
      <c r="Q8" s="18" t="n">
        <v>8.622141859999999</v>
      </c>
      <c r="R8" s="20" t="n">
        <v>1.66862767</v>
      </c>
    </row>
    <row r="9" spans="1:18">
      <c r="A9" s="15" t="s">
        <v>431</v>
      </c>
      <c r="B9" s="17" t="n">
        <v>4752</v>
      </c>
      <c r="C9" s="18">
        <f>(4171.0/B9*100)</f>
        <v/>
      </c>
      <c r="D9" s="19" t="n">
        <v>581</v>
      </c>
      <c r="E9" s="18" t="n">
        <v>17.74056917</v>
      </c>
      <c r="F9" s="20" t="n">
        <v>1.82368751</v>
      </c>
      <c r="G9" s="18" t="n">
        <v>77.21841053999999</v>
      </c>
      <c r="H9" s="20" t="n">
        <v>1.93897107</v>
      </c>
      <c r="I9" s="18" t="n">
        <v>0</v>
      </c>
      <c r="J9" s="20" t="n">
        <v>0</v>
      </c>
      <c r="K9" s="18" t="n">
        <v>0</v>
      </c>
      <c r="L9" s="20" t="n">
        <v>0</v>
      </c>
      <c r="M9" s="18" t="n">
        <v>0.1401389</v>
      </c>
      <c r="N9" s="20" t="n">
        <v>0.13631345</v>
      </c>
      <c r="O9" s="18" t="n">
        <v>0</v>
      </c>
      <c r="P9" s="20" t="n">
        <v>0</v>
      </c>
      <c r="Q9" s="18" t="n">
        <v>4.90088139</v>
      </c>
      <c r="R9" s="20" t="n">
        <v>0.8505481499999999</v>
      </c>
    </row>
    <row r="10" spans="1:18">
      <c r="A10" s="15" t="s">
        <v>432</v>
      </c>
      <c r="B10" s="17" t="n">
        <v>10022</v>
      </c>
      <c r="C10" s="18">
        <f>(8784.0/B10*100)</f>
        <v/>
      </c>
      <c r="D10" s="19" t="n">
        <v>1238</v>
      </c>
      <c r="E10" s="18" t="n">
        <v>5.12959764</v>
      </c>
      <c r="F10" s="20" t="n">
        <v>0.95027105</v>
      </c>
      <c r="G10" s="18" t="n">
        <v>91.68038196000001</v>
      </c>
      <c r="H10" s="20" t="n">
        <v>1.26919411</v>
      </c>
      <c r="I10" s="18" t="n">
        <v>0</v>
      </c>
      <c r="J10" s="20" t="n">
        <v>0</v>
      </c>
      <c r="K10" s="18" t="n">
        <v>0.2062962</v>
      </c>
      <c r="L10" s="20" t="n">
        <v>0.19695746</v>
      </c>
      <c r="M10" s="18" t="n">
        <v>0.16299023</v>
      </c>
      <c r="N10" s="20" t="n">
        <v>0.1643989</v>
      </c>
      <c r="O10" s="18" t="n">
        <v>0</v>
      </c>
      <c r="P10" s="20" t="n">
        <v>0</v>
      </c>
      <c r="Q10" s="18" t="n">
        <v>2.82073397</v>
      </c>
      <c r="R10" s="20" t="n">
        <v>0.61950352</v>
      </c>
    </row>
    <row r="11" spans="1:18">
      <c r="A11" s="15" t="s">
        <v>433</v>
      </c>
      <c r="B11" s="17" t="n">
        <v>3500</v>
      </c>
      <c r="C11" s="18">
        <f>(3067.0/B11*100)</f>
        <v/>
      </c>
      <c r="D11" s="19" t="n">
        <v>433</v>
      </c>
      <c r="E11" s="18" t="n">
        <v>13.88109076</v>
      </c>
      <c r="F11" s="20" t="n">
        <v>2.18913318</v>
      </c>
      <c r="G11" s="18" t="n">
        <v>71.92910377</v>
      </c>
      <c r="H11" s="20" t="n">
        <v>2.81584751</v>
      </c>
      <c r="I11" s="18" t="n">
        <v>0</v>
      </c>
      <c r="J11" s="20" t="n">
        <v>0</v>
      </c>
      <c r="K11" s="18" t="n">
        <v>0</v>
      </c>
      <c r="L11" s="20" t="n">
        <v>0</v>
      </c>
      <c r="M11" s="18" t="n">
        <v>0</v>
      </c>
      <c r="N11" s="20" t="n">
        <v>0</v>
      </c>
      <c r="O11" s="18" t="n">
        <v>0</v>
      </c>
      <c r="P11" s="20" t="n">
        <v>0</v>
      </c>
      <c r="Q11" s="18" t="n">
        <v>14.18980546</v>
      </c>
      <c r="R11" s="20" t="n">
        <v>1.74109859</v>
      </c>
    </row>
    <row r="12" spans="1:18">
      <c r="A12" s="15" t="s">
        <v>434</v>
      </c>
      <c r="B12" s="17" t="n">
        <v>3422</v>
      </c>
      <c r="C12" s="18">
        <f>(3007.0/B12*100)</f>
        <v/>
      </c>
      <c r="D12" s="19" t="n">
        <v>415</v>
      </c>
      <c r="E12" s="18" t="n">
        <v>11.25573982</v>
      </c>
      <c r="F12" s="20" t="n">
        <v>1.66802102</v>
      </c>
      <c r="G12" s="18" t="n">
        <v>79.63491594</v>
      </c>
      <c r="H12" s="20" t="n">
        <v>2.1395339</v>
      </c>
      <c r="I12" s="18" t="n">
        <v>0</v>
      </c>
      <c r="J12" s="20" t="n">
        <v>0</v>
      </c>
      <c r="K12" s="18" t="n">
        <v>0</v>
      </c>
      <c r="L12" s="20" t="n">
        <v>0</v>
      </c>
      <c r="M12" s="18" t="n">
        <v>0</v>
      </c>
      <c r="N12" s="20" t="n">
        <v>0</v>
      </c>
      <c r="O12" s="18" t="n">
        <v>0</v>
      </c>
      <c r="P12" s="20" t="n">
        <v>0</v>
      </c>
      <c r="Q12" s="18" t="n">
        <v>9.10934424</v>
      </c>
      <c r="R12" s="20" t="n">
        <v>1.34989325</v>
      </c>
    </row>
    <row r="13" spans="1:18">
      <c r="A13" s="15" t="s">
        <v>435</v>
      </c>
      <c r="B13" s="17" t="n">
        <v>3602</v>
      </c>
      <c r="C13" s="18">
        <f>(3177.0/B13*100)</f>
        <v/>
      </c>
      <c r="D13" s="19" t="n">
        <v>425</v>
      </c>
      <c r="E13" s="18" t="n">
        <v>6.80475172</v>
      </c>
      <c r="F13" s="20" t="n">
        <v>1.57082825</v>
      </c>
      <c r="G13" s="18" t="n">
        <v>90.43605943999999</v>
      </c>
      <c r="H13" s="20" t="n">
        <v>1.93678473</v>
      </c>
      <c r="I13" s="18" t="n">
        <v>0</v>
      </c>
      <c r="J13" s="20" t="n">
        <v>0</v>
      </c>
      <c r="K13" s="18" t="n">
        <v>0.03211343</v>
      </c>
      <c r="L13" s="20" t="n">
        <v>0.03202509</v>
      </c>
      <c r="M13" s="18" t="n">
        <v>0</v>
      </c>
      <c r="N13" s="20" t="n">
        <v>0</v>
      </c>
      <c r="O13" s="18" t="n">
        <v>0</v>
      </c>
      <c r="P13" s="20" t="n">
        <v>0</v>
      </c>
      <c r="Q13" s="18" t="n">
        <v>2.72707541</v>
      </c>
      <c r="R13" s="20" t="n">
        <v>0.87201048</v>
      </c>
    </row>
    <row r="14" spans="1:18">
      <c r="A14" s="15" t="s">
        <v>436</v>
      </c>
      <c r="B14" s="17" t="n">
        <v>2788</v>
      </c>
      <c r="C14" s="18">
        <f>(2467.0/B14*100)</f>
        <v/>
      </c>
      <c r="D14" s="19" t="n">
        <v>321</v>
      </c>
      <c r="E14" s="18" t="n">
        <v>7.25639674</v>
      </c>
      <c r="F14" s="20" t="n">
        <v>1.14841408</v>
      </c>
      <c r="G14" s="18" t="n">
        <v>89.45166621</v>
      </c>
      <c r="H14" s="20" t="n">
        <v>1.52398757</v>
      </c>
      <c r="I14" s="18" t="n">
        <v>0</v>
      </c>
      <c r="J14" s="20" t="n">
        <v>0</v>
      </c>
      <c r="K14" s="18" t="n">
        <v>0.25771003</v>
      </c>
      <c r="L14" s="20" t="n">
        <v>0.25886231</v>
      </c>
      <c r="M14" s="18" t="n">
        <v>0</v>
      </c>
      <c r="N14" s="20" t="n">
        <v>0</v>
      </c>
      <c r="O14" s="18" t="n">
        <v>0</v>
      </c>
      <c r="P14" s="20" t="n">
        <v>0</v>
      </c>
      <c r="Q14" s="18" t="n">
        <v>3.03422702</v>
      </c>
      <c r="R14" s="20" t="n">
        <v>0.86605955</v>
      </c>
    </row>
    <row r="15" spans="1:18">
      <c r="A15" s="15" t="s">
        <v>437</v>
      </c>
      <c r="B15" s="17" t="n">
        <v>2863</v>
      </c>
      <c r="C15" s="18">
        <f>(2492.0/B15*100)</f>
        <v/>
      </c>
      <c r="D15" s="19" t="n">
        <v>371</v>
      </c>
      <c r="E15" s="18" t="n">
        <v>8.30536556</v>
      </c>
      <c r="F15" s="20" t="n">
        <v>1.18181401</v>
      </c>
      <c r="G15" s="18" t="n">
        <v>86.89650829</v>
      </c>
      <c r="H15" s="20" t="n">
        <v>1.72730549</v>
      </c>
      <c r="I15" s="18" t="n">
        <v>0</v>
      </c>
      <c r="J15" s="20" t="n">
        <v>0</v>
      </c>
      <c r="K15" s="18" t="n">
        <v>0</v>
      </c>
      <c r="L15" s="20" t="n">
        <v>0</v>
      </c>
      <c r="M15" s="18" t="n">
        <v>0</v>
      </c>
      <c r="N15" s="20" t="n">
        <v>0</v>
      </c>
      <c r="O15" s="18" t="n">
        <v>0</v>
      </c>
      <c r="P15" s="20" t="n">
        <v>0</v>
      </c>
      <c r="Q15" s="18" t="n">
        <v>4.79812615</v>
      </c>
      <c r="R15" s="20" t="n">
        <v>1.14896757</v>
      </c>
    </row>
    <row r="16" spans="1:18">
      <c r="A16" s="15" t="s">
        <v>438</v>
      </c>
      <c r="B16" s="17" t="n">
        <v>3111</v>
      </c>
      <c r="C16" s="18">
        <f>(2727.0/B16*100)</f>
        <v/>
      </c>
      <c r="D16" s="19" t="n">
        <v>384</v>
      </c>
      <c r="E16" s="18" t="n">
        <v>6.87999178</v>
      </c>
      <c r="F16" s="20" t="n">
        <v>1.22423663</v>
      </c>
      <c r="G16" s="18" t="n">
        <v>82.45580818000001</v>
      </c>
      <c r="H16" s="20" t="n">
        <v>2.09184699</v>
      </c>
      <c r="I16" s="18" t="n">
        <v>0</v>
      </c>
      <c r="J16" s="20" t="n">
        <v>0</v>
      </c>
      <c r="K16" s="18" t="n">
        <v>0.30816916</v>
      </c>
      <c r="L16" s="20" t="n">
        <v>0.40907131</v>
      </c>
      <c r="M16" s="18" t="n">
        <v>0</v>
      </c>
      <c r="N16" s="20" t="n">
        <v>0</v>
      </c>
      <c r="O16" s="18" t="n">
        <v>0</v>
      </c>
      <c r="P16" s="20" t="n">
        <v>0</v>
      </c>
      <c r="Q16" s="18" t="n">
        <v>10.35603087</v>
      </c>
      <c r="R16" s="20" t="n">
        <v>1.88077997</v>
      </c>
    </row>
    <row r="17" spans="1:18">
      <c r="A17" s="15" t="s">
        <v>439</v>
      </c>
      <c r="B17" s="17" t="n">
        <v>3197</v>
      </c>
      <c r="C17" s="18">
        <f>(2803.0/B17*100)</f>
        <v/>
      </c>
      <c r="D17" s="19" t="n">
        <v>394</v>
      </c>
      <c r="E17" s="18" t="n">
        <v>8.08583041</v>
      </c>
      <c r="F17" s="20" t="n">
        <v>1.4991276</v>
      </c>
      <c r="G17" s="18" t="n">
        <v>81.42276645</v>
      </c>
      <c r="H17" s="20" t="n">
        <v>1.98933761</v>
      </c>
      <c r="I17" s="18" t="n">
        <v>0</v>
      </c>
      <c r="J17" s="20" t="n">
        <v>0</v>
      </c>
      <c r="K17" s="18" t="n">
        <v>0</v>
      </c>
      <c r="L17" s="20" t="n">
        <v>0</v>
      </c>
      <c r="M17" s="18" t="n">
        <v>0</v>
      </c>
      <c r="N17" s="20" t="n">
        <v>0</v>
      </c>
      <c r="O17" s="18" t="n">
        <v>0</v>
      </c>
      <c r="P17" s="20" t="n">
        <v>0</v>
      </c>
      <c r="Q17" s="18" t="n">
        <v>10.49140314</v>
      </c>
      <c r="R17" s="20" t="n">
        <v>1.42913917</v>
      </c>
    </row>
    <row r="18" spans="1:18">
      <c r="A18" s="15" t="s">
        <v>440</v>
      </c>
      <c r="B18" s="17" t="n">
        <v>2706</v>
      </c>
      <c r="C18" s="18">
        <f>(2382.0/B18*100)</f>
        <v/>
      </c>
      <c r="D18" s="19" t="n">
        <v>324</v>
      </c>
      <c r="E18" s="18" t="n">
        <v>16.44803623</v>
      </c>
      <c r="F18" s="20" t="n">
        <v>2.18260359</v>
      </c>
      <c r="G18" s="18" t="n">
        <v>74.02114745</v>
      </c>
      <c r="H18" s="20" t="n">
        <v>2.63791334</v>
      </c>
      <c r="I18" s="18" t="n">
        <v>0</v>
      </c>
      <c r="J18" s="20" t="n">
        <v>0</v>
      </c>
      <c r="K18" s="18" t="n">
        <v>0</v>
      </c>
      <c r="L18" s="20" t="n">
        <v>0</v>
      </c>
      <c r="M18" s="18" t="n">
        <v>0</v>
      </c>
      <c r="N18" s="20" t="n">
        <v>0</v>
      </c>
      <c r="O18" s="18" t="n">
        <v>0</v>
      </c>
      <c r="P18" s="20" t="n">
        <v>0</v>
      </c>
      <c r="Q18" s="18" t="n">
        <v>9.530816310000001</v>
      </c>
      <c r="R18" s="20" t="n">
        <v>2.47039272</v>
      </c>
    </row>
    <row r="19" spans="1:18">
      <c r="A19" s="15" t="s">
        <v>441</v>
      </c>
      <c r="B19" s="17" t="n">
        <v>2850</v>
      </c>
      <c r="C19" s="18">
        <f>(2507.0/B19*100)</f>
        <v/>
      </c>
      <c r="D19" s="19" t="n">
        <v>343</v>
      </c>
      <c r="E19" s="18" t="n">
        <v>18.29823175</v>
      </c>
      <c r="F19" s="20" t="n">
        <v>1.93567941</v>
      </c>
      <c r="G19" s="18" t="n">
        <v>68.60902294</v>
      </c>
      <c r="H19" s="20" t="n">
        <v>2.41080683</v>
      </c>
      <c r="I19" s="18" t="n">
        <v>0</v>
      </c>
      <c r="J19" s="20" t="n">
        <v>0</v>
      </c>
      <c r="K19" s="18" t="n">
        <v>0</v>
      </c>
      <c r="L19" s="20" t="n">
        <v>0</v>
      </c>
      <c r="M19" s="18" t="n">
        <v>0</v>
      </c>
      <c r="N19" s="20" t="n">
        <v>0</v>
      </c>
      <c r="O19" s="18" t="n">
        <v>0</v>
      </c>
      <c r="P19" s="20" t="n">
        <v>0</v>
      </c>
      <c r="Q19" s="18" t="n">
        <v>13.09274531</v>
      </c>
      <c r="R19" s="20" t="n">
        <v>2.15918903</v>
      </c>
    </row>
    <row r="20" spans="1:18">
      <c r="A20" s="15" t="s">
        <v>442</v>
      </c>
      <c r="B20" s="17" t="n">
        <v>1741</v>
      </c>
      <c r="C20" s="18">
        <f>(1526.0/B20*100)</f>
        <v/>
      </c>
      <c r="D20" s="19" t="n">
        <v>215</v>
      </c>
      <c r="E20" s="18" t="n">
        <v>17.33008494</v>
      </c>
      <c r="F20" s="20" t="n">
        <v>2.73756207</v>
      </c>
      <c r="G20" s="18" t="n">
        <v>76.24727713</v>
      </c>
      <c r="H20" s="20" t="n">
        <v>3.03965101</v>
      </c>
      <c r="I20" s="18" t="n">
        <v>0</v>
      </c>
      <c r="J20" s="20" t="n">
        <v>0</v>
      </c>
      <c r="K20" s="18" t="n">
        <v>0</v>
      </c>
      <c r="L20" s="20" t="n">
        <v>0</v>
      </c>
      <c r="M20" s="18" t="n">
        <v>1.43369582</v>
      </c>
      <c r="N20" s="20" t="n">
        <v>0.9900105</v>
      </c>
      <c r="O20" s="18" t="n">
        <v>0</v>
      </c>
      <c r="P20" s="20" t="n">
        <v>0</v>
      </c>
      <c r="Q20" s="18" t="n">
        <v>4.98894212</v>
      </c>
      <c r="R20" s="20" t="n">
        <v>1.55100837</v>
      </c>
    </row>
    <row r="21" spans="1:18">
      <c r="A21" s="15" t="s">
        <v>443</v>
      </c>
      <c r="B21" s="17" t="n">
        <v>2833</v>
      </c>
      <c r="C21" s="18">
        <f>(2351.0/B21*100)</f>
        <v/>
      </c>
      <c r="D21" s="19" t="n">
        <v>482</v>
      </c>
      <c r="E21" s="18" t="n">
        <v>6.22962516</v>
      </c>
      <c r="F21" s="20" t="n">
        <v>1.22038763</v>
      </c>
      <c r="G21" s="18" t="n">
        <v>89.80741036000001</v>
      </c>
      <c r="H21" s="20" t="n">
        <v>1.40850601</v>
      </c>
      <c r="I21" s="18" t="n">
        <v>0</v>
      </c>
      <c r="J21" s="20" t="n">
        <v>0</v>
      </c>
      <c r="K21" s="18" t="n">
        <v>0.18265805</v>
      </c>
      <c r="L21" s="20" t="n">
        <v>0.13034134</v>
      </c>
      <c r="M21" s="18" t="n">
        <v>0</v>
      </c>
      <c r="N21" s="20" t="n">
        <v>0</v>
      </c>
      <c r="O21" s="18" t="n">
        <v>0</v>
      </c>
      <c r="P21" s="20" t="n">
        <v>0</v>
      </c>
      <c r="Q21" s="18" t="n">
        <v>3.78030643</v>
      </c>
      <c r="R21" s="20" t="n">
        <v>0.84876673</v>
      </c>
    </row>
    <row r="22" spans="1:18">
      <c r="A22" s="15" t="s">
        <v>444</v>
      </c>
      <c r="B22" s="17" t="n">
        <v>3667</v>
      </c>
      <c r="C22" s="18">
        <f>(3195.0/B22*100)</f>
        <v/>
      </c>
      <c r="D22" s="19" t="n">
        <v>472</v>
      </c>
      <c r="E22" s="18" t="n">
        <v>15.91883971</v>
      </c>
      <c r="F22" s="20" t="n">
        <v>1.55404958</v>
      </c>
      <c r="G22" s="18" t="n">
        <v>70.19678414000001</v>
      </c>
      <c r="H22" s="20" t="n">
        <v>2.29204158</v>
      </c>
      <c r="I22" s="18" t="n">
        <v>0</v>
      </c>
      <c r="J22" s="20" t="n">
        <v>0</v>
      </c>
      <c r="K22" s="18" t="n">
        <v>0.20128367</v>
      </c>
      <c r="L22" s="20" t="n">
        <v>0.22421641</v>
      </c>
      <c r="M22" s="18" t="n">
        <v>0</v>
      </c>
      <c r="N22" s="20" t="n">
        <v>0</v>
      </c>
      <c r="O22" s="18" t="n">
        <v>0</v>
      </c>
      <c r="P22" s="20" t="n">
        <v>0</v>
      </c>
      <c r="Q22" s="18" t="n">
        <v>13.68309248</v>
      </c>
      <c r="R22" s="20" t="n">
        <v>2.0387685</v>
      </c>
    </row>
    <row r="23" spans="1:18">
      <c r="A23" s="15" t="s">
        <v>445</v>
      </c>
      <c r="B23" s="17" t="n">
        <v>5792</v>
      </c>
      <c r="C23" s="18">
        <f>(5068.0/B23*100)</f>
        <v/>
      </c>
      <c r="D23" s="19" t="n">
        <v>724</v>
      </c>
      <c r="E23" s="18" t="n">
        <v>13.09826769</v>
      </c>
      <c r="F23" s="20" t="n">
        <v>1.79082925</v>
      </c>
      <c r="G23" s="18" t="n">
        <v>72.12598545</v>
      </c>
      <c r="H23" s="20" t="n">
        <v>2.6987</v>
      </c>
      <c r="I23" s="18" t="n">
        <v>0</v>
      </c>
      <c r="J23" s="20" t="n">
        <v>0</v>
      </c>
      <c r="K23" s="18" t="n">
        <v>0</v>
      </c>
      <c r="L23" s="20" t="n">
        <v>0</v>
      </c>
      <c r="M23" s="18" t="n">
        <v>2.37183778</v>
      </c>
      <c r="N23" s="20" t="n">
        <v>1.54918334</v>
      </c>
      <c r="O23" s="18" t="n">
        <v>0</v>
      </c>
      <c r="P23" s="20" t="n">
        <v>0</v>
      </c>
      <c r="Q23" s="18" t="n">
        <v>12.40390907</v>
      </c>
      <c r="R23" s="20" t="n">
        <v>2.10206337</v>
      </c>
    </row>
    <row r="24" spans="1:18">
      <c r="A24" s="15" t="s">
        <v>446</v>
      </c>
      <c r="B24" s="17" t="n">
        <v>3309</v>
      </c>
      <c r="C24" s="18">
        <f>(2879.0/B24*100)</f>
        <v/>
      </c>
      <c r="D24" s="19" t="n">
        <v>430</v>
      </c>
      <c r="E24" s="18" t="n">
        <v>8.14183588</v>
      </c>
      <c r="F24" s="20" t="n">
        <v>1.43332981</v>
      </c>
      <c r="G24" s="18" t="n">
        <v>83.31923052</v>
      </c>
      <c r="H24" s="20" t="n">
        <v>1.98830181</v>
      </c>
      <c r="I24" s="18" t="n">
        <v>0</v>
      </c>
      <c r="J24" s="20" t="n">
        <v>0</v>
      </c>
      <c r="K24" s="18" t="n">
        <v>0.40344325</v>
      </c>
      <c r="L24" s="20" t="n">
        <v>0.2824331</v>
      </c>
      <c r="M24" s="18" t="n">
        <v>0</v>
      </c>
      <c r="N24" s="20" t="n">
        <v>0</v>
      </c>
      <c r="O24" s="18" t="n">
        <v>0</v>
      </c>
      <c r="P24" s="20" t="n">
        <v>0</v>
      </c>
      <c r="Q24" s="18" t="n">
        <v>8.13549035</v>
      </c>
      <c r="R24" s="20" t="n">
        <v>1.23131146</v>
      </c>
    </row>
    <row r="25" spans="1:18">
      <c r="A25" s="15" t="s">
        <v>447</v>
      </c>
      <c r="B25" s="17" t="n">
        <v>2669</v>
      </c>
      <c r="C25" s="18">
        <f>(2343.0/B25*100)</f>
        <v/>
      </c>
      <c r="D25" s="19" t="n">
        <v>326</v>
      </c>
      <c r="E25" s="18" t="n">
        <v>4.92486721</v>
      </c>
      <c r="F25" s="20" t="n">
        <v>1.38874968</v>
      </c>
      <c r="G25" s="18" t="n">
        <v>88.7421827</v>
      </c>
      <c r="H25" s="20" t="n">
        <v>1.99278708</v>
      </c>
      <c r="I25" s="18" t="n">
        <v>0</v>
      </c>
      <c r="J25" s="20" t="n">
        <v>0</v>
      </c>
      <c r="K25" s="18" t="n">
        <v>0.30841471</v>
      </c>
      <c r="L25" s="20" t="n">
        <v>0.30841241</v>
      </c>
      <c r="M25" s="18" t="n">
        <v>0</v>
      </c>
      <c r="N25" s="20" t="n">
        <v>0</v>
      </c>
      <c r="O25" s="18" t="n">
        <v>0</v>
      </c>
      <c r="P25" s="20" t="n">
        <v>0</v>
      </c>
      <c r="Q25" s="18" t="n">
        <v>6.02453538</v>
      </c>
      <c r="R25" s="20" t="n">
        <v>1.53708149</v>
      </c>
    </row>
    <row r="26" spans="1:18">
      <c r="A26" s="15" t="s">
        <v>448</v>
      </c>
      <c r="B26" s="17" t="n">
        <v>2419</v>
      </c>
      <c r="C26" s="18">
        <f>(2117.0/B26*100)</f>
        <v/>
      </c>
      <c r="D26" s="19" t="n">
        <v>302</v>
      </c>
      <c r="E26" s="18" t="n">
        <v>9.94761679</v>
      </c>
      <c r="F26" s="20" t="n">
        <v>1.96411323</v>
      </c>
      <c r="G26" s="18" t="n">
        <v>85.52571881999999</v>
      </c>
      <c r="H26" s="20" t="n">
        <v>2.21361169</v>
      </c>
      <c r="I26" s="18" t="n">
        <v>0</v>
      </c>
      <c r="J26" s="20" t="n">
        <v>0</v>
      </c>
      <c r="K26" s="18" t="n">
        <v>0</v>
      </c>
      <c r="L26" s="20" t="n">
        <v>0</v>
      </c>
      <c r="M26" s="18" t="n">
        <v>0.25665195</v>
      </c>
      <c r="N26" s="20" t="n">
        <v>0.22763728</v>
      </c>
      <c r="O26" s="18" t="n">
        <v>0</v>
      </c>
      <c r="P26" s="20" t="n">
        <v>0</v>
      </c>
      <c r="Q26" s="18" t="n">
        <v>4.27001244</v>
      </c>
      <c r="R26" s="20" t="n">
        <v>1.18900811</v>
      </c>
    </row>
    <row r="27" spans="1:18">
      <c r="A27" s="15" t="s">
        <v>449</v>
      </c>
      <c r="B27" s="17" t="n">
        <v>2683</v>
      </c>
      <c r="C27" s="18">
        <f>(2361.0/B27*100)</f>
        <v/>
      </c>
      <c r="D27" s="19" t="n">
        <v>322</v>
      </c>
      <c r="E27" s="18" t="n">
        <v>12.5263213</v>
      </c>
      <c r="F27" s="20" t="n">
        <v>1.99945794</v>
      </c>
      <c r="G27" s="18" t="n">
        <v>80.19981048</v>
      </c>
      <c r="H27" s="20" t="n">
        <v>2.49312313</v>
      </c>
      <c r="I27" s="18" t="n">
        <v>0</v>
      </c>
      <c r="J27" s="20" t="n">
        <v>0</v>
      </c>
      <c r="K27" s="18" t="n">
        <v>0</v>
      </c>
      <c r="L27" s="20" t="n">
        <v>0</v>
      </c>
      <c r="M27" s="18" t="n">
        <v>0</v>
      </c>
      <c r="N27" s="20" t="n">
        <v>0</v>
      </c>
      <c r="O27" s="18" t="n">
        <v>0</v>
      </c>
      <c r="P27" s="20" t="n">
        <v>0</v>
      </c>
      <c r="Q27" s="18" t="n">
        <v>7.27386822</v>
      </c>
      <c r="R27" s="20" t="n">
        <v>1.46846449</v>
      </c>
    </row>
    <row r="28" spans="1:18">
      <c r="A28" s="15" t="s">
        <v>450</v>
      </c>
      <c r="B28" s="17" t="n">
        <v>3803</v>
      </c>
      <c r="C28" s="18">
        <f>(3340.0/B28*100)</f>
        <v/>
      </c>
      <c r="D28" s="19" t="n">
        <v>463</v>
      </c>
      <c r="E28" s="18" t="n">
        <v>26.69833948</v>
      </c>
      <c r="F28" s="20" t="n">
        <v>1.94110594</v>
      </c>
      <c r="G28" s="18" t="n">
        <v>70.89733273</v>
      </c>
      <c r="H28" s="20" t="n">
        <v>2.07314458</v>
      </c>
      <c r="I28" s="18" t="n">
        <v>0</v>
      </c>
      <c r="J28" s="20" t="n">
        <v>0</v>
      </c>
      <c r="K28" s="18" t="n">
        <v>0</v>
      </c>
      <c r="L28" s="20" t="n">
        <v>0</v>
      </c>
      <c r="M28" s="18" t="n">
        <v>0</v>
      </c>
      <c r="N28" s="20" t="n">
        <v>0</v>
      </c>
      <c r="O28" s="18" t="n">
        <v>0</v>
      </c>
      <c r="P28" s="20" t="n">
        <v>0</v>
      </c>
      <c r="Q28" s="18" t="n">
        <v>2.4043278</v>
      </c>
      <c r="R28" s="20" t="n">
        <v>0.8742554299999999</v>
      </c>
    </row>
    <row r="29" spans="1:18">
      <c r="A29" s="15" t="s">
        <v>451</v>
      </c>
      <c r="B29" s="17" t="n">
        <v>2700</v>
      </c>
      <c r="C29" s="18">
        <f>(2359.0/B29*100)</f>
        <v/>
      </c>
      <c r="D29" s="19" t="n">
        <v>341</v>
      </c>
      <c r="E29" s="18" t="n">
        <v>4.93945375</v>
      </c>
      <c r="F29" s="20" t="n">
        <v>1.14244312</v>
      </c>
      <c r="G29" s="18" t="n">
        <v>94.19164057</v>
      </c>
      <c r="H29" s="20" t="n">
        <v>1.40246757</v>
      </c>
      <c r="I29" s="18" t="n">
        <v>0</v>
      </c>
      <c r="J29" s="20" t="n">
        <v>0</v>
      </c>
      <c r="K29" s="18" t="n">
        <v>0</v>
      </c>
      <c r="L29" s="20" t="n">
        <v>0</v>
      </c>
      <c r="M29" s="18" t="n">
        <v>0</v>
      </c>
      <c r="N29" s="20" t="n">
        <v>0</v>
      </c>
      <c r="O29" s="18" t="n">
        <v>0</v>
      </c>
      <c r="P29" s="20" t="n">
        <v>0</v>
      </c>
      <c r="Q29" s="18" t="n">
        <v>0.86890567</v>
      </c>
      <c r="R29" s="20" t="n">
        <v>0.48864876</v>
      </c>
    </row>
    <row r="30" spans="1:18">
      <c r="A30" s="15" t="s">
        <v>452</v>
      </c>
      <c r="B30" s="17" t="n">
        <v>2257</v>
      </c>
      <c r="C30" s="18">
        <f>(1973.0/B30*100)</f>
        <v/>
      </c>
      <c r="D30" s="19" t="n">
        <v>284</v>
      </c>
      <c r="E30" s="18" t="n">
        <v>5.61574697</v>
      </c>
      <c r="F30" s="20" t="n">
        <v>1.414413</v>
      </c>
      <c r="G30" s="18" t="n">
        <v>91.71570337</v>
      </c>
      <c r="H30" s="20" t="n">
        <v>1.82223537</v>
      </c>
      <c r="I30" s="18" t="n">
        <v>0</v>
      </c>
      <c r="J30" s="20" t="n">
        <v>0</v>
      </c>
      <c r="K30" s="18" t="n">
        <v>0.29011826</v>
      </c>
      <c r="L30" s="20" t="n">
        <v>0.27185905</v>
      </c>
      <c r="M30" s="18" t="n">
        <v>0</v>
      </c>
      <c r="N30" s="20" t="n">
        <v>0</v>
      </c>
      <c r="O30" s="18" t="n">
        <v>0</v>
      </c>
      <c r="P30" s="20" t="n">
        <v>0</v>
      </c>
      <c r="Q30" s="18" t="n">
        <v>2.3784314</v>
      </c>
      <c r="R30" s="20" t="n">
        <v>1.02065767</v>
      </c>
    </row>
    <row r="31" spans="1:18">
      <c r="A31" s="15" t="s">
        <v>453</v>
      </c>
      <c r="B31" s="17" t="n">
        <v>2706</v>
      </c>
      <c r="C31" s="18">
        <f>(2378.0/B31*100)</f>
        <v/>
      </c>
      <c r="D31" s="19" t="n">
        <v>328</v>
      </c>
      <c r="E31" s="18" t="n">
        <v>9.019427309999999</v>
      </c>
      <c r="F31" s="20" t="n">
        <v>1.78251343</v>
      </c>
      <c r="G31" s="18" t="n">
        <v>88.98333134000001</v>
      </c>
      <c r="H31" s="20" t="n">
        <v>1.94807812</v>
      </c>
      <c r="I31" s="18" t="n">
        <v>0</v>
      </c>
      <c r="J31" s="20" t="n">
        <v>0</v>
      </c>
      <c r="K31" s="18" t="n">
        <v>0.27819613</v>
      </c>
      <c r="L31" s="20" t="n">
        <v>0.27565784</v>
      </c>
      <c r="M31" s="18" t="n">
        <v>0</v>
      </c>
      <c r="N31" s="20" t="n">
        <v>0</v>
      </c>
      <c r="O31" s="18" t="n">
        <v>0</v>
      </c>
      <c r="P31" s="20" t="n">
        <v>0</v>
      </c>
      <c r="Q31" s="18" t="n">
        <v>1.71904521</v>
      </c>
      <c r="R31" s="20" t="n">
        <v>0.78862856</v>
      </c>
    </row>
    <row r="32" spans="1:18">
      <c r="A32" s="15" t="s">
        <v>454</v>
      </c>
      <c r="B32" s="17" t="n">
        <v>2209</v>
      </c>
      <c r="C32" s="18">
        <f>(1846.0/B32*100)</f>
        <v/>
      </c>
      <c r="D32" s="19" t="n">
        <v>363</v>
      </c>
      <c r="E32" s="18" t="n">
        <v>12.53632704</v>
      </c>
      <c r="F32" s="20" t="n">
        <v>1.87164158</v>
      </c>
      <c r="G32" s="18" t="n">
        <v>79.95993332</v>
      </c>
      <c r="H32" s="20" t="n">
        <v>2.0476777</v>
      </c>
      <c r="I32" s="18" t="n">
        <v>0</v>
      </c>
      <c r="J32" s="20" t="n">
        <v>0</v>
      </c>
      <c r="K32" s="18" t="n">
        <v>0</v>
      </c>
      <c r="L32" s="20" t="n">
        <v>0</v>
      </c>
      <c r="M32" s="18" t="n">
        <v>0.316306</v>
      </c>
      <c r="N32" s="20" t="n">
        <v>0.30288068</v>
      </c>
      <c r="O32" s="18" t="n">
        <v>0</v>
      </c>
      <c r="P32" s="20" t="n">
        <v>0</v>
      </c>
      <c r="Q32" s="18" t="n">
        <v>7.18743364</v>
      </c>
      <c r="R32" s="20" t="n">
        <v>1.296101</v>
      </c>
    </row>
    <row r="33" spans="1:18">
      <c r="A33" s="15" t="s">
        <v>455</v>
      </c>
      <c r="B33" s="17" t="n">
        <v>3651</v>
      </c>
      <c r="C33" s="18">
        <f>(3200.0/B33*100)</f>
        <v/>
      </c>
      <c r="D33" s="19" t="n">
        <v>451</v>
      </c>
      <c r="E33" s="18" t="n">
        <v>13.53727816</v>
      </c>
      <c r="F33" s="20" t="n">
        <v>1.70538503</v>
      </c>
      <c r="G33" s="18" t="n">
        <v>82.84608111999999</v>
      </c>
      <c r="H33" s="20" t="n">
        <v>1.8197241</v>
      </c>
      <c r="I33" s="18" t="n">
        <v>0</v>
      </c>
      <c r="J33" s="20" t="n">
        <v>0</v>
      </c>
      <c r="K33" s="18" t="n">
        <v>0</v>
      </c>
      <c r="L33" s="20" t="n">
        <v>0</v>
      </c>
      <c r="M33" s="18" t="n">
        <v>0</v>
      </c>
      <c r="N33" s="20" t="n">
        <v>0</v>
      </c>
      <c r="O33" s="18" t="n">
        <v>0</v>
      </c>
      <c r="P33" s="20" t="n">
        <v>0</v>
      </c>
      <c r="Q33" s="18" t="n">
        <v>3.61664073</v>
      </c>
      <c r="R33" s="20" t="n">
        <v>0.89574744</v>
      </c>
    </row>
    <row r="34" spans="1:18">
      <c r="A34" s="15" t="s">
        <v>456</v>
      </c>
      <c r="B34" s="17" t="n">
        <v>3035</v>
      </c>
      <c r="C34" s="18">
        <f>(2669.0/B34*100)</f>
        <v/>
      </c>
      <c r="D34" s="19" t="n">
        <v>366</v>
      </c>
      <c r="E34" s="18" t="n">
        <v>15.95479238</v>
      </c>
      <c r="F34" s="20" t="n">
        <v>2.14807144</v>
      </c>
      <c r="G34" s="18" t="n">
        <v>73.4833442</v>
      </c>
      <c r="H34" s="20" t="n">
        <v>2.15075697</v>
      </c>
      <c r="I34" s="18" t="n">
        <v>0</v>
      </c>
      <c r="J34" s="20" t="n">
        <v>0</v>
      </c>
      <c r="K34" s="18" t="n">
        <v>0.36857934</v>
      </c>
      <c r="L34" s="20" t="n">
        <v>0.20630787</v>
      </c>
      <c r="M34" s="18" t="n">
        <v>0</v>
      </c>
      <c r="N34" s="20" t="n">
        <v>0</v>
      </c>
      <c r="O34" s="18" t="n">
        <v>0</v>
      </c>
      <c r="P34" s="20" t="n">
        <v>0</v>
      </c>
      <c r="Q34" s="18" t="n">
        <v>10.19328408</v>
      </c>
      <c r="R34" s="20" t="n">
        <v>1.81261</v>
      </c>
    </row>
    <row r="35" spans="1:18">
      <c r="A35" s="15" t="s">
        <v>457</v>
      </c>
      <c r="B35" s="17" t="n">
        <v>2901</v>
      </c>
      <c r="C35" s="18">
        <f>(2532.0/B35*100)</f>
        <v/>
      </c>
      <c r="D35" s="19" t="n">
        <v>369</v>
      </c>
      <c r="E35" s="18" t="n">
        <v>3.85973758</v>
      </c>
      <c r="F35" s="20" t="n">
        <v>1.39026863</v>
      </c>
      <c r="G35" s="18" t="n">
        <v>91.66085124</v>
      </c>
      <c r="H35" s="20" t="n">
        <v>1.965728</v>
      </c>
      <c r="I35" s="18" t="n">
        <v>0</v>
      </c>
      <c r="J35" s="20" t="n">
        <v>0</v>
      </c>
      <c r="K35" s="18" t="n">
        <v>0</v>
      </c>
      <c r="L35" s="20" t="n">
        <v>0</v>
      </c>
      <c r="M35" s="18" t="n">
        <v>0</v>
      </c>
      <c r="N35" s="20" t="n">
        <v>0</v>
      </c>
      <c r="O35" s="18" t="n">
        <v>0</v>
      </c>
      <c r="P35" s="20" t="n">
        <v>0</v>
      </c>
      <c r="Q35" s="18" t="n">
        <v>4.47941118</v>
      </c>
      <c r="R35" s="20" t="n">
        <v>1.42013816</v>
      </c>
    </row>
    <row r="36" spans="1:18">
      <c r="A36" s="15" t="s">
        <v>458</v>
      </c>
      <c r="B36" s="17" t="n">
        <v>3404</v>
      </c>
      <c r="C36" s="18">
        <f>(2975.0/B36*100)</f>
        <v/>
      </c>
      <c r="D36" s="19" t="n">
        <v>429</v>
      </c>
      <c r="E36" s="18" t="n">
        <v>11.92295758</v>
      </c>
      <c r="F36" s="20" t="n">
        <v>1.70685192</v>
      </c>
      <c r="G36" s="18" t="n">
        <v>81.44876157</v>
      </c>
      <c r="H36" s="20" t="n">
        <v>2.1355319</v>
      </c>
      <c r="I36" s="18" t="n">
        <v>0</v>
      </c>
      <c r="J36" s="20" t="n">
        <v>0</v>
      </c>
      <c r="K36" s="18" t="n">
        <v>0.24880055</v>
      </c>
      <c r="L36" s="20" t="n">
        <v>0.24965619</v>
      </c>
      <c r="M36" s="18" t="n">
        <v>0</v>
      </c>
      <c r="N36" s="20" t="n">
        <v>0</v>
      </c>
      <c r="O36" s="18" t="n">
        <v>0</v>
      </c>
      <c r="P36" s="20" t="n">
        <v>0</v>
      </c>
      <c r="Q36" s="18" t="n">
        <v>6.3794803</v>
      </c>
      <c r="R36" s="20" t="n">
        <v>1.23028402</v>
      </c>
    </row>
    <row r="37" spans="1:18">
      <c r="A37" s="15" t="s">
        <v>459</v>
      </c>
      <c r="B37" s="17" t="n">
        <v>2731</v>
      </c>
      <c r="C37" s="18">
        <f>(2396.0/B37*100)</f>
        <v/>
      </c>
      <c r="D37" s="19" t="n">
        <v>335</v>
      </c>
      <c r="E37" s="18" t="n">
        <v>6.12075499</v>
      </c>
      <c r="F37" s="20" t="n">
        <v>1.39897579</v>
      </c>
      <c r="G37" s="18" t="n">
        <v>88.22888518000001</v>
      </c>
      <c r="H37" s="20" t="n">
        <v>2.08087722</v>
      </c>
      <c r="I37" s="18" t="n">
        <v>0</v>
      </c>
      <c r="J37" s="20" t="n">
        <v>0</v>
      </c>
      <c r="K37" s="18" t="n">
        <v>0</v>
      </c>
      <c r="L37" s="20" t="n">
        <v>0</v>
      </c>
      <c r="M37" s="18" t="n">
        <v>0</v>
      </c>
      <c r="N37" s="20" t="n">
        <v>0</v>
      </c>
      <c r="O37" s="18" t="n">
        <v>0</v>
      </c>
      <c r="P37" s="20" t="n">
        <v>0</v>
      </c>
      <c r="Q37" s="18" t="n">
        <v>5.65035983</v>
      </c>
      <c r="R37" s="20" t="n">
        <v>1.32809845</v>
      </c>
    </row>
    <row r="38" spans="1:18">
      <c r="A38" s="15" t="s">
        <v>460</v>
      </c>
      <c r="B38" s="17" t="n">
        <v>2807</v>
      </c>
      <c r="C38" s="18">
        <f>(2357.0/B38*100)</f>
        <v/>
      </c>
      <c r="D38" s="19" t="n">
        <v>450</v>
      </c>
      <c r="E38" s="18" t="n">
        <v>9.5774235</v>
      </c>
      <c r="F38" s="20" t="n">
        <v>1.94870158</v>
      </c>
      <c r="G38" s="18" t="n">
        <v>81.35948132</v>
      </c>
      <c r="H38" s="20" t="n">
        <v>2.37023964</v>
      </c>
      <c r="I38" s="18" t="n">
        <v>0</v>
      </c>
      <c r="J38" s="20" t="n">
        <v>0</v>
      </c>
      <c r="K38" s="18" t="n">
        <v>0</v>
      </c>
      <c r="L38" s="20" t="n">
        <v>0</v>
      </c>
      <c r="M38" s="18" t="n">
        <v>0.45942163</v>
      </c>
      <c r="N38" s="20" t="n">
        <v>0.33318884</v>
      </c>
      <c r="O38" s="18" t="n">
        <v>0</v>
      </c>
      <c r="P38" s="20" t="n">
        <v>0</v>
      </c>
      <c r="Q38" s="18" t="n">
        <v>8.60367355</v>
      </c>
      <c r="R38" s="20" t="n">
        <v>1.55632419</v>
      </c>
    </row>
    <row r="39" spans="1:18">
      <c r="A39" s="15" t="s">
        <v>461</v>
      </c>
      <c r="B39" s="17" t="n">
        <v>2938</v>
      </c>
      <c r="C39" s="18">
        <f>(2577.0/B39*100)</f>
        <v/>
      </c>
      <c r="D39" s="19" t="n">
        <v>361</v>
      </c>
      <c r="E39" s="18" t="n">
        <v>18.7908254</v>
      </c>
      <c r="F39" s="20" t="n">
        <v>2.04184661</v>
      </c>
      <c r="G39" s="18" t="n">
        <v>68.71245759999999</v>
      </c>
      <c r="H39" s="20" t="n">
        <v>2.55921256</v>
      </c>
      <c r="I39" s="18" t="n">
        <v>0</v>
      </c>
      <c r="J39" s="20" t="n">
        <v>0</v>
      </c>
      <c r="K39" s="18" t="n">
        <v>0</v>
      </c>
      <c r="L39" s="20" t="n">
        <v>0</v>
      </c>
      <c r="M39" s="18" t="n">
        <v>0</v>
      </c>
      <c r="N39" s="20" t="n">
        <v>0</v>
      </c>
      <c r="O39" s="18" t="n">
        <v>0</v>
      </c>
      <c r="P39" s="20" t="n">
        <v>0</v>
      </c>
      <c r="Q39" s="18" t="n">
        <v>12.496717</v>
      </c>
      <c r="R39" s="20" t="n">
        <v>2.1963763</v>
      </c>
    </row>
    <row r="40" spans="1:18">
      <c r="A40" s="15" t="s">
        <v>462</v>
      </c>
      <c r="B40" s="17" t="n">
        <v>6922</v>
      </c>
      <c r="C40" s="18">
        <f>(6078.0/B40*100)</f>
        <v/>
      </c>
      <c r="D40" s="19" t="n">
        <v>844</v>
      </c>
      <c r="E40" s="18" t="n">
        <v>7.69952694</v>
      </c>
      <c r="F40" s="20" t="n">
        <v>1.29208377</v>
      </c>
      <c r="G40" s="18" t="n">
        <v>88.87273639999999</v>
      </c>
      <c r="H40" s="20" t="n">
        <v>1.67888776</v>
      </c>
      <c r="I40" s="18" t="n">
        <v>0</v>
      </c>
      <c r="J40" s="20" t="n">
        <v>0</v>
      </c>
      <c r="K40" s="18" t="n">
        <v>0</v>
      </c>
      <c r="L40" s="20" t="n">
        <v>0</v>
      </c>
      <c r="M40" s="18" t="n">
        <v>0</v>
      </c>
      <c r="N40" s="20" t="n">
        <v>0</v>
      </c>
      <c r="O40" s="18" t="n">
        <v>0</v>
      </c>
      <c r="P40" s="20" t="n">
        <v>0</v>
      </c>
      <c r="Q40" s="18" t="n">
        <v>3.42773666</v>
      </c>
      <c r="R40" s="20" t="n">
        <v>0.91810875</v>
      </c>
    </row>
    <row r="41" spans="1:18">
      <c r="A41" s="15" t="s">
        <v>463</v>
      </c>
      <c r="B41" s="17" t="n">
        <v>2854</v>
      </c>
      <c r="C41" s="18">
        <f>(2526.0/B41*100)</f>
        <v/>
      </c>
      <c r="D41" s="19" t="n">
        <v>328</v>
      </c>
      <c r="E41" s="18" t="n">
        <v>12.20194272</v>
      </c>
      <c r="F41" s="20" t="n">
        <v>1.66576293</v>
      </c>
      <c r="G41" s="18" t="n">
        <v>85.42843219</v>
      </c>
      <c r="H41" s="20" t="n">
        <v>1.92469946</v>
      </c>
      <c r="I41" s="18" t="n">
        <v>0</v>
      </c>
      <c r="J41" s="20" t="n">
        <v>0</v>
      </c>
      <c r="K41" s="18" t="n">
        <v>0.54856244</v>
      </c>
      <c r="L41" s="20" t="n">
        <v>0.40449673</v>
      </c>
      <c r="M41" s="18" t="n">
        <v>0</v>
      </c>
      <c r="N41" s="20" t="n">
        <v>0</v>
      </c>
      <c r="O41" s="18" t="n">
        <v>0</v>
      </c>
      <c r="P41" s="20" t="n">
        <v>0</v>
      </c>
      <c r="Q41" s="18" t="n">
        <v>1.82106266</v>
      </c>
      <c r="R41" s="20" t="n">
        <v>0.73268576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(10680.0/B46*100)</f>
        <v/>
      </c>
      <c r="D46" s="19" t="n">
        <v>1393</v>
      </c>
      <c r="E46" s="18" t="n">
        <v>32.49773885</v>
      </c>
      <c r="F46" s="20" t="n">
        <v>1.74381129</v>
      </c>
      <c r="G46" s="18" t="n">
        <v>46.41035366</v>
      </c>
      <c r="H46" s="20" t="n">
        <v>1.68511429</v>
      </c>
      <c r="I46" s="18" t="n">
        <v>0</v>
      </c>
      <c r="J46" s="20" t="n">
        <v>0</v>
      </c>
      <c r="K46" s="18" t="n">
        <v>0.2177148</v>
      </c>
      <c r="L46" s="20" t="n">
        <v>0.14971</v>
      </c>
      <c r="M46" s="18" t="n">
        <v>0.21548788</v>
      </c>
      <c r="N46" s="20" t="n">
        <v>0.12767604</v>
      </c>
      <c r="O46" s="18" t="n">
        <v>0</v>
      </c>
      <c r="P46" s="20" t="n">
        <v>0</v>
      </c>
      <c r="Q46" s="18" t="n">
        <v>20.65870481</v>
      </c>
      <c r="R46" s="20" t="n">
        <v>1.47993578</v>
      </c>
    </row>
    <row r="47" spans="1:18">
      <c r="A47" s="15" t="s">
        <v>470</v>
      </c>
      <c r="B47" s="17" t="n">
        <v>2823</v>
      </c>
      <c r="C47" s="18">
        <f>(2486.0/B47*100)</f>
        <v/>
      </c>
      <c r="D47" s="19" t="n">
        <v>337</v>
      </c>
      <c r="E47" s="18" t="n">
        <v>54.95987463</v>
      </c>
      <c r="F47" s="20" t="n">
        <v>2.85308254</v>
      </c>
      <c r="G47" s="18" t="n">
        <v>33.72046642</v>
      </c>
      <c r="H47" s="20" t="n">
        <v>2.79832384</v>
      </c>
      <c r="I47" s="18" t="n">
        <v>0</v>
      </c>
      <c r="J47" s="20" t="n">
        <v>0</v>
      </c>
      <c r="K47" s="18" t="n">
        <v>0.30207587</v>
      </c>
      <c r="L47" s="20" t="n">
        <v>0.28229428</v>
      </c>
      <c r="M47" s="18" t="n">
        <v>0</v>
      </c>
      <c r="N47" s="20" t="n">
        <v>0</v>
      </c>
      <c r="O47" s="18" t="n">
        <v>0</v>
      </c>
      <c r="P47" s="20" t="n">
        <v>0</v>
      </c>
      <c r="Q47" s="18" t="n">
        <v>11.01758307</v>
      </c>
      <c r="R47" s="20" t="n">
        <v>2.07203132</v>
      </c>
    </row>
    <row r="48" spans="1:18">
      <c r="A48" s="15" t="s">
        <v>471</v>
      </c>
      <c r="B48" s="17" t="n">
        <v>4682</v>
      </c>
      <c r="C48" s="18">
        <f>(4090.0/B48*100)</f>
        <v/>
      </c>
      <c r="D48" s="19" t="n">
        <v>592</v>
      </c>
      <c r="E48" s="18" t="n">
        <v>10.27509581</v>
      </c>
      <c r="F48" s="20" t="n">
        <v>1.5015931</v>
      </c>
      <c r="G48" s="18" t="n">
        <v>77.07466629</v>
      </c>
      <c r="H48" s="20" t="n">
        <v>2.04289711</v>
      </c>
      <c r="I48" s="18" t="n">
        <v>0</v>
      </c>
      <c r="J48" s="20" t="n">
        <v>0</v>
      </c>
      <c r="K48" s="18" t="n">
        <v>0</v>
      </c>
      <c r="L48" s="20" t="n">
        <v>0</v>
      </c>
      <c r="M48" s="18" t="n">
        <v>0</v>
      </c>
      <c r="N48" s="20" t="n">
        <v>0</v>
      </c>
      <c r="O48" s="18" t="n">
        <v>0</v>
      </c>
      <c r="P48" s="20" t="n">
        <v>0</v>
      </c>
      <c r="Q48" s="18" t="n">
        <v>12.6502379</v>
      </c>
      <c r="R48" s="20" t="n">
        <v>1.59936329</v>
      </c>
    </row>
    <row r="49" spans="1:18">
      <c r="A49" s="15" t="s">
        <v>472</v>
      </c>
      <c r="B49" s="17" t="n">
        <v>6158</v>
      </c>
      <c r="C49" s="18">
        <f>(5404.0/B49*100)</f>
        <v/>
      </c>
      <c r="D49" s="19" t="n">
        <v>754</v>
      </c>
      <c r="E49" s="18" t="n">
        <v>35.58866033</v>
      </c>
      <c r="F49" s="20" t="n">
        <v>2.13508608</v>
      </c>
      <c r="G49" s="18" t="n">
        <v>59.96573368</v>
      </c>
      <c r="H49" s="20" t="n">
        <v>2.13099684</v>
      </c>
      <c r="I49" s="18" t="n">
        <v>0</v>
      </c>
      <c r="J49" s="20" t="n">
        <v>0</v>
      </c>
      <c r="K49" s="18" t="n">
        <v>0.3696882</v>
      </c>
      <c r="L49" s="20" t="n">
        <v>0.31786117</v>
      </c>
      <c r="M49" s="18" t="n">
        <v>0.1067641</v>
      </c>
      <c r="N49" s="20" t="n">
        <v>0.10735383</v>
      </c>
      <c r="O49" s="18" t="n">
        <v>0</v>
      </c>
      <c r="P49" s="20" t="n">
        <v>0</v>
      </c>
      <c r="Q49" s="18" t="n">
        <v>3.96915369</v>
      </c>
      <c r="R49" s="20" t="n">
        <v>0.80251695</v>
      </c>
    </row>
    <row r="50" spans="1:18">
      <c r="A50" s="15" t="s">
        <v>473</v>
      </c>
      <c r="B50" s="17" t="n">
        <v>3494</v>
      </c>
      <c r="C50" s="18">
        <f>(3098.0/B50*100)</f>
        <v/>
      </c>
      <c r="D50" s="19" t="n">
        <v>396</v>
      </c>
      <c r="E50" s="18" t="n">
        <v>30.49523832</v>
      </c>
      <c r="F50" s="20" t="n">
        <v>2.29410927</v>
      </c>
      <c r="G50" s="18" t="n">
        <v>59.45843433</v>
      </c>
      <c r="H50" s="20" t="n">
        <v>2.82261888</v>
      </c>
      <c r="I50" s="18" t="n">
        <v>0</v>
      </c>
      <c r="J50" s="20" t="n">
        <v>0</v>
      </c>
      <c r="K50" s="18" t="n">
        <v>0.34244118</v>
      </c>
      <c r="L50" s="20" t="n">
        <v>0.33891103</v>
      </c>
      <c r="M50" s="18" t="n">
        <v>0</v>
      </c>
      <c r="N50" s="20" t="n">
        <v>0</v>
      </c>
      <c r="O50" s="18" t="n">
        <v>0</v>
      </c>
      <c r="P50" s="20" t="n">
        <v>0</v>
      </c>
      <c r="Q50" s="18" t="n">
        <v>9.703886170000001</v>
      </c>
      <c r="R50" s="20" t="n">
        <v>1.50592539</v>
      </c>
    </row>
    <row r="51" spans="1:18">
      <c r="A51" s="15" t="s">
        <v>474</v>
      </c>
      <c r="B51" s="17" t="n">
        <v>3013</v>
      </c>
      <c r="C51" s="18">
        <f>(2641.0/B51*100)</f>
        <v/>
      </c>
      <c r="D51" s="19" t="n">
        <v>372</v>
      </c>
      <c r="E51" s="18" t="n">
        <v>10.21066138</v>
      </c>
      <c r="F51" s="20" t="n">
        <v>1.68398953</v>
      </c>
      <c r="G51" s="18" t="n">
        <v>80.36352032000001</v>
      </c>
      <c r="H51" s="20" t="n">
        <v>1.91406484</v>
      </c>
      <c r="I51" s="18" t="n">
        <v>0</v>
      </c>
      <c r="J51" s="20" t="n">
        <v>0</v>
      </c>
      <c r="K51" s="18" t="n">
        <v>0</v>
      </c>
      <c r="L51" s="20" t="n">
        <v>0</v>
      </c>
      <c r="M51" s="18" t="n">
        <v>0</v>
      </c>
      <c r="N51" s="20" t="n">
        <v>0</v>
      </c>
      <c r="O51" s="18" t="n">
        <v>0</v>
      </c>
      <c r="P51" s="20" t="n">
        <v>0</v>
      </c>
      <c r="Q51" s="18" t="n">
        <v>9.4258183</v>
      </c>
      <c r="R51" s="20" t="n">
        <v>1.42741879</v>
      </c>
    </row>
    <row r="52" spans="1:18">
      <c r="A52" s="15" t="s">
        <v>475</v>
      </c>
      <c r="B52" s="17" t="n">
        <v>2760</v>
      </c>
      <c r="C52" s="18">
        <f>(2427.0/B52*100)</f>
        <v/>
      </c>
      <c r="D52" s="19" t="n">
        <v>333</v>
      </c>
      <c r="E52" s="18" t="n">
        <v>15.37417325</v>
      </c>
      <c r="F52" s="20" t="n">
        <v>2.13995293</v>
      </c>
      <c r="G52" s="18" t="n">
        <v>72.45009563000001</v>
      </c>
      <c r="H52" s="20" t="n">
        <v>2.58502279</v>
      </c>
      <c r="I52" s="18" t="n">
        <v>0</v>
      </c>
      <c r="J52" s="20" t="n">
        <v>0</v>
      </c>
      <c r="K52" s="18" t="n">
        <v>0</v>
      </c>
      <c r="L52" s="20" t="n">
        <v>0</v>
      </c>
      <c r="M52" s="18" t="n">
        <v>0</v>
      </c>
      <c r="N52" s="20" t="n">
        <v>0</v>
      </c>
      <c r="O52" s="18" t="n">
        <v>0</v>
      </c>
      <c r="P52" s="20" t="n">
        <v>0</v>
      </c>
      <c r="Q52" s="18" t="n">
        <v>12.17573113</v>
      </c>
      <c r="R52" s="20" t="n">
        <v>1.97172563</v>
      </c>
    </row>
    <row r="53" spans="1:18">
      <c r="A53" s="15" t="s">
        <v>476</v>
      </c>
      <c r="B53" s="17" t="n">
        <v>2474</v>
      </c>
      <c r="C53" s="18">
        <f>(2083.0/B53*100)</f>
        <v/>
      </c>
      <c r="D53" s="19" t="n">
        <v>391</v>
      </c>
      <c r="E53" s="18" t="n">
        <v>25.62997798</v>
      </c>
      <c r="F53" s="20" t="n">
        <v>1.92939427</v>
      </c>
      <c r="G53" s="18" t="n">
        <v>50.03485976</v>
      </c>
      <c r="H53" s="20" t="n">
        <v>2.65634256</v>
      </c>
      <c r="I53" s="18" t="n">
        <v>0</v>
      </c>
      <c r="J53" s="20" t="n">
        <v>0</v>
      </c>
      <c r="K53" s="18" t="n">
        <v>4.77744354</v>
      </c>
      <c r="L53" s="20" t="n">
        <v>1.08403431</v>
      </c>
      <c r="M53" s="18" t="n">
        <v>0.27988335</v>
      </c>
      <c r="N53" s="20" t="n">
        <v>0.30422148</v>
      </c>
      <c r="O53" s="18" t="n">
        <v>0</v>
      </c>
      <c r="P53" s="20" t="n">
        <v>0</v>
      </c>
      <c r="Q53" s="18" t="n">
        <v>19.27783537</v>
      </c>
      <c r="R53" s="20" t="n">
        <v>2.49640429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(2339.0/B55*100)</f>
        <v/>
      </c>
      <c r="D55" s="19" t="n">
        <v>336</v>
      </c>
      <c r="E55" s="18" t="n">
        <v>4.32511499</v>
      </c>
      <c r="F55" s="20" t="n">
        <v>1.08400178</v>
      </c>
      <c r="G55" s="18" t="n">
        <v>91.30215344</v>
      </c>
      <c r="H55" s="20" t="n">
        <v>1.58077873</v>
      </c>
      <c r="I55" s="18" t="n">
        <v>0</v>
      </c>
      <c r="J55" s="20" t="n">
        <v>0</v>
      </c>
      <c r="K55" s="18" t="n">
        <v>0</v>
      </c>
      <c r="L55" s="20" t="n">
        <v>0</v>
      </c>
      <c r="M55" s="18" t="n">
        <v>0</v>
      </c>
      <c r="N55" s="20" t="n">
        <v>0</v>
      </c>
      <c r="O55" s="18" t="n">
        <v>0</v>
      </c>
      <c r="P55" s="20" t="n">
        <v>0</v>
      </c>
      <c r="Q55" s="18" t="n">
        <v>4.37273158</v>
      </c>
      <c r="R55" s="20" t="n">
        <v>1.16307903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(2823.0/B61*100)</f>
        <v/>
      </c>
      <c r="D61" s="19" t="n">
        <v>378</v>
      </c>
      <c r="E61" s="18" t="n">
        <v>13.42947063</v>
      </c>
      <c r="F61" s="20" t="n">
        <v>2.00989333</v>
      </c>
      <c r="G61" s="18" t="n">
        <v>81.28058733</v>
      </c>
      <c r="H61" s="20" t="n">
        <v>2.37297445</v>
      </c>
      <c r="I61" s="18" t="n">
        <v>0</v>
      </c>
      <c r="J61" s="20" t="n">
        <v>0</v>
      </c>
      <c r="K61" s="18" t="n">
        <v>0.29861689</v>
      </c>
      <c r="L61" s="20" t="n">
        <v>0.3041943</v>
      </c>
      <c r="M61" s="18" t="n">
        <v>0</v>
      </c>
      <c r="N61" s="20" t="n">
        <v>0</v>
      </c>
      <c r="O61" s="18" t="n">
        <v>0</v>
      </c>
      <c r="P61" s="20" t="n">
        <v>0</v>
      </c>
      <c r="Q61" s="18" t="n">
        <v>4.99132515</v>
      </c>
      <c r="R61" s="20" t="n">
        <v>1.30807855</v>
      </c>
    </row>
    <row r="62" spans="1:18">
      <c r="A62" s="15" t="s">
        <v>486</v>
      </c>
      <c r="B62" s="17" t="n">
        <v>2230</v>
      </c>
      <c r="C62" s="18">
        <f>(1944.0/B62*100)</f>
        <v/>
      </c>
      <c r="D62" s="19" t="n">
        <v>286</v>
      </c>
      <c r="E62" s="18" t="n">
        <v>11.50445647</v>
      </c>
      <c r="F62" s="20" t="n">
        <v>2.06045248</v>
      </c>
      <c r="G62" s="18" t="n">
        <v>85.67047035</v>
      </c>
      <c r="H62" s="20" t="n">
        <v>2.27738924</v>
      </c>
      <c r="I62" s="18" t="n">
        <v>0</v>
      </c>
      <c r="J62" s="20" t="n">
        <v>0</v>
      </c>
      <c r="K62" s="18" t="n">
        <v>0</v>
      </c>
      <c r="L62" s="20" t="n">
        <v>0</v>
      </c>
      <c r="M62" s="18" t="n">
        <v>0</v>
      </c>
      <c r="N62" s="20" t="n">
        <v>0</v>
      </c>
      <c r="O62" s="18" t="n">
        <v>0</v>
      </c>
      <c r="P62" s="20" t="n">
        <v>0</v>
      </c>
      <c r="Q62" s="18" t="n">
        <v>2.82507318</v>
      </c>
      <c r="R62" s="20" t="n">
        <v>1.00050868</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(2444.0/B67*100)</f>
        <v/>
      </c>
      <c r="D67" s="19" t="n">
        <v>327</v>
      </c>
      <c r="E67" s="18" t="n">
        <v>13.55606134</v>
      </c>
      <c r="F67" s="20" t="n">
        <v>2.10760529</v>
      </c>
      <c r="G67" s="18" t="n">
        <v>68.50673896000001</v>
      </c>
      <c r="H67" s="20" t="n">
        <v>2.91793873</v>
      </c>
      <c r="I67" s="18" t="n">
        <v>0</v>
      </c>
      <c r="J67" s="20" t="n">
        <v>0</v>
      </c>
      <c r="K67" s="18" t="n">
        <v>0.61388584</v>
      </c>
      <c r="L67" s="20" t="n">
        <v>0.43774502</v>
      </c>
      <c r="M67" s="18" t="n">
        <v>0.26535979</v>
      </c>
      <c r="N67" s="20" t="n">
        <v>0.25906801</v>
      </c>
      <c r="O67" s="18" t="n">
        <v>0</v>
      </c>
      <c r="P67" s="20" t="n">
        <v>0</v>
      </c>
      <c r="Q67" s="18" t="n">
        <v>17.05795407</v>
      </c>
      <c r="R67" s="20" t="n">
        <v>2.25261702</v>
      </c>
    </row>
    <row r="68" spans="1:18">
      <c r="A68" s="15" t="s">
        <v>492</v>
      </c>
      <c r="B68" s="17" t="n">
        <v>3460</v>
      </c>
      <c r="C68" s="18">
        <f>(3052.0/B68*100)</f>
        <v/>
      </c>
      <c r="D68" s="19" t="n">
        <v>408</v>
      </c>
      <c r="E68" s="18" t="n">
        <v>45.52022011</v>
      </c>
      <c r="F68" s="20" t="n">
        <v>2.45274232</v>
      </c>
      <c r="G68" s="18" t="n">
        <v>40.68053314</v>
      </c>
      <c r="H68" s="20" t="n">
        <v>2.52957854</v>
      </c>
      <c r="I68" s="18" t="n">
        <v>0</v>
      </c>
      <c r="J68" s="20" t="n">
        <v>0</v>
      </c>
      <c r="K68" s="18" t="n">
        <v>0.46931988</v>
      </c>
      <c r="L68" s="20" t="n">
        <v>0.33901526</v>
      </c>
      <c r="M68" s="18" t="n">
        <v>0.51764635</v>
      </c>
      <c r="N68" s="20" t="n">
        <v>0.36811887</v>
      </c>
      <c r="O68" s="18" t="n">
        <v>0</v>
      </c>
      <c r="P68" s="20" t="n">
        <v>0</v>
      </c>
      <c r="Q68" s="18" t="n">
        <v>12.81228052</v>
      </c>
      <c r="R68" s="20" t="n">
        <v>1.60247324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(5016.0/B70*100)</f>
        <v/>
      </c>
      <c r="D70" s="19" t="n">
        <v>1018</v>
      </c>
      <c r="E70" s="18" t="n">
        <v>29.02327383</v>
      </c>
      <c r="F70" s="20" t="n">
        <v>1.67001639</v>
      </c>
      <c r="G70" s="18" t="n">
        <v>54.89385273</v>
      </c>
      <c r="H70" s="20" t="n">
        <v>1.83986067</v>
      </c>
      <c r="I70" s="18" t="n">
        <v>0</v>
      </c>
      <c r="J70" s="20" t="n">
        <v>0</v>
      </c>
      <c r="K70" s="18" t="n">
        <v>0.7917580400000001</v>
      </c>
      <c r="L70" s="20" t="n">
        <v>0.28310773</v>
      </c>
      <c r="M70" s="18" t="n">
        <v>0</v>
      </c>
      <c r="N70" s="20" t="n">
        <v>0</v>
      </c>
      <c r="O70" s="18" t="n">
        <v>0</v>
      </c>
      <c r="P70" s="20" t="n">
        <v>0</v>
      </c>
      <c r="Q70" s="18" t="n">
        <v>15.29111539</v>
      </c>
      <c r="R70" s="20" t="n">
        <v>1.28015068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(2726.0/B72*100)</f>
        <v/>
      </c>
      <c r="D72" s="19" t="n">
        <v>381</v>
      </c>
      <c r="E72" s="18" t="n">
        <v>9.804350550000001</v>
      </c>
      <c r="F72" s="20" t="n">
        <v>1.69175387</v>
      </c>
      <c r="G72" s="18" t="n">
        <v>83.18579067</v>
      </c>
      <c r="H72" s="20" t="n">
        <v>2.06957116</v>
      </c>
      <c r="I72" s="18" t="n">
        <v>0</v>
      </c>
      <c r="J72" s="20" t="n">
        <v>0</v>
      </c>
      <c r="K72" s="18" t="n">
        <v>0</v>
      </c>
      <c r="L72" s="20" t="n">
        <v>0</v>
      </c>
      <c r="M72" s="18" t="n">
        <v>0.36996967</v>
      </c>
      <c r="N72" s="20" t="n">
        <v>0.26405779</v>
      </c>
      <c r="O72" s="18" t="n">
        <v>0</v>
      </c>
      <c r="P72" s="20" t="n">
        <v>0</v>
      </c>
      <c r="Q72" s="18" t="n">
        <v>6.63988912</v>
      </c>
      <c r="R72" s="20" t="n">
        <v>1.23470085</v>
      </c>
    </row>
    <row r="73" spans="1:18">
      <c r="A73" s="15" t="s">
        <v>497</v>
      </c>
      <c r="B73" s="17" t="n">
        <v>2973</v>
      </c>
      <c r="C73" s="18">
        <f>(2599.0/B73*100)</f>
        <v/>
      </c>
      <c r="D73" s="19" t="n">
        <v>374</v>
      </c>
      <c r="E73" s="18" t="n">
        <v>10.79075256</v>
      </c>
      <c r="F73" s="20" t="n">
        <v>1.53649049</v>
      </c>
      <c r="G73" s="18" t="n">
        <v>86.46999063</v>
      </c>
      <c r="H73" s="20" t="n">
        <v>1.67633358</v>
      </c>
      <c r="I73" s="18" t="n">
        <v>0</v>
      </c>
      <c r="J73" s="20" t="n">
        <v>0</v>
      </c>
      <c r="K73" s="18" t="n">
        <v>0</v>
      </c>
      <c r="L73" s="20" t="n">
        <v>0</v>
      </c>
      <c r="M73" s="18" t="n">
        <v>0</v>
      </c>
      <c r="N73" s="20" t="n">
        <v>0</v>
      </c>
      <c r="O73" s="18" t="n">
        <v>0</v>
      </c>
      <c r="P73" s="20" t="n">
        <v>0</v>
      </c>
      <c r="Q73" s="18" t="n">
        <v>2.73925682</v>
      </c>
      <c r="R73" s="20" t="n">
        <v>0.88646376</v>
      </c>
    </row>
    <row r="74" spans="1:18">
      <c r="A74" s="15" t="s">
        <v>498</v>
      </c>
      <c r="B74" s="17" t="n">
        <v>3819</v>
      </c>
      <c r="C74" s="18">
        <f>(3338.0/B74*100)</f>
        <v/>
      </c>
      <c r="D74" s="19" t="n">
        <v>481</v>
      </c>
      <c r="E74" s="18" t="n">
        <v>10.44434874</v>
      </c>
      <c r="F74" s="20" t="n">
        <v>1.25692881</v>
      </c>
      <c r="G74" s="18" t="n">
        <v>83.27323421</v>
      </c>
      <c r="H74" s="20" t="n">
        <v>1.46987171</v>
      </c>
      <c r="I74" s="18" t="n">
        <v>0</v>
      </c>
      <c r="J74" s="20" t="n">
        <v>0</v>
      </c>
      <c r="K74" s="18" t="n">
        <v>0.43356072</v>
      </c>
      <c r="L74" s="20" t="n">
        <v>0.31786264</v>
      </c>
      <c r="M74" s="18" t="n">
        <v>0</v>
      </c>
      <c r="N74" s="20" t="n">
        <v>0</v>
      </c>
      <c r="O74" s="18" t="n">
        <v>0</v>
      </c>
      <c r="P74" s="20" t="n">
        <v>0</v>
      </c>
      <c r="Q74" s="18" t="n">
        <v>5.84885633</v>
      </c>
      <c r="R74" s="20" t="n">
        <v>1.00721774</v>
      </c>
    </row>
    <row r="75" spans="1:18">
      <c r="A75" s="15" t="s">
        <v>499</v>
      </c>
      <c r="B75" s="17" t="n">
        <v>4652</v>
      </c>
      <c r="C75" s="18">
        <f>(4100.0/B75*100)</f>
        <v/>
      </c>
      <c r="D75" s="19" t="n">
        <v>552</v>
      </c>
      <c r="E75" s="18" t="n">
        <v>30.28259785</v>
      </c>
      <c r="F75" s="20" t="n">
        <v>2.16264358</v>
      </c>
      <c r="G75" s="18" t="n">
        <v>64.44296064</v>
      </c>
      <c r="H75" s="20" t="n">
        <v>2.28802367</v>
      </c>
      <c r="I75" s="18" t="n">
        <v>0</v>
      </c>
      <c r="J75" s="20" t="n">
        <v>0</v>
      </c>
      <c r="K75" s="18" t="n">
        <v>0.01024978</v>
      </c>
      <c r="L75" s="20" t="n">
        <v>0.0103143</v>
      </c>
      <c r="M75" s="18" t="n">
        <v>0.3553178</v>
      </c>
      <c r="N75" s="20" t="n">
        <v>0.28693702</v>
      </c>
      <c r="O75" s="18" t="n">
        <v>0</v>
      </c>
      <c r="P75" s="20" t="n">
        <v>0</v>
      </c>
      <c r="Q75" s="18" t="n">
        <v>4.90887394</v>
      </c>
      <c r="R75" s="20" t="n">
        <v>1.17925509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(2643.0/B77*100)</f>
        <v/>
      </c>
      <c r="D77" s="19" t="n">
        <v>326</v>
      </c>
      <c r="E77" s="18" t="n">
        <v>26.74057807</v>
      </c>
      <c r="F77" s="20" t="n">
        <v>2.69348916</v>
      </c>
      <c r="G77" s="18" t="n">
        <v>47.59110193</v>
      </c>
      <c r="H77" s="20" t="n">
        <v>2.58301</v>
      </c>
      <c r="I77" s="18" t="n">
        <v>0</v>
      </c>
      <c r="J77" s="20" t="n">
        <v>0</v>
      </c>
      <c r="K77" s="18" t="n">
        <v>2.19747292</v>
      </c>
      <c r="L77" s="20" t="n">
        <v>0.79006902</v>
      </c>
      <c r="M77" s="18" t="n">
        <v>1.2049385</v>
      </c>
      <c r="N77" s="20" t="n">
        <v>0.59100591</v>
      </c>
      <c r="O77" s="18" t="n">
        <v>0</v>
      </c>
      <c r="P77" s="20" t="n">
        <v>0</v>
      </c>
      <c r="Q77" s="18" t="n">
        <v>22.26590858</v>
      </c>
      <c r="R77" s="20" t="n">
        <v>2.30914898</v>
      </c>
    </row>
    <row r="78" spans="1:18">
      <c r="A78" s="15" t="s">
        <v>502</v>
      </c>
      <c r="B78" s="17" t="n">
        <v>7115</v>
      </c>
      <c r="C78" s="18">
        <f>(6230.0/B78*100)</f>
        <v/>
      </c>
      <c r="D78" s="19" t="n">
        <v>885</v>
      </c>
      <c r="E78" s="18" t="n">
        <v>24.97694866</v>
      </c>
      <c r="F78" s="20" t="n">
        <v>1.80502848</v>
      </c>
      <c r="G78" s="18" t="n">
        <v>68.48517996</v>
      </c>
      <c r="H78" s="20" t="n">
        <v>1.99711457</v>
      </c>
      <c r="I78" s="18" t="n">
        <v>0</v>
      </c>
      <c r="J78" s="20" t="n">
        <v>0</v>
      </c>
      <c r="K78" s="18" t="n">
        <v>0</v>
      </c>
      <c r="L78" s="20" t="n">
        <v>0</v>
      </c>
      <c r="M78" s="18" t="n">
        <v>0.03967789</v>
      </c>
      <c r="N78" s="20" t="n">
        <v>0.03979714</v>
      </c>
      <c r="O78" s="18" t="n">
        <v>0</v>
      </c>
      <c r="P78" s="20" t="n">
        <v>0</v>
      </c>
      <c r="Q78" s="18" t="n">
        <v>6.49819348</v>
      </c>
      <c r="R78" s="20" t="n">
        <v>0.84513182</v>
      </c>
    </row>
    <row r="79" spans="1:18">
      <c r="A79" s="15" t="s">
        <v>503</v>
      </c>
      <c r="B79" s="17" t="n">
        <v>3154</v>
      </c>
      <c r="C79" s="18">
        <f>(2780.0/B79*100)</f>
        <v/>
      </c>
      <c r="D79" s="19" t="n">
        <v>374</v>
      </c>
      <c r="E79" s="18" t="n">
        <v>30.61847916</v>
      </c>
      <c r="F79" s="20" t="n">
        <v>2.73675089</v>
      </c>
      <c r="G79" s="18" t="n">
        <v>55.56515413</v>
      </c>
      <c r="H79" s="20" t="n">
        <v>2.57004896</v>
      </c>
      <c r="I79" s="18" t="n">
        <v>0</v>
      </c>
      <c r="J79" s="20" t="n">
        <v>0</v>
      </c>
      <c r="K79" s="18" t="n">
        <v>0.40548074</v>
      </c>
      <c r="L79" s="20" t="n">
        <v>0.28857297</v>
      </c>
      <c r="M79" s="18" t="n">
        <v>0.36575688</v>
      </c>
      <c r="N79" s="20" t="n">
        <v>0.36198067</v>
      </c>
      <c r="O79" s="18" t="n">
        <v>0</v>
      </c>
      <c r="P79" s="20" t="n">
        <v>0</v>
      </c>
      <c r="Q79" s="18" t="n">
        <v>13.04512909</v>
      </c>
      <c r="R79" s="20" t="n">
        <v>1.53199613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(13994.0/B82*100)</f>
        <v/>
      </c>
      <c r="D82" s="19" t="n">
        <v>1967</v>
      </c>
      <c r="E82" s="18" t="n">
        <v>11.47584716</v>
      </c>
      <c r="F82" s="20" t="n">
        <v>1.03894835</v>
      </c>
      <c r="G82" s="18" t="n">
        <v>81.47306175999999</v>
      </c>
      <c r="H82" s="20" t="n">
        <v>1.45756974</v>
      </c>
      <c r="I82" s="18" t="n">
        <v>0</v>
      </c>
      <c r="J82" s="20" t="n">
        <v>0</v>
      </c>
      <c r="K82" s="18" t="n">
        <v>0.22935419</v>
      </c>
      <c r="L82" s="20" t="n">
        <v>0.15588841</v>
      </c>
      <c r="M82" s="18" t="n">
        <v>0</v>
      </c>
      <c r="N82" s="20" t="n">
        <v>0</v>
      </c>
      <c r="O82" s="18" t="n">
        <v>0</v>
      </c>
      <c r="P82" s="20" t="n">
        <v>0</v>
      </c>
      <c r="Q82" s="18" t="n">
        <v>6.82173689</v>
      </c>
      <c r="R82" s="20" t="n">
        <v>0.96854617</v>
      </c>
    </row>
    <row r="83" spans="1:18">
      <c r="A83" s="15" t="s">
        <v>507</v>
      </c>
      <c r="B83" s="17" t="n">
        <v>808</v>
      </c>
      <c r="C83" s="18">
        <f>(713.0/B83*100)</f>
        <v/>
      </c>
      <c r="D83" s="19" t="n">
        <v>95</v>
      </c>
      <c r="E83" s="18" t="n">
        <v>6.84332142</v>
      </c>
      <c r="F83" s="20" t="n">
        <v>2.84139394</v>
      </c>
      <c r="G83" s="18" t="n">
        <v>90.84893221</v>
      </c>
      <c r="H83" s="20" t="n">
        <v>3.50720098</v>
      </c>
      <c r="I83" s="18" t="n">
        <v>0</v>
      </c>
      <c r="J83" s="20" t="n">
        <v>0</v>
      </c>
      <c r="K83" s="18" t="n">
        <v>0</v>
      </c>
      <c r="L83" s="20" t="n">
        <v>0</v>
      </c>
      <c r="M83" s="18" t="n">
        <v>0</v>
      </c>
      <c r="N83" s="20" t="n">
        <v>0</v>
      </c>
      <c r="O83" s="18" t="n">
        <v>0</v>
      </c>
      <c r="P83" s="20" t="n">
        <v>0</v>
      </c>
      <c r="Q83" s="18" t="n">
        <v>2.30774636</v>
      </c>
      <c r="R83" s="20" t="n">
        <v>1.45633978</v>
      </c>
    </row>
    <row r="84" spans="1:18">
      <c r="A84" s="23" t="s">
        <v>508</v>
      </c>
      <c r="B84" s="24" t="n">
        <v>938</v>
      </c>
      <c r="C84" s="25">
        <f>(827.0/B84*100)</f>
        <v/>
      </c>
      <c r="D84" s="19" t="n">
        <v>111</v>
      </c>
      <c r="E84" s="18" t="n">
        <v>11.58982656</v>
      </c>
      <c r="F84" s="20" t="n">
        <v>3.26802733</v>
      </c>
      <c r="G84" s="18" t="n">
        <v>88.41017343999999</v>
      </c>
      <c r="H84" s="20" t="n">
        <v>3.26802733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(6252.0/B7*100)</f>
        <v/>
      </c>
      <c r="D7" s="19" t="n">
        <v>911</v>
      </c>
      <c r="E7" s="18" t="n">
        <v>9.374702409999999</v>
      </c>
      <c r="F7" s="20" t="n">
        <v>1.09721382</v>
      </c>
      <c r="G7" s="18" t="n">
        <v>89.92237871</v>
      </c>
      <c r="H7" s="20" t="n">
        <v>1.12238424</v>
      </c>
      <c r="I7" s="18" t="n">
        <v>0</v>
      </c>
      <c r="J7" s="20" t="n">
        <v>0</v>
      </c>
      <c r="K7" s="18" t="n">
        <v>0.02084809</v>
      </c>
      <c r="L7" s="20" t="n">
        <v>0.02124733</v>
      </c>
      <c r="M7" s="18" t="n">
        <v>0</v>
      </c>
      <c r="N7" s="20" t="n">
        <v>0</v>
      </c>
      <c r="O7" s="18" t="n">
        <v>0</v>
      </c>
      <c r="P7" s="20" t="n">
        <v>0</v>
      </c>
      <c r="Q7" s="18" t="n">
        <v>0.68207079</v>
      </c>
      <c r="R7" s="20" t="n">
        <v>0.29720222</v>
      </c>
    </row>
    <row r="8" spans="1:18">
      <c r="A8" s="15" t="s">
        <v>430</v>
      </c>
      <c r="B8" s="17" t="n">
        <v>3443</v>
      </c>
      <c r="C8" s="18">
        <f>(3020.0/B8*100)</f>
        <v/>
      </c>
      <c r="D8" s="19" t="n">
        <v>423</v>
      </c>
      <c r="E8" s="18" t="n">
        <v>6.8114774</v>
      </c>
      <c r="F8" s="20" t="n">
        <v>1.13288641</v>
      </c>
      <c r="G8" s="18" t="n">
        <v>92.41357382</v>
      </c>
      <c r="H8" s="20" t="n">
        <v>1.14991528</v>
      </c>
      <c r="I8" s="18" t="n">
        <v>0</v>
      </c>
      <c r="J8" s="20" t="n">
        <v>0</v>
      </c>
      <c r="K8" s="18" t="n">
        <v>0</v>
      </c>
      <c r="L8" s="20" t="n">
        <v>0</v>
      </c>
      <c r="M8" s="18" t="n">
        <v>0</v>
      </c>
      <c r="N8" s="20" t="n">
        <v>0</v>
      </c>
      <c r="O8" s="18" t="n">
        <v>0</v>
      </c>
      <c r="P8" s="20" t="n">
        <v>0</v>
      </c>
      <c r="Q8" s="18" t="n">
        <v>0.77494878</v>
      </c>
      <c r="R8" s="20" t="n">
        <v>0.43793715</v>
      </c>
    </row>
    <row r="9" spans="1:18">
      <c r="A9" s="15" t="s">
        <v>431</v>
      </c>
      <c r="B9" s="17" t="n">
        <v>4752</v>
      </c>
      <c r="C9" s="18">
        <f>(4169.0/B9*100)</f>
        <v/>
      </c>
      <c r="D9" s="19" t="n">
        <v>583</v>
      </c>
      <c r="E9" s="18" t="n">
        <v>12.44602328</v>
      </c>
      <c r="F9" s="20" t="n">
        <v>1.40681632</v>
      </c>
      <c r="G9" s="18" t="n">
        <v>86.76209952000001</v>
      </c>
      <c r="H9" s="20" t="n">
        <v>1.4465955</v>
      </c>
      <c r="I9" s="18" t="n">
        <v>0</v>
      </c>
      <c r="J9" s="20" t="n">
        <v>0</v>
      </c>
      <c r="K9" s="18" t="n">
        <v>0</v>
      </c>
      <c r="L9" s="20" t="n">
        <v>0</v>
      </c>
      <c r="M9" s="18" t="n">
        <v>0</v>
      </c>
      <c r="N9" s="20" t="n">
        <v>0</v>
      </c>
      <c r="O9" s="18" t="n">
        <v>0</v>
      </c>
      <c r="P9" s="20" t="n">
        <v>0</v>
      </c>
      <c r="Q9" s="18" t="n">
        <v>0.7918771999999999</v>
      </c>
      <c r="R9" s="20" t="n">
        <v>0.39419156</v>
      </c>
    </row>
    <row r="10" spans="1:18">
      <c r="A10" s="15" t="s">
        <v>432</v>
      </c>
      <c r="B10" s="17" t="n">
        <v>10022</v>
      </c>
      <c r="C10" s="18">
        <f>(8784.0/B10*100)</f>
        <v/>
      </c>
      <c r="D10" s="19" t="n">
        <v>1238</v>
      </c>
      <c r="E10" s="18" t="n">
        <v>11.2000131</v>
      </c>
      <c r="F10" s="20" t="n">
        <v>1.07282188</v>
      </c>
      <c r="G10" s="18" t="n">
        <v>88.37406577</v>
      </c>
      <c r="H10" s="20" t="n">
        <v>1.09688888</v>
      </c>
      <c r="I10" s="18" t="n">
        <v>0</v>
      </c>
      <c r="J10" s="20" t="n">
        <v>0</v>
      </c>
      <c r="K10" s="18" t="n">
        <v>0.20628775</v>
      </c>
      <c r="L10" s="20" t="n">
        <v>0.19694958</v>
      </c>
      <c r="M10" s="18" t="n">
        <v>0</v>
      </c>
      <c r="N10" s="20" t="n">
        <v>0</v>
      </c>
      <c r="O10" s="18" t="n">
        <v>0</v>
      </c>
      <c r="P10" s="20" t="n">
        <v>0</v>
      </c>
      <c r="Q10" s="18" t="n">
        <v>0.21963339</v>
      </c>
      <c r="R10" s="20" t="n">
        <v>0.17078331</v>
      </c>
    </row>
    <row r="11" spans="1:18">
      <c r="A11" s="15" t="s">
        <v>433</v>
      </c>
      <c r="B11" s="17" t="n">
        <v>3500</v>
      </c>
      <c r="C11" s="18">
        <f>(3069.0/B11*100)</f>
        <v/>
      </c>
      <c r="D11" s="19" t="n">
        <v>431</v>
      </c>
      <c r="E11" s="18" t="n">
        <v>8.817827149999999</v>
      </c>
      <c r="F11" s="20" t="n">
        <v>1.62927806</v>
      </c>
      <c r="G11" s="18" t="n">
        <v>89.89444437</v>
      </c>
      <c r="H11" s="20" t="n">
        <v>1.73148998</v>
      </c>
      <c r="I11" s="18" t="n">
        <v>0</v>
      </c>
      <c r="J11" s="20" t="n">
        <v>0</v>
      </c>
      <c r="K11" s="18" t="n">
        <v>0.29227647</v>
      </c>
      <c r="L11" s="20" t="n">
        <v>0.27859661</v>
      </c>
      <c r="M11" s="18" t="n">
        <v>0</v>
      </c>
      <c r="N11" s="20" t="n">
        <v>0</v>
      </c>
      <c r="O11" s="18" t="n">
        <v>0</v>
      </c>
      <c r="P11" s="20" t="n">
        <v>0</v>
      </c>
      <c r="Q11" s="18" t="n">
        <v>0.9954520100000001</v>
      </c>
      <c r="R11" s="20" t="n">
        <v>0.53930216</v>
      </c>
    </row>
    <row r="12" spans="1:18">
      <c r="A12" s="15" t="s">
        <v>434</v>
      </c>
      <c r="B12" s="17" t="n">
        <v>3422</v>
      </c>
      <c r="C12" s="18">
        <f>(3007.0/B12*100)</f>
        <v/>
      </c>
      <c r="D12" s="19" t="n">
        <v>415</v>
      </c>
      <c r="E12" s="18" t="n">
        <v>6.92798157</v>
      </c>
      <c r="F12" s="20" t="n">
        <v>1.38616026</v>
      </c>
      <c r="G12" s="18" t="n">
        <v>92.84975434</v>
      </c>
      <c r="H12" s="20" t="n">
        <v>1.39524984</v>
      </c>
      <c r="I12" s="18" t="n">
        <v>0</v>
      </c>
      <c r="J12" s="20" t="n">
        <v>0</v>
      </c>
      <c r="K12" s="18" t="n">
        <v>0</v>
      </c>
      <c r="L12" s="20" t="n">
        <v>0</v>
      </c>
      <c r="M12" s="18" t="n">
        <v>0</v>
      </c>
      <c r="N12" s="20" t="n">
        <v>0</v>
      </c>
      <c r="O12" s="18" t="n">
        <v>0</v>
      </c>
      <c r="P12" s="20" t="n">
        <v>0</v>
      </c>
      <c r="Q12" s="18" t="n">
        <v>0.22226409</v>
      </c>
      <c r="R12" s="20" t="n">
        <v>0.16007639</v>
      </c>
    </row>
    <row r="13" spans="1:18">
      <c r="A13" s="15" t="s">
        <v>435</v>
      </c>
      <c r="B13" s="17" t="n">
        <v>3602</v>
      </c>
      <c r="C13" s="18">
        <f>(3177.0/B13*100)</f>
        <v/>
      </c>
      <c r="D13" s="19" t="n">
        <v>425</v>
      </c>
      <c r="E13" s="18" t="n">
        <v>13.17105771</v>
      </c>
      <c r="F13" s="20" t="n">
        <v>1.95799571</v>
      </c>
      <c r="G13" s="18" t="n">
        <v>86.25730695</v>
      </c>
      <c r="H13" s="20" t="n">
        <v>2.00975416</v>
      </c>
      <c r="I13" s="18" t="n">
        <v>0</v>
      </c>
      <c r="J13" s="20" t="n">
        <v>0</v>
      </c>
      <c r="K13" s="18" t="n">
        <v>0.09225121</v>
      </c>
      <c r="L13" s="20" t="n">
        <v>0.07062942</v>
      </c>
      <c r="M13" s="18" t="n">
        <v>0</v>
      </c>
      <c r="N13" s="20" t="n">
        <v>0</v>
      </c>
      <c r="O13" s="18" t="n">
        <v>0</v>
      </c>
      <c r="P13" s="20" t="n">
        <v>0</v>
      </c>
      <c r="Q13" s="18" t="n">
        <v>0.47938413</v>
      </c>
      <c r="R13" s="20" t="n">
        <v>0.50720835</v>
      </c>
    </row>
    <row r="14" spans="1:18">
      <c r="A14" s="15" t="s">
        <v>436</v>
      </c>
      <c r="B14" s="17" t="n">
        <v>2788</v>
      </c>
      <c r="C14" s="18">
        <f>(2467.0/B14*100)</f>
        <v/>
      </c>
      <c r="D14" s="19" t="n">
        <v>321</v>
      </c>
      <c r="E14" s="18" t="n">
        <v>3.0172104</v>
      </c>
      <c r="F14" s="20" t="n">
        <v>0.8254679</v>
      </c>
      <c r="G14" s="18" t="n">
        <v>96.01000066</v>
      </c>
      <c r="H14" s="20" t="n">
        <v>1.135541</v>
      </c>
      <c r="I14" s="18" t="n">
        <v>0</v>
      </c>
      <c r="J14" s="20" t="n">
        <v>0</v>
      </c>
      <c r="K14" s="18" t="n">
        <v>0.25771003</v>
      </c>
      <c r="L14" s="20" t="n">
        <v>0.25886231</v>
      </c>
      <c r="M14" s="18" t="n">
        <v>0</v>
      </c>
      <c r="N14" s="20" t="n">
        <v>0</v>
      </c>
      <c r="O14" s="18" t="n">
        <v>0</v>
      </c>
      <c r="P14" s="20" t="n">
        <v>0</v>
      </c>
      <c r="Q14" s="18" t="n">
        <v>0.7150789</v>
      </c>
      <c r="R14" s="20" t="n">
        <v>0.70691093</v>
      </c>
    </row>
    <row r="15" spans="1:18">
      <c r="A15" s="15" t="s">
        <v>437</v>
      </c>
      <c r="B15" s="17" t="n">
        <v>2863</v>
      </c>
      <c r="C15" s="18">
        <f>(2492.0/B15*100)</f>
        <v/>
      </c>
      <c r="D15" s="19" t="n">
        <v>371</v>
      </c>
      <c r="E15" s="18" t="n">
        <v>7.69965537</v>
      </c>
      <c r="F15" s="20" t="n">
        <v>1.50984161</v>
      </c>
      <c r="G15" s="18" t="n">
        <v>92.05542997000001</v>
      </c>
      <c r="H15" s="20" t="n">
        <v>1.52021454</v>
      </c>
      <c r="I15" s="18" t="n">
        <v>0</v>
      </c>
      <c r="J15" s="20" t="n">
        <v>0</v>
      </c>
      <c r="K15" s="18" t="n">
        <v>0</v>
      </c>
      <c r="L15" s="20" t="n">
        <v>0</v>
      </c>
      <c r="M15" s="18" t="n">
        <v>0</v>
      </c>
      <c r="N15" s="20" t="n">
        <v>0</v>
      </c>
      <c r="O15" s="18" t="n">
        <v>0</v>
      </c>
      <c r="P15" s="20" t="n">
        <v>0</v>
      </c>
      <c r="Q15" s="18" t="n">
        <v>0.24491467</v>
      </c>
      <c r="R15" s="20" t="n">
        <v>0.2432306</v>
      </c>
    </row>
    <row r="16" spans="1:18">
      <c r="A16" s="15" t="s">
        <v>438</v>
      </c>
      <c r="B16" s="17" t="n">
        <v>3111</v>
      </c>
      <c r="C16" s="18">
        <f>(2726.0/B16*100)</f>
        <v/>
      </c>
      <c r="D16" s="19" t="n">
        <v>385</v>
      </c>
      <c r="E16" s="18" t="n">
        <v>10.20392167</v>
      </c>
      <c r="F16" s="20" t="n">
        <v>1.48850695</v>
      </c>
      <c r="G16" s="18" t="n">
        <v>89.24776927000001</v>
      </c>
      <c r="H16" s="20" t="n">
        <v>1.50906183</v>
      </c>
      <c r="I16" s="18" t="n">
        <v>0</v>
      </c>
      <c r="J16" s="20" t="n">
        <v>0</v>
      </c>
      <c r="K16" s="18" t="n">
        <v>0.30732684</v>
      </c>
      <c r="L16" s="20" t="n">
        <v>0.40859773</v>
      </c>
      <c r="M16" s="18" t="n">
        <v>0</v>
      </c>
      <c r="N16" s="20" t="n">
        <v>0</v>
      </c>
      <c r="O16" s="18" t="n">
        <v>0</v>
      </c>
      <c r="P16" s="20" t="n">
        <v>0</v>
      </c>
      <c r="Q16" s="18" t="n">
        <v>0.24098221</v>
      </c>
      <c r="R16" s="20" t="n">
        <v>0.23350921</v>
      </c>
    </row>
    <row r="17" spans="1:18">
      <c r="A17" s="15" t="s">
        <v>439</v>
      </c>
      <c r="B17" s="17" t="n">
        <v>3197</v>
      </c>
      <c r="C17" s="18">
        <f>(2803.0/B17*100)</f>
        <v/>
      </c>
      <c r="D17" s="19" t="n">
        <v>394</v>
      </c>
      <c r="E17" s="18" t="n">
        <v>6.91260625</v>
      </c>
      <c r="F17" s="20" t="n">
        <v>1.31025802</v>
      </c>
      <c r="G17" s="18" t="n">
        <v>92.20094709</v>
      </c>
      <c r="H17" s="20" t="n">
        <v>1.29791842</v>
      </c>
      <c r="I17" s="18" t="n">
        <v>0</v>
      </c>
      <c r="J17" s="20" t="n">
        <v>0</v>
      </c>
      <c r="K17" s="18" t="n">
        <v>0</v>
      </c>
      <c r="L17" s="20" t="n">
        <v>0</v>
      </c>
      <c r="M17" s="18" t="n">
        <v>0</v>
      </c>
      <c r="N17" s="20" t="n">
        <v>0</v>
      </c>
      <c r="O17" s="18" t="n">
        <v>0</v>
      </c>
      <c r="P17" s="20" t="n">
        <v>0</v>
      </c>
      <c r="Q17" s="18" t="n">
        <v>0.8864466600000001</v>
      </c>
      <c r="R17" s="20" t="n">
        <v>0.52291148</v>
      </c>
    </row>
    <row r="18" spans="1:18">
      <c r="A18" s="15" t="s">
        <v>440</v>
      </c>
      <c r="B18" s="17" t="n">
        <v>2706</v>
      </c>
      <c r="C18" s="18">
        <f>(2382.0/B18*100)</f>
        <v/>
      </c>
      <c r="D18" s="19" t="n">
        <v>324</v>
      </c>
      <c r="E18" s="18" t="n">
        <v>18.00418853</v>
      </c>
      <c r="F18" s="20" t="n">
        <v>2.20937143</v>
      </c>
      <c r="G18" s="18" t="n">
        <v>81.99581147000001</v>
      </c>
      <c r="H18" s="20" t="n">
        <v>2.20937143</v>
      </c>
      <c r="I18" s="18" t="n">
        <v>0</v>
      </c>
      <c r="J18" s="20" t="n">
        <v>0</v>
      </c>
      <c r="K18" s="18" t="n">
        <v>0</v>
      </c>
      <c r="L18" s="20" t="n">
        <v>0</v>
      </c>
      <c r="M18" s="18" t="n">
        <v>0</v>
      </c>
      <c r="N18" s="20" t="n">
        <v>0</v>
      </c>
      <c r="O18" s="18" t="n">
        <v>0</v>
      </c>
      <c r="P18" s="20" t="n">
        <v>0</v>
      </c>
      <c r="Q18" s="18" t="n">
        <v>0</v>
      </c>
      <c r="R18" s="20" t="n">
        <v>0</v>
      </c>
    </row>
    <row r="19" spans="1:18">
      <c r="A19" s="15" t="s">
        <v>441</v>
      </c>
      <c r="B19" s="17" t="n">
        <v>2850</v>
      </c>
      <c r="C19" s="18">
        <f>(2508.0/B19*100)</f>
        <v/>
      </c>
      <c r="D19" s="19" t="n">
        <v>342</v>
      </c>
      <c r="E19" s="18" t="n">
        <v>11.43022157</v>
      </c>
      <c r="F19" s="20" t="n">
        <v>1.94466752</v>
      </c>
      <c r="G19" s="18" t="n">
        <v>86.62170455</v>
      </c>
      <c r="H19" s="20" t="n">
        <v>2.10716107</v>
      </c>
      <c r="I19" s="18" t="n">
        <v>0</v>
      </c>
      <c r="J19" s="20" t="n">
        <v>0</v>
      </c>
      <c r="K19" s="18" t="n">
        <v>0</v>
      </c>
      <c r="L19" s="20" t="n">
        <v>0</v>
      </c>
      <c r="M19" s="18" t="n">
        <v>0</v>
      </c>
      <c r="N19" s="20" t="n">
        <v>0</v>
      </c>
      <c r="O19" s="18" t="n">
        <v>0</v>
      </c>
      <c r="P19" s="20" t="n">
        <v>0</v>
      </c>
      <c r="Q19" s="18" t="n">
        <v>1.94807388</v>
      </c>
      <c r="R19" s="20" t="n">
        <v>1.02495991</v>
      </c>
    </row>
    <row r="20" spans="1:18">
      <c r="A20" s="15" t="s">
        <v>442</v>
      </c>
      <c r="B20" s="17" t="n">
        <v>1741</v>
      </c>
      <c r="C20" s="18">
        <f>(1526.0/B20*100)</f>
        <v/>
      </c>
      <c r="D20" s="19" t="n">
        <v>215</v>
      </c>
      <c r="E20" s="18" t="n">
        <v>14.65479436</v>
      </c>
      <c r="F20" s="20" t="n">
        <v>2.50568567</v>
      </c>
      <c r="G20" s="18" t="n">
        <v>84.90240294</v>
      </c>
      <c r="H20" s="20" t="n">
        <v>2.60788084</v>
      </c>
      <c r="I20" s="18" t="n">
        <v>0</v>
      </c>
      <c r="J20" s="20" t="n">
        <v>0</v>
      </c>
      <c r="K20" s="18" t="n">
        <v>0</v>
      </c>
      <c r="L20" s="20" t="n">
        <v>0</v>
      </c>
      <c r="M20" s="18" t="n">
        <v>0</v>
      </c>
      <c r="N20" s="20" t="n">
        <v>0</v>
      </c>
      <c r="O20" s="18" t="n">
        <v>0</v>
      </c>
      <c r="P20" s="20" t="n">
        <v>0</v>
      </c>
      <c r="Q20" s="18" t="n">
        <v>0.4428027</v>
      </c>
      <c r="R20" s="20" t="n">
        <v>0.44281861</v>
      </c>
    </row>
    <row r="21" spans="1:18">
      <c r="A21" s="15" t="s">
        <v>443</v>
      </c>
      <c r="B21" s="17" t="n">
        <v>2833</v>
      </c>
      <c r="C21" s="18">
        <f>(2351.0/B21*100)</f>
        <v/>
      </c>
      <c r="D21" s="19" t="n">
        <v>482</v>
      </c>
      <c r="E21" s="18" t="n">
        <v>7.85917655</v>
      </c>
      <c r="F21" s="20" t="n">
        <v>1.31028844</v>
      </c>
      <c r="G21" s="18" t="n">
        <v>91.95816541000001</v>
      </c>
      <c r="H21" s="20" t="n">
        <v>1.28244855</v>
      </c>
      <c r="I21" s="18" t="n">
        <v>0</v>
      </c>
      <c r="J21" s="20" t="n">
        <v>0</v>
      </c>
      <c r="K21" s="18" t="n">
        <v>0.18265805</v>
      </c>
      <c r="L21" s="20" t="n">
        <v>0.13034134</v>
      </c>
      <c r="M21" s="18" t="n">
        <v>0</v>
      </c>
      <c r="N21" s="20" t="n">
        <v>0</v>
      </c>
      <c r="O21" s="18" t="n">
        <v>0</v>
      </c>
      <c r="P21" s="20" t="n">
        <v>0</v>
      </c>
      <c r="Q21" s="18" t="n">
        <v>0</v>
      </c>
      <c r="R21" s="20" t="n">
        <v>0</v>
      </c>
    </row>
    <row r="22" spans="1:18">
      <c r="A22" s="15" t="s">
        <v>444</v>
      </c>
      <c r="B22" s="17" t="n">
        <v>3667</v>
      </c>
      <c r="C22" s="18">
        <f>(3287.0/B22*100)</f>
        <v/>
      </c>
      <c r="D22" s="19" t="n">
        <v>380</v>
      </c>
      <c r="E22" s="18" t="n">
        <v>11.35204233</v>
      </c>
      <c r="F22" s="20" t="n">
        <v>1.68624201</v>
      </c>
      <c r="G22" s="18" t="n">
        <v>87.60281375</v>
      </c>
      <c r="H22" s="20" t="n">
        <v>1.73121829</v>
      </c>
      <c r="I22" s="18" t="n">
        <v>0</v>
      </c>
      <c r="J22" s="20" t="n">
        <v>0</v>
      </c>
      <c r="K22" s="18" t="n">
        <v>0.25195746</v>
      </c>
      <c r="L22" s="20" t="n">
        <v>0.28105775</v>
      </c>
      <c r="M22" s="18" t="n">
        <v>0</v>
      </c>
      <c r="N22" s="20" t="n">
        <v>0</v>
      </c>
      <c r="O22" s="18" t="n">
        <v>0</v>
      </c>
      <c r="P22" s="20" t="n">
        <v>0</v>
      </c>
      <c r="Q22" s="18" t="n">
        <v>0.79318647</v>
      </c>
      <c r="R22" s="20" t="n">
        <v>0.41505418</v>
      </c>
    </row>
    <row r="23" spans="1:18">
      <c r="A23" s="15" t="s">
        <v>445</v>
      </c>
      <c r="B23" s="17" t="n">
        <v>5792</v>
      </c>
      <c r="C23" s="18">
        <f>(5068.0/B23*100)</f>
        <v/>
      </c>
      <c r="D23" s="19" t="n">
        <v>724</v>
      </c>
      <c r="E23" s="18" t="n">
        <v>6.56321323</v>
      </c>
      <c r="F23" s="20" t="n">
        <v>1.4076344</v>
      </c>
      <c r="G23" s="18" t="n">
        <v>92.82594924999999</v>
      </c>
      <c r="H23" s="20" t="n">
        <v>1.46433587</v>
      </c>
      <c r="I23" s="18" t="n">
        <v>0</v>
      </c>
      <c r="J23" s="20" t="n">
        <v>0</v>
      </c>
      <c r="K23" s="18" t="n">
        <v>0</v>
      </c>
      <c r="L23" s="20" t="n">
        <v>0</v>
      </c>
      <c r="M23" s="18" t="n">
        <v>0</v>
      </c>
      <c r="N23" s="20" t="n">
        <v>0</v>
      </c>
      <c r="O23" s="18" t="n">
        <v>0</v>
      </c>
      <c r="P23" s="20" t="n">
        <v>0</v>
      </c>
      <c r="Q23" s="18" t="n">
        <v>0.61083752</v>
      </c>
      <c r="R23" s="20" t="n">
        <v>0.36964637</v>
      </c>
    </row>
    <row r="24" spans="1:18">
      <c r="A24" s="15" t="s">
        <v>446</v>
      </c>
      <c r="B24" s="17" t="n">
        <v>3309</v>
      </c>
      <c r="C24" s="18">
        <f>(2879.0/B24*100)</f>
        <v/>
      </c>
      <c r="D24" s="19" t="n">
        <v>430</v>
      </c>
      <c r="E24" s="18" t="n">
        <v>18.99195584</v>
      </c>
      <c r="F24" s="20" t="n">
        <v>1.98868874</v>
      </c>
      <c r="G24" s="18" t="n">
        <v>80.60460091</v>
      </c>
      <c r="H24" s="20" t="n">
        <v>1.98993942</v>
      </c>
      <c r="I24" s="18" t="n">
        <v>0</v>
      </c>
      <c r="J24" s="20" t="n">
        <v>0</v>
      </c>
      <c r="K24" s="18" t="n">
        <v>0.40344325</v>
      </c>
      <c r="L24" s="20" t="n">
        <v>0.2824331</v>
      </c>
      <c r="M24" s="18" t="n">
        <v>0</v>
      </c>
      <c r="N24" s="20" t="n">
        <v>0</v>
      </c>
      <c r="O24" s="18" t="n">
        <v>0</v>
      </c>
      <c r="P24" s="20" t="n">
        <v>0</v>
      </c>
      <c r="Q24" s="18" t="n">
        <v>0</v>
      </c>
      <c r="R24" s="20" t="n">
        <v>0</v>
      </c>
    </row>
    <row r="25" spans="1:18">
      <c r="A25" s="15" t="s">
        <v>447</v>
      </c>
      <c r="B25" s="17" t="n">
        <v>2669</v>
      </c>
      <c r="C25" s="18">
        <f>(2343.0/B25*100)</f>
        <v/>
      </c>
      <c r="D25" s="19" t="n">
        <v>326</v>
      </c>
      <c r="E25" s="18" t="n">
        <v>11.69493422</v>
      </c>
      <c r="F25" s="20" t="n">
        <v>1.9441664</v>
      </c>
      <c r="G25" s="18" t="n">
        <v>87.37829664</v>
      </c>
      <c r="H25" s="20" t="n">
        <v>2.01075314</v>
      </c>
      <c r="I25" s="18" t="n">
        <v>0</v>
      </c>
      <c r="J25" s="20" t="n">
        <v>0</v>
      </c>
      <c r="K25" s="18" t="n">
        <v>0.30841471</v>
      </c>
      <c r="L25" s="20" t="n">
        <v>0.30841241</v>
      </c>
      <c r="M25" s="18" t="n">
        <v>0</v>
      </c>
      <c r="N25" s="20" t="n">
        <v>0</v>
      </c>
      <c r="O25" s="18" t="n">
        <v>0</v>
      </c>
      <c r="P25" s="20" t="n">
        <v>0</v>
      </c>
      <c r="Q25" s="18" t="n">
        <v>0.6183544399999999</v>
      </c>
      <c r="R25" s="20" t="n">
        <v>0.43607846</v>
      </c>
    </row>
    <row r="26" spans="1:18">
      <c r="A26" s="15" t="s">
        <v>448</v>
      </c>
      <c r="B26" s="17" t="n">
        <v>2419</v>
      </c>
      <c r="C26" s="18">
        <f>(2117.0/B26*100)</f>
        <v/>
      </c>
      <c r="D26" s="19" t="n">
        <v>302</v>
      </c>
      <c r="E26" s="18" t="n">
        <v>5.60144184</v>
      </c>
      <c r="F26" s="20" t="n">
        <v>1.5821793</v>
      </c>
      <c r="G26" s="18" t="n">
        <v>93.83284343</v>
      </c>
      <c r="H26" s="20" t="n">
        <v>1.67235239</v>
      </c>
      <c r="I26" s="18" t="n">
        <v>0</v>
      </c>
      <c r="J26" s="20" t="n">
        <v>0</v>
      </c>
      <c r="K26" s="18" t="n">
        <v>0</v>
      </c>
      <c r="L26" s="20" t="n">
        <v>0</v>
      </c>
      <c r="M26" s="18" t="n">
        <v>0</v>
      </c>
      <c r="N26" s="20" t="n">
        <v>0</v>
      </c>
      <c r="O26" s="18" t="n">
        <v>0</v>
      </c>
      <c r="P26" s="20" t="n">
        <v>0</v>
      </c>
      <c r="Q26" s="18" t="n">
        <v>0.5657147300000001</v>
      </c>
      <c r="R26" s="20" t="n">
        <v>0.54797461</v>
      </c>
    </row>
    <row r="27" spans="1:18">
      <c r="A27" s="15" t="s">
        <v>449</v>
      </c>
      <c r="B27" s="17" t="n">
        <v>2683</v>
      </c>
      <c r="C27" s="18">
        <f>(2361.0/B27*100)</f>
        <v/>
      </c>
      <c r="D27" s="19" t="n">
        <v>322</v>
      </c>
      <c r="E27" s="18" t="n">
        <v>8.476853159999999</v>
      </c>
      <c r="F27" s="20" t="n">
        <v>1.62283869</v>
      </c>
      <c r="G27" s="18" t="n">
        <v>91.19380911</v>
      </c>
      <c r="H27" s="20" t="n">
        <v>1.65568884</v>
      </c>
      <c r="I27" s="18" t="n">
        <v>0</v>
      </c>
      <c r="J27" s="20" t="n">
        <v>0</v>
      </c>
      <c r="K27" s="18" t="n">
        <v>0</v>
      </c>
      <c r="L27" s="20" t="n">
        <v>0</v>
      </c>
      <c r="M27" s="18" t="n">
        <v>0</v>
      </c>
      <c r="N27" s="20" t="n">
        <v>0</v>
      </c>
      <c r="O27" s="18" t="n">
        <v>0</v>
      </c>
      <c r="P27" s="20" t="n">
        <v>0</v>
      </c>
      <c r="Q27" s="18" t="n">
        <v>0.32933773</v>
      </c>
      <c r="R27" s="20" t="n">
        <v>0.33044708</v>
      </c>
    </row>
    <row r="28" spans="1:18">
      <c r="A28" s="15" t="s">
        <v>450</v>
      </c>
      <c r="B28" s="17" t="n">
        <v>3803</v>
      </c>
      <c r="C28" s="18">
        <f>(3342.0/B28*100)</f>
        <v/>
      </c>
      <c r="D28" s="19" t="n">
        <v>461</v>
      </c>
      <c r="E28" s="18" t="n">
        <v>19.65742118</v>
      </c>
      <c r="F28" s="20" t="n">
        <v>1.86241325</v>
      </c>
      <c r="G28" s="18" t="n">
        <v>79.0253519</v>
      </c>
      <c r="H28" s="20" t="n">
        <v>1.86063193</v>
      </c>
      <c r="I28" s="18" t="n">
        <v>0</v>
      </c>
      <c r="J28" s="20" t="n">
        <v>0</v>
      </c>
      <c r="K28" s="18" t="n">
        <v>0</v>
      </c>
      <c r="L28" s="20" t="n">
        <v>0</v>
      </c>
      <c r="M28" s="18" t="n">
        <v>0</v>
      </c>
      <c r="N28" s="20" t="n">
        <v>0</v>
      </c>
      <c r="O28" s="18" t="n">
        <v>0</v>
      </c>
      <c r="P28" s="20" t="n">
        <v>0</v>
      </c>
      <c r="Q28" s="18" t="n">
        <v>1.31722692</v>
      </c>
      <c r="R28" s="20" t="n">
        <v>0.69423982</v>
      </c>
    </row>
    <row r="29" spans="1:18">
      <c r="A29" s="15" t="s">
        <v>451</v>
      </c>
      <c r="B29" s="17" t="n">
        <v>2700</v>
      </c>
      <c r="C29" s="18">
        <f>(2359.0/B29*100)</f>
        <v/>
      </c>
      <c r="D29" s="19" t="n">
        <v>341</v>
      </c>
      <c r="E29" s="18" t="n">
        <v>15.42081562</v>
      </c>
      <c r="F29" s="20" t="n">
        <v>1.86618176</v>
      </c>
      <c r="G29" s="18" t="n">
        <v>84.57918438</v>
      </c>
      <c r="H29" s="20" t="n">
        <v>1.86618176</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(1973.0/B30*100)</f>
        <v/>
      </c>
      <c r="D30" s="19" t="n">
        <v>284</v>
      </c>
      <c r="E30" s="18" t="n">
        <v>12.02513832</v>
      </c>
      <c r="F30" s="20" t="n">
        <v>1.98604746</v>
      </c>
      <c r="G30" s="18" t="n">
        <v>87.68474342</v>
      </c>
      <c r="H30" s="20" t="n">
        <v>2.00480979</v>
      </c>
      <c r="I30" s="18" t="n">
        <v>0</v>
      </c>
      <c r="J30" s="20" t="n">
        <v>0</v>
      </c>
      <c r="K30" s="18" t="n">
        <v>0.29011826</v>
      </c>
      <c r="L30" s="20" t="n">
        <v>0.27185905</v>
      </c>
      <c r="M30" s="18" t="n">
        <v>0</v>
      </c>
      <c r="N30" s="20" t="n">
        <v>0</v>
      </c>
      <c r="O30" s="18" t="n">
        <v>0</v>
      </c>
      <c r="P30" s="20" t="n">
        <v>0</v>
      </c>
      <c r="Q30" s="18" t="n">
        <v>0</v>
      </c>
      <c r="R30" s="20" t="n">
        <v>0</v>
      </c>
    </row>
    <row r="31" spans="1:18">
      <c r="A31" s="15" t="s">
        <v>453</v>
      </c>
      <c r="B31" s="17" t="n">
        <v>2706</v>
      </c>
      <c r="C31" s="18">
        <f>(2378.0/B31*100)</f>
        <v/>
      </c>
      <c r="D31" s="19" t="n">
        <v>328</v>
      </c>
      <c r="E31" s="18" t="n">
        <v>12.03025659</v>
      </c>
      <c r="F31" s="20" t="n">
        <v>1.56809531</v>
      </c>
      <c r="G31" s="18" t="n">
        <v>87.36990603</v>
      </c>
      <c r="H31" s="20" t="n">
        <v>1.66042769</v>
      </c>
      <c r="I31" s="18" t="n">
        <v>0</v>
      </c>
      <c r="J31" s="20" t="n">
        <v>0</v>
      </c>
      <c r="K31" s="18" t="n">
        <v>0.27819613</v>
      </c>
      <c r="L31" s="20" t="n">
        <v>0.27565784</v>
      </c>
      <c r="M31" s="18" t="n">
        <v>0</v>
      </c>
      <c r="N31" s="20" t="n">
        <v>0</v>
      </c>
      <c r="O31" s="18" t="n">
        <v>0</v>
      </c>
      <c r="P31" s="20" t="n">
        <v>0</v>
      </c>
      <c r="Q31" s="18" t="n">
        <v>0.32164125</v>
      </c>
      <c r="R31" s="20" t="n">
        <v>0.33764909</v>
      </c>
    </row>
    <row r="32" spans="1:18">
      <c r="A32" s="15" t="s">
        <v>454</v>
      </c>
      <c r="B32" s="17" t="n">
        <v>2209</v>
      </c>
      <c r="C32" s="18">
        <f>(1847.0/B32*100)</f>
        <v/>
      </c>
      <c r="D32" s="19" t="n">
        <v>362</v>
      </c>
      <c r="E32" s="18" t="n">
        <v>6.21607706</v>
      </c>
      <c r="F32" s="20" t="n">
        <v>1.08196474</v>
      </c>
      <c r="G32" s="18" t="n">
        <v>93.26628657000001</v>
      </c>
      <c r="H32" s="20" t="n">
        <v>1.13552341</v>
      </c>
      <c r="I32" s="18" t="n">
        <v>0</v>
      </c>
      <c r="J32" s="20" t="n">
        <v>0</v>
      </c>
      <c r="K32" s="18" t="n">
        <v>0</v>
      </c>
      <c r="L32" s="20" t="n">
        <v>0</v>
      </c>
      <c r="M32" s="18" t="n">
        <v>0</v>
      </c>
      <c r="N32" s="20" t="n">
        <v>0</v>
      </c>
      <c r="O32" s="18" t="n">
        <v>0</v>
      </c>
      <c r="P32" s="20" t="n">
        <v>0</v>
      </c>
      <c r="Q32" s="18" t="n">
        <v>0.51763637</v>
      </c>
      <c r="R32" s="20" t="n">
        <v>0.3632127</v>
      </c>
    </row>
    <row r="33" spans="1:18">
      <c r="A33" s="15" t="s">
        <v>455</v>
      </c>
      <c r="B33" s="17" t="n">
        <v>3651</v>
      </c>
      <c r="C33" s="18">
        <f>(3200.0/B33*100)</f>
        <v/>
      </c>
      <c r="D33" s="19" t="n">
        <v>451</v>
      </c>
      <c r="E33" s="18" t="n">
        <v>8.26539827</v>
      </c>
      <c r="F33" s="20" t="n">
        <v>1.89585851</v>
      </c>
      <c r="G33" s="18" t="n">
        <v>91.45177235</v>
      </c>
      <c r="H33" s="20" t="n">
        <v>1.94256968</v>
      </c>
      <c r="I33" s="18" t="n">
        <v>0</v>
      </c>
      <c r="J33" s="20" t="n">
        <v>0</v>
      </c>
      <c r="K33" s="18" t="n">
        <v>0</v>
      </c>
      <c r="L33" s="20" t="n">
        <v>0</v>
      </c>
      <c r="M33" s="18" t="n">
        <v>0</v>
      </c>
      <c r="N33" s="20" t="n">
        <v>0</v>
      </c>
      <c r="O33" s="18" t="n">
        <v>0</v>
      </c>
      <c r="P33" s="20" t="n">
        <v>0</v>
      </c>
      <c r="Q33" s="18" t="n">
        <v>0.28282938</v>
      </c>
      <c r="R33" s="20" t="n">
        <v>0.25313508</v>
      </c>
    </row>
    <row r="34" spans="1:18">
      <c r="A34" s="15" t="s">
        <v>456</v>
      </c>
      <c r="B34" s="17" t="n">
        <v>3035</v>
      </c>
      <c r="C34" s="18">
        <f>(2669.0/B34*100)</f>
        <v/>
      </c>
      <c r="D34" s="19" t="n">
        <v>366</v>
      </c>
      <c r="E34" s="18" t="n">
        <v>9.759983760000001</v>
      </c>
      <c r="F34" s="20" t="n">
        <v>1.60405934</v>
      </c>
      <c r="G34" s="18" t="n">
        <v>89.27747788000001</v>
      </c>
      <c r="H34" s="20" t="n">
        <v>1.65715512</v>
      </c>
      <c r="I34" s="18" t="n">
        <v>0</v>
      </c>
      <c r="J34" s="20" t="n">
        <v>0</v>
      </c>
      <c r="K34" s="18" t="n">
        <v>0.36857934</v>
      </c>
      <c r="L34" s="20" t="n">
        <v>0.20630787</v>
      </c>
      <c r="M34" s="18" t="n">
        <v>0</v>
      </c>
      <c r="N34" s="20" t="n">
        <v>0</v>
      </c>
      <c r="O34" s="18" t="n">
        <v>0</v>
      </c>
      <c r="P34" s="20" t="n">
        <v>0</v>
      </c>
      <c r="Q34" s="18" t="n">
        <v>0.59395901</v>
      </c>
      <c r="R34" s="20" t="n">
        <v>0.43526126</v>
      </c>
    </row>
    <row r="35" spans="1:18">
      <c r="A35" s="15" t="s">
        <v>457</v>
      </c>
      <c r="B35" s="17" t="n">
        <v>2901</v>
      </c>
      <c r="C35" s="18">
        <f>(2532.0/B35*100)</f>
        <v/>
      </c>
      <c r="D35" s="19" t="n">
        <v>369</v>
      </c>
      <c r="E35" s="18" t="n">
        <v>4.36385739</v>
      </c>
      <c r="F35" s="20" t="n">
        <v>1.25845928</v>
      </c>
      <c r="G35" s="18" t="n">
        <v>95.63614260999999</v>
      </c>
      <c r="H35" s="20" t="n">
        <v>1.25845928</v>
      </c>
      <c r="I35" s="18" t="n">
        <v>0</v>
      </c>
      <c r="J35" s="20" t="n">
        <v>0</v>
      </c>
      <c r="K35" s="18" t="n">
        <v>0</v>
      </c>
      <c r="L35" s="20" t="n">
        <v>0</v>
      </c>
      <c r="M35" s="18" t="n">
        <v>0</v>
      </c>
      <c r="N35" s="20" t="n">
        <v>0</v>
      </c>
      <c r="O35" s="18" t="n">
        <v>0</v>
      </c>
      <c r="P35" s="20" t="n">
        <v>0</v>
      </c>
      <c r="Q35" s="18" t="n">
        <v>0</v>
      </c>
      <c r="R35" s="20" t="n">
        <v>0</v>
      </c>
    </row>
    <row r="36" spans="1:18">
      <c r="A36" s="15" t="s">
        <v>458</v>
      </c>
      <c r="B36" s="17" t="n">
        <v>3404</v>
      </c>
      <c r="C36" s="18">
        <f>(2975.0/B36*100)</f>
        <v/>
      </c>
      <c r="D36" s="19" t="n">
        <v>429</v>
      </c>
      <c r="E36" s="18" t="n">
        <v>9.19089337</v>
      </c>
      <c r="F36" s="20" t="n">
        <v>1.4050764</v>
      </c>
      <c r="G36" s="18" t="n">
        <v>90.04297905999999</v>
      </c>
      <c r="H36" s="20" t="n">
        <v>1.46182168</v>
      </c>
      <c r="I36" s="18" t="n">
        <v>0</v>
      </c>
      <c r="J36" s="20" t="n">
        <v>0</v>
      </c>
      <c r="K36" s="18" t="n">
        <v>0.24880055</v>
      </c>
      <c r="L36" s="20" t="n">
        <v>0.24965619</v>
      </c>
      <c r="M36" s="18" t="n">
        <v>0</v>
      </c>
      <c r="N36" s="20" t="n">
        <v>0</v>
      </c>
      <c r="O36" s="18" t="n">
        <v>0</v>
      </c>
      <c r="P36" s="20" t="n">
        <v>0</v>
      </c>
      <c r="Q36" s="18" t="n">
        <v>0.51732703</v>
      </c>
      <c r="R36" s="20" t="n">
        <v>0.33480369</v>
      </c>
    </row>
    <row r="37" spans="1:18">
      <c r="A37" s="15" t="s">
        <v>459</v>
      </c>
      <c r="B37" s="17" t="n">
        <v>2731</v>
      </c>
      <c r="C37" s="18">
        <f>(2397.0/B37*100)</f>
        <v/>
      </c>
      <c r="D37" s="19" t="n">
        <v>334</v>
      </c>
      <c r="E37" s="18" t="n">
        <v>11.17846485</v>
      </c>
      <c r="F37" s="20" t="n">
        <v>1.86109652</v>
      </c>
      <c r="G37" s="18" t="n">
        <v>88.82153515</v>
      </c>
      <c r="H37" s="20" t="n">
        <v>1.86109652</v>
      </c>
      <c r="I37" s="18" t="n">
        <v>0</v>
      </c>
      <c r="J37" s="20" t="n">
        <v>0</v>
      </c>
      <c r="K37" s="18" t="n">
        <v>0</v>
      </c>
      <c r="L37" s="20" t="n">
        <v>0</v>
      </c>
      <c r="M37" s="18" t="n">
        <v>0</v>
      </c>
      <c r="N37" s="20" t="n">
        <v>0</v>
      </c>
      <c r="O37" s="18" t="n">
        <v>0</v>
      </c>
      <c r="P37" s="20" t="n">
        <v>0</v>
      </c>
      <c r="Q37" s="18" t="n">
        <v>0</v>
      </c>
      <c r="R37" s="20" t="n">
        <v>0</v>
      </c>
    </row>
    <row r="38" spans="1:18">
      <c r="A38" s="15" t="s">
        <v>460</v>
      </c>
      <c r="B38" s="17" t="n">
        <v>2807</v>
      </c>
      <c r="C38" s="18">
        <f>(2357.0/B38*100)</f>
        <v/>
      </c>
      <c r="D38" s="19" t="n">
        <v>450</v>
      </c>
      <c r="E38" s="18" t="n">
        <v>6.87932867</v>
      </c>
      <c r="F38" s="20" t="n">
        <v>1.21571224</v>
      </c>
      <c r="G38" s="18" t="n">
        <v>92.19627638</v>
      </c>
      <c r="H38" s="20" t="n">
        <v>1.53000089</v>
      </c>
      <c r="I38" s="18" t="n">
        <v>0</v>
      </c>
      <c r="J38" s="20" t="n">
        <v>0</v>
      </c>
      <c r="K38" s="18" t="n">
        <v>0</v>
      </c>
      <c r="L38" s="20" t="n">
        <v>0</v>
      </c>
      <c r="M38" s="18" t="n">
        <v>0</v>
      </c>
      <c r="N38" s="20" t="n">
        <v>0</v>
      </c>
      <c r="O38" s="18" t="n">
        <v>0</v>
      </c>
      <c r="P38" s="20" t="n">
        <v>0</v>
      </c>
      <c r="Q38" s="18" t="n">
        <v>0.92439495</v>
      </c>
      <c r="R38" s="20" t="n">
        <v>0.7170322</v>
      </c>
    </row>
    <row r="39" spans="1:18">
      <c r="A39" s="15" t="s">
        <v>461</v>
      </c>
      <c r="B39" s="17" t="n">
        <v>2938</v>
      </c>
      <c r="C39" s="18">
        <f>(2577.0/B39*100)</f>
        <v/>
      </c>
      <c r="D39" s="19" t="n">
        <v>361</v>
      </c>
      <c r="E39" s="18" t="n">
        <v>20.08938575</v>
      </c>
      <c r="F39" s="20" t="n">
        <v>2.07060878</v>
      </c>
      <c r="G39" s="18" t="n">
        <v>79.64822089</v>
      </c>
      <c r="H39" s="20" t="n">
        <v>2.06548262</v>
      </c>
      <c r="I39" s="18" t="n">
        <v>0</v>
      </c>
      <c r="J39" s="20" t="n">
        <v>0</v>
      </c>
      <c r="K39" s="18" t="n">
        <v>0</v>
      </c>
      <c r="L39" s="20" t="n">
        <v>0</v>
      </c>
      <c r="M39" s="18" t="n">
        <v>0</v>
      </c>
      <c r="N39" s="20" t="n">
        <v>0</v>
      </c>
      <c r="O39" s="18" t="n">
        <v>0</v>
      </c>
      <c r="P39" s="20" t="n">
        <v>0</v>
      </c>
      <c r="Q39" s="18" t="n">
        <v>0.26239336</v>
      </c>
      <c r="R39" s="20" t="n">
        <v>0.26599039</v>
      </c>
    </row>
    <row r="40" spans="1:18">
      <c r="A40" s="15" t="s">
        <v>462</v>
      </c>
      <c r="B40" s="17" t="n">
        <v>6922</v>
      </c>
      <c r="C40" s="18">
        <f>(6079.0/B40*100)</f>
        <v/>
      </c>
      <c r="D40" s="19" t="n">
        <v>843</v>
      </c>
      <c r="E40" s="18" t="n">
        <v>9.581216919999999</v>
      </c>
      <c r="F40" s="20" t="n">
        <v>1.49969667</v>
      </c>
      <c r="G40" s="18" t="n">
        <v>90.02970127</v>
      </c>
      <c r="H40" s="20" t="n">
        <v>1.5277285</v>
      </c>
      <c r="I40" s="18" t="n">
        <v>0</v>
      </c>
      <c r="J40" s="20" t="n">
        <v>0</v>
      </c>
      <c r="K40" s="18" t="n">
        <v>0</v>
      </c>
      <c r="L40" s="20" t="n">
        <v>0</v>
      </c>
      <c r="M40" s="18" t="n">
        <v>0</v>
      </c>
      <c r="N40" s="20" t="n">
        <v>0</v>
      </c>
      <c r="O40" s="18" t="n">
        <v>0</v>
      </c>
      <c r="P40" s="20" t="n">
        <v>0</v>
      </c>
      <c r="Q40" s="18" t="n">
        <v>0.38908181</v>
      </c>
      <c r="R40" s="20" t="n">
        <v>0.31635067</v>
      </c>
    </row>
    <row r="41" spans="1:18">
      <c r="A41" s="15" t="s">
        <v>463</v>
      </c>
      <c r="B41" s="17" t="n">
        <v>2854</v>
      </c>
      <c r="C41" s="18">
        <f>(2526.0/B41*100)</f>
        <v/>
      </c>
      <c r="D41" s="19" t="n">
        <v>328</v>
      </c>
      <c r="E41" s="18" t="n">
        <v>9.600493350000001</v>
      </c>
      <c r="F41" s="20" t="n">
        <v>1.46083084</v>
      </c>
      <c r="G41" s="18" t="n">
        <v>89.32695888000001</v>
      </c>
      <c r="H41" s="20" t="n">
        <v>1.68112047</v>
      </c>
      <c r="I41" s="18" t="n">
        <v>0</v>
      </c>
      <c r="J41" s="20" t="n">
        <v>0</v>
      </c>
      <c r="K41" s="18" t="n">
        <v>0.82082335</v>
      </c>
      <c r="L41" s="20" t="n">
        <v>0.49040879</v>
      </c>
      <c r="M41" s="18" t="n">
        <v>0</v>
      </c>
      <c r="N41" s="20" t="n">
        <v>0</v>
      </c>
      <c r="O41" s="18" t="n">
        <v>0</v>
      </c>
      <c r="P41" s="20" t="n">
        <v>0</v>
      </c>
      <c r="Q41" s="18" t="n">
        <v>0.25172443</v>
      </c>
      <c r="R41" s="20" t="n">
        <v>0.25204086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(10701.0/B46*100)</f>
        <v/>
      </c>
      <c r="D46" s="19" t="n">
        <v>1372</v>
      </c>
      <c r="E46" s="18" t="n">
        <v>18.34435295</v>
      </c>
      <c r="F46" s="20" t="n">
        <v>1.39390072</v>
      </c>
      <c r="G46" s="18" t="n">
        <v>79.81524175</v>
      </c>
      <c r="H46" s="20" t="n">
        <v>1.44940857</v>
      </c>
      <c r="I46" s="18" t="n">
        <v>0</v>
      </c>
      <c r="J46" s="20" t="n">
        <v>0</v>
      </c>
      <c r="K46" s="18" t="n">
        <v>0.68551252</v>
      </c>
      <c r="L46" s="20" t="n">
        <v>0.44213309</v>
      </c>
      <c r="M46" s="18" t="n">
        <v>0</v>
      </c>
      <c r="N46" s="20" t="n">
        <v>0</v>
      </c>
      <c r="O46" s="18" t="n">
        <v>0</v>
      </c>
      <c r="P46" s="20" t="n">
        <v>0</v>
      </c>
      <c r="Q46" s="18" t="n">
        <v>1.15489277</v>
      </c>
      <c r="R46" s="20" t="n">
        <v>0.47020804</v>
      </c>
    </row>
    <row r="47" spans="1:18">
      <c r="A47" s="15" t="s">
        <v>470</v>
      </c>
      <c r="B47" s="17" t="n">
        <v>2823</v>
      </c>
      <c r="C47" s="18">
        <f>(2488.0/B47*100)</f>
        <v/>
      </c>
      <c r="D47" s="19" t="n">
        <v>335</v>
      </c>
      <c r="E47" s="18" t="n">
        <v>11.69128597</v>
      </c>
      <c r="F47" s="20" t="n">
        <v>1.74731155</v>
      </c>
      <c r="G47" s="18" t="n">
        <v>87.10519035999999</v>
      </c>
      <c r="H47" s="20" t="n">
        <v>1.88110396</v>
      </c>
      <c r="I47" s="18" t="n">
        <v>0</v>
      </c>
      <c r="J47" s="20" t="n">
        <v>0</v>
      </c>
      <c r="K47" s="18" t="n">
        <v>0.30484138</v>
      </c>
      <c r="L47" s="20" t="n">
        <v>0.28397653</v>
      </c>
      <c r="M47" s="18" t="n">
        <v>0</v>
      </c>
      <c r="N47" s="20" t="n">
        <v>0</v>
      </c>
      <c r="O47" s="18" t="n">
        <v>0</v>
      </c>
      <c r="P47" s="20" t="n">
        <v>0</v>
      </c>
      <c r="Q47" s="18" t="n">
        <v>0.8986822800000001</v>
      </c>
      <c r="R47" s="20" t="n">
        <v>0.51517125</v>
      </c>
    </row>
    <row r="48" spans="1:18">
      <c r="A48" s="15" t="s">
        <v>471</v>
      </c>
      <c r="B48" s="17" t="n">
        <v>4682</v>
      </c>
      <c r="C48" s="18">
        <f>(4090.0/B48*100)</f>
        <v/>
      </c>
      <c r="D48" s="19" t="n">
        <v>592</v>
      </c>
      <c r="E48" s="18" t="n">
        <v>8.85587005</v>
      </c>
      <c r="F48" s="20" t="n">
        <v>1.37892373</v>
      </c>
      <c r="G48" s="18" t="n">
        <v>89.74795399</v>
      </c>
      <c r="H48" s="20" t="n">
        <v>1.63512482</v>
      </c>
      <c r="I48" s="18" t="n">
        <v>0</v>
      </c>
      <c r="J48" s="20" t="n">
        <v>0</v>
      </c>
      <c r="K48" s="18" t="n">
        <v>0</v>
      </c>
      <c r="L48" s="20" t="n">
        <v>0</v>
      </c>
      <c r="M48" s="18" t="n">
        <v>0</v>
      </c>
      <c r="N48" s="20" t="n">
        <v>0</v>
      </c>
      <c r="O48" s="18" t="n">
        <v>0</v>
      </c>
      <c r="P48" s="20" t="n">
        <v>0</v>
      </c>
      <c r="Q48" s="18" t="n">
        <v>1.39617596</v>
      </c>
      <c r="R48" s="20" t="n">
        <v>0.67028196</v>
      </c>
    </row>
    <row r="49" spans="1:18">
      <c r="A49" s="15" t="s">
        <v>472</v>
      </c>
      <c r="B49" s="17" t="n">
        <v>6158</v>
      </c>
      <c r="C49" s="18">
        <f>(5406.0/B49*100)</f>
        <v/>
      </c>
      <c r="D49" s="19" t="n">
        <v>752</v>
      </c>
      <c r="E49" s="18" t="n">
        <v>9.73849835</v>
      </c>
      <c r="F49" s="20" t="n">
        <v>1.34889594</v>
      </c>
      <c r="G49" s="18" t="n">
        <v>89.16702179000001</v>
      </c>
      <c r="H49" s="20" t="n">
        <v>1.47918724</v>
      </c>
      <c r="I49" s="18" t="n">
        <v>0</v>
      </c>
      <c r="J49" s="20" t="n">
        <v>0</v>
      </c>
      <c r="K49" s="18" t="n">
        <v>0.37038415</v>
      </c>
      <c r="L49" s="20" t="n">
        <v>0.31847691</v>
      </c>
      <c r="M49" s="18" t="n">
        <v>0</v>
      </c>
      <c r="N49" s="20" t="n">
        <v>0</v>
      </c>
      <c r="O49" s="18" t="n">
        <v>0</v>
      </c>
      <c r="P49" s="20" t="n">
        <v>0</v>
      </c>
      <c r="Q49" s="18" t="n">
        <v>0.7240957099999999</v>
      </c>
      <c r="R49" s="20" t="n">
        <v>0.38398875</v>
      </c>
    </row>
    <row r="50" spans="1:18">
      <c r="A50" s="15" t="s">
        <v>473</v>
      </c>
      <c r="B50" s="17" t="n">
        <v>3494</v>
      </c>
      <c r="C50" s="18">
        <f>(3097.0/B50*100)</f>
        <v/>
      </c>
      <c r="D50" s="19" t="n">
        <v>397</v>
      </c>
      <c r="E50" s="18" t="n">
        <v>10.36598024</v>
      </c>
      <c r="F50" s="20" t="n">
        <v>1.56849533</v>
      </c>
      <c r="G50" s="18" t="n">
        <v>87.59359363999999</v>
      </c>
      <c r="H50" s="20" t="n">
        <v>1.74374877</v>
      </c>
      <c r="I50" s="18" t="n">
        <v>0</v>
      </c>
      <c r="J50" s="20" t="n">
        <v>0</v>
      </c>
      <c r="K50" s="18" t="n">
        <v>0.34224965</v>
      </c>
      <c r="L50" s="20" t="n">
        <v>0.33871829</v>
      </c>
      <c r="M50" s="18" t="n">
        <v>0</v>
      </c>
      <c r="N50" s="20" t="n">
        <v>0</v>
      </c>
      <c r="O50" s="18" t="n">
        <v>0</v>
      </c>
      <c r="P50" s="20" t="n">
        <v>0</v>
      </c>
      <c r="Q50" s="18" t="n">
        <v>1.69817646</v>
      </c>
      <c r="R50" s="20" t="n">
        <v>0.78509456</v>
      </c>
    </row>
    <row r="51" spans="1:18">
      <c r="A51" s="15" t="s">
        <v>474</v>
      </c>
      <c r="B51" s="17" t="n">
        <v>3013</v>
      </c>
      <c r="C51" s="18">
        <f>(2641.0/B51*100)</f>
        <v/>
      </c>
      <c r="D51" s="19" t="n">
        <v>372</v>
      </c>
      <c r="E51" s="18" t="n">
        <v>6.07028944</v>
      </c>
      <c r="F51" s="20" t="n">
        <v>1.31628516</v>
      </c>
      <c r="G51" s="18" t="n">
        <v>93.92971056</v>
      </c>
      <c r="H51" s="20" t="n">
        <v>1.31628516</v>
      </c>
      <c r="I51" s="18" t="n">
        <v>0</v>
      </c>
      <c r="J51" s="20" t="n">
        <v>0</v>
      </c>
      <c r="K51" s="18" t="n">
        <v>0</v>
      </c>
      <c r="L51" s="20" t="n">
        <v>0</v>
      </c>
      <c r="M51" s="18" t="n">
        <v>0</v>
      </c>
      <c r="N51" s="20" t="n">
        <v>0</v>
      </c>
      <c r="O51" s="18" t="n">
        <v>0</v>
      </c>
      <c r="P51" s="20" t="n">
        <v>0</v>
      </c>
      <c r="Q51" s="18" t="n">
        <v>0</v>
      </c>
      <c r="R51" s="20" t="n">
        <v>0</v>
      </c>
    </row>
    <row r="52" spans="1:18">
      <c r="A52" s="15" t="s">
        <v>475</v>
      </c>
      <c r="B52" s="17" t="n">
        <v>2760</v>
      </c>
      <c r="C52" s="18">
        <f>(2427.0/B52*100)</f>
        <v/>
      </c>
      <c r="D52" s="19" t="n">
        <v>333</v>
      </c>
      <c r="E52" s="18" t="n">
        <v>16.99233005</v>
      </c>
      <c r="F52" s="20" t="n">
        <v>2.38107082</v>
      </c>
      <c r="G52" s="18" t="n">
        <v>82.65449083999999</v>
      </c>
      <c r="H52" s="20" t="n">
        <v>2.39229989</v>
      </c>
      <c r="I52" s="18" t="n">
        <v>0</v>
      </c>
      <c r="J52" s="20" t="n">
        <v>0</v>
      </c>
      <c r="K52" s="18" t="n">
        <v>0</v>
      </c>
      <c r="L52" s="20" t="n">
        <v>0</v>
      </c>
      <c r="M52" s="18" t="n">
        <v>0</v>
      </c>
      <c r="N52" s="20" t="n">
        <v>0</v>
      </c>
      <c r="O52" s="18" t="n">
        <v>0</v>
      </c>
      <c r="P52" s="20" t="n">
        <v>0</v>
      </c>
      <c r="Q52" s="18" t="n">
        <v>0.3531791</v>
      </c>
      <c r="R52" s="20" t="n">
        <v>0.35083794</v>
      </c>
    </row>
    <row r="53" spans="1:18">
      <c r="A53" s="15" t="s">
        <v>476</v>
      </c>
      <c r="B53" s="17" t="n">
        <v>2474</v>
      </c>
      <c r="C53" s="18">
        <f>(2083.0/B53*100)</f>
        <v/>
      </c>
      <c r="D53" s="19" t="n">
        <v>391</v>
      </c>
      <c r="E53" s="18" t="n">
        <v>32.09261498</v>
      </c>
      <c r="F53" s="20" t="n">
        <v>2.3499154</v>
      </c>
      <c r="G53" s="18" t="n">
        <v>60.1870886</v>
      </c>
      <c r="H53" s="20" t="n">
        <v>2.65123079</v>
      </c>
      <c r="I53" s="18" t="n">
        <v>0</v>
      </c>
      <c r="J53" s="20" t="n">
        <v>0</v>
      </c>
      <c r="K53" s="18" t="n">
        <v>4.77744354</v>
      </c>
      <c r="L53" s="20" t="n">
        <v>1.08403431</v>
      </c>
      <c r="M53" s="18" t="n">
        <v>0</v>
      </c>
      <c r="N53" s="20" t="n">
        <v>0</v>
      </c>
      <c r="O53" s="18" t="n">
        <v>0</v>
      </c>
      <c r="P53" s="20" t="n">
        <v>0</v>
      </c>
      <c r="Q53" s="18" t="n">
        <v>2.94285289</v>
      </c>
      <c r="R53" s="20" t="n">
        <v>1.05165248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(2339.0/B55*100)</f>
        <v/>
      </c>
      <c r="D55" s="19" t="n">
        <v>336</v>
      </c>
      <c r="E55" s="18" t="n">
        <v>9.0985718</v>
      </c>
      <c r="F55" s="20" t="n">
        <v>1.54777687</v>
      </c>
      <c r="G55" s="18" t="n">
        <v>90.9014282</v>
      </c>
      <c r="H55" s="20" t="n">
        <v>1.54777687</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(2824.0/B61*100)</f>
        <v/>
      </c>
      <c r="D61" s="19" t="n">
        <v>377</v>
      </c>
      <c r="E61" s="18" t="n">
        <v>8.115349910000001</v>
      </c>
      <c r="F61" s="20" t="n">
        <v>1.46776813</v>
      </c>
      <c r="G61" s="18" t="n">
        <v>91.58513126</v>
      </c>
      <c r="H61" s="20" t="n">
        <v>1.4993044</v>
      </c>
      <c r="I61" s="18" t="n">
        <v>0</v>
      </c>
      <c r="J61" s="20" t="n">
        <v>0</v>
      </c>
      <c r="K61" s="18" t="n">
        <v>0.29951883</v>
      </c>
      <c r="L61" s="20" t="n">
        <v>0.30509177</v>
      </c>
      <c r="M61" s="18" t="n">
        <v>0</v>
      </c>
      <c r="N61" s="20" t="n">
        <v>0</v>
      </c>
      <c r="O61" s="18" t="n">
        <v>0</v>
      </c>
      <c r="P61" s="20" t="n">
        <v>0</v>
      </c>
      <c r="Q61" s="18" t="n">
        <v>0</v>
      </c>
      <c r="R61" s="20" t="n">
        <v>0</v>
      </c>
    </row>
    <row r="62" spans="1:18">
      <c r="A62" s="15" t="s">
        <v>486</v>
      </c>
      <c r="B62" s="17" t="n">
        <v>2230</v>
      </c>
      <c r="C62" s="18">
        <f>(1944.0/B62*100)</f>
        <v/>
      </c>
      <c r="D62" s="19" t="n">
        <v>286</v>
      </c>
      <c r="E62" s="18" t="n">
        <v>22.69305058</v>
      </c>
      <c r="F62" s="20" t="n">
        <v>2.42898888</v>
      </c>
      <c r="G62" s="18" t="n">
        <v>77.30694942</v>
      </c>
      <c r="H62" s="20" t="n">
        <v>2.42898888</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(2445.0/B67*100)</f>
        <v/>
      </c>
      <c r="D67" s="19" t="n">
        <v>326</v>
      </c>
      <c r="E67" s="18" t="n">
        <v>12.01667815</v>
      </c>
      <c r="F67" s="20" t="n">
        <v>1.37981146</v>
      </c>
      <c r="G67" s="18" t="n">
        <v>85.11058971999999</v>
      </c>
      <c r="H67" s="20" t="n">
        <v>1.63018857</v>
      </c>
      <c r="I67" s="18" t="n">
        <v>0</v>
      </c>
      <c r="J67" s="20" t="n">
        <v>0</v>
      </c>
      <c r="K67" s="18" t="n">
        <v>0.9235637</v>
      </c>
      <c r="L67" s="20" t="n">
        <v>0.53967638</v>
      </c>
      <c r="M67" s="18" t="n">
        <v>0</v>
      </c>
      <c r="N67" s="20" t="n">
        <v>0</v>
      </c>
      <c r="O67" s="18" t="n">
        <v>0</v>
      </c>
      <c r="P67" s="20" t="n">
        <v>0</v>
      </c>
      <c r="Q67" s="18" t="n">
        <v>1.94916843</v>
      </c>
      <c r="R67" s="20" t="n">
        <v>0.83619068</v>
      </c>
    </row>
    <row r="68" spans="1:18">
      <c r="A68" s="15" t="s">
        <v>492</v>
      </c>
      <c r="B68" s="17" t="n">
        <v>3460</v>
      </c>
      <c r="C68" s="18">
        <f>(3057.0/B68*100)</f>
        <v/>
      </c>
      <c r="D68" s="19" t="n">
        <v>403</v>
      </c>
      <c r="E68" s="18" t="n">
        <v>14.15380544</v>
      </c>
      <c r="F68" s="20" t="n">
        <v>1.83050366</v>
      </c>
      <c r="G68" s="18" t="n">
        <v>84.10534837</v>
      </c>
      <c r="H68" s="20" t="n">
        <v>2.02113534</v>
      </c>
      <c r="I68" s="18" t="n">
        <v>0</v>
      </c>
      <c r="J68" s="20" t="n">
        <v>0</v>
      </c>
      <c r="K68" s="18" t="n">
        <v>0.47519636</v>
      </c>
      <c r="L68" s="20" t="n">
        <v>0.34324333</v>
      </c>
      <c r="M68" s="18" t="n">
        <v>0</v>
      </c>
      <c r="N68" s="20" t="n">
        <v>0</v>
      </c>
      <c r="O68" s="18" t="n">
        <v>0</v>
      </c>
      <c r="P68" s="20" t="n">
        <v>0</v>
      </c>
      <c r="Q68" s="18" t="n">
        <v>1.26564982</v>
      </c>
      <c r="R68" s="20" t="n">
        <v>0.5776210000000001</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(5016.0/B70*100)</f>
        <v/>
      </c>
      <c r="D70" s="19" t="n">
        <v>1018</v>
      </c>
      <c r="E70" s="18" t="n">
        <v>15.69978758</v>
      </c>
      <c r="F70" s="20" t="n">
        <v>1.11565578</v>
      </c>
      <c r="G70" s="18" t="n">
        <v>82.08825843</v>
      </c>
      <c r="H70" s="20" t="n">
        <v>1.23051986</v>
      </c>
      <c r="I70" s="18" t="n">
        <v>0</v>
      </c>
      <c r="J70" s="20" t="n">
        <v>0</v>
      </c>
      <c r="K70" s="18" t="n">
        <v>0.79175028</v>
      </c>
      <c r="L70" s="20" t="n">
        <v>0.28315942</v>
      </c>
      <c r="M70" s="18" t="n">
        <v>0</v>
      </c>
      <c r="N70" s="20" t="n">
        <v>0</v>
      </c>
      <c r="O70" s="18" t="n">
        <v>0</v>
      </c>
      <c r="P70" s="20" t="n">
        <v>0</v>
      </c>
      <c r="Q70" s="18" t="n">
        <v>1.42020372</v>
      </c>
      <c r="R70" s="20" t="n">
        <v>0.32745574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(2726.0/B72*100)</f>
        <v/>
      </c>
      <c r="D72" s="19" t="n">
        <v>381</v>
      </c>
      <c r="E72" s="18" t="n">
        <v>3.92891717</v>
      </c>
      <c r="F72" s="20" t="n">
        <v>0.97933731</v>
      </c>
      <c r="G72" s="18" t="n">
        <v>95.84083063</v>
      </c>
      <c r="H72" s="20" t="n">
        <v>1.03295019</v>
      </c>
      <c r="I72" s="18" t="n">
        <v>0</v>
      </c>
      <c r="J72" s="20" t="n">
        <v>0</v>
      </c>
      <c r="K72" s="18" t="n">
        <v>0</v>
      </c>
      <c r="L72" s="20" t="n">
        <v>0</v>
      </c>
      <c r="M72" s="18" t="n">
        <v>0</v>
      </c>
      <c r="N72" s="20" t="n">
        <v>0</v>
      </c>
      <c r="O72" s="18" t="n">
        <v>0</v>
      </c>
      <c r="P72" s="20" t="n">
        <v>0</v>
      </c>
      <c r="Q72" s="18" t="n">
        <v>0.23025219</v>
      </c>
      <c r="R72" s="20" t="n">
        <v>0.16234544</v>
      </c>
    </row>
    <row r="73" spans="1:18">
      <c r="A73" s="15" t="s">
        <v>497</v>
      </c>
      <c r="B73" s="17" t="n">
        <v>2973</v>
      </c>
      <c r="C73" s="18">
        <f>(2599.0/B73*100)</f>
        <v/>
      </c>
      <c r="D73" s="19" t="n">
        <v>374</v>
      </c>
      <c r="E73" s="18" t="n">
        <v>8.02533919</v>
      </c>
      <c r="F73" s="20" t="n">
        <v>1.52169689</v>
      </c>
      <c r="G73" s="18" t="n">
        <v>91.97466081</v>
      </c>
      <c r="H73" s="20" t="n">
        <v>1.52169689</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(3338.0/B74*100)</f>
        <v/>
      </c>
      <c r="D74" s="19" t="n">
        <v>481</v>
      </c>
      <c r="E74" s="18" t="n">
        <v>26.92555329</v>
      </c>
      <c r="F74" s="20" t="n">
        <v>2.24804736</v>
      </c>
      <c r="G74" s="18" t="n">
        <v>72.50146886</v>
      </c>
      <c r="H74" s="20" t="n">
        <v>2.2548375</v>
      </c>
      <c r="I74" s="18" t="n">
        <v>0</v>
      </c>
      <c r="J74" s="20" t="n">
        <v>0</v>
      </c>
      <c r="K74" s="18" t="n">
        <v>0.43356072</v>
      </c>
      <c r="L74" s="20" t="n">
        <v>0.31786264</v>
      </c>
      <c r="M74" s="18" t="n">
        <v>0</v>
      </c>
      <c r="N74" s="20" t="n">
        <v>0</v>
      </c>
      <c r="O74" s="18" t="n">
        <v>0</v>
      </c>
      <c r="P74" s="20" t="n">
        <v>0</v>
      </c>
      <c r="Q74" s="18" t="n">
        <v>0.13941712</v>
      </c>
      <c r="R74" s="20" t="n">
        <v>0.14099617</v>
      </c>
    </row>
    <row r="75" spans="1:18">
      <c r="A75" s="15" t="s">
        <v>499</v>
      </c>
      <c r="B75" s="17" t="n">
        <v>4652</v>
      </c>
      <c r="C75" s="18">
        <f>(4102.0/B75*100)</f>
        <v/>
      </c>
      <c r="D75" s="19" t="n">
        <v>550</v>
      </c>
      <c r="E75" s="18" t="n">
        <v>24.08293727</v>
      </c>
      <c r="F75" s="20" t="n">
        <v>2.06766462</v>
      </c>
      <c r="G75" s="18" t="n">
        <v>75.41062207</v>
      </c>
      <c r="H75" s="20" t="n">
        <v>2.09818343</v>
      </c>
      <c r="I75" s="18" t="n">
        <v>0</v>
      </c>
      <c r="J75" s="20" t="n">
        <v>0</v>
      </c>
      <c r="K75" s="18" t="n">
        <v>0.01027956</v>
      </c>
      <c r="L75" s="20" t="n">
        <v>0.01034352</v>
      </c>
      <c r="M75" s="18" t="n">
        <v>0</v>
      </c>
      <c r="N75" s="20" t="n">
        <v>0</v>
      </c>
      <c r="O75" s="18" t="n">
        <v>0</v>
      </c>
      <c r="P75" s="20" t="n">
        <v>0</v>
      </c>
      <c r="Q75" s="18" t="n">
        <v>0.4961611</v>
      </c>
      <c r="R75" s="20" t="n">
        <v>0.34690889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(2647.0/B77*100)</f>
        <v/>
      </c>
      <c r="D77" s="19" t="n">
        <v>322</v>
      </c>
      <c r="E77" s="18" t="n">
        <v>26.29390078</v>
      </c>
      <c r="F77" s="20" t="n">
        <v>2.54971405</v>
      </c>
      <c r="G77" s="18" t="n">
        <v>69.72941937</v>
      </c>
      <c r="H77" s="20" t="n">
        <v>2.82138436</v>
      </c>
      <c r="I77" s="18" t="n">
        <v>0</v>
      </c>
      <c r="J77" s="20" t="n">
        <v>0</v>
      </c>
      <c r="K77" s="18" t="n">
        <v>2.22338103</v>
      </c>
      <c r="L77" s="20" t="n">
        <v>0.79954033</v>
      </c>
      <c r="M77" s="18" t="n">
        <v>0</v>
      </c>
      <c r="N77" s="20" t="n">
        <v>0</v>
      </c>
      <c r="O77" s="18" t="n">
        <v>0</v>
      </c>
      <c r="P77" s="20" t="n">
        <v>0</v>
      </c>
      <c r="Q77" s="18" t="n">
        <v>1.75329883</v>
      </c>
      <c r="R77" s="20" t="n">
        <v>0.99978741</v>
      </c>
    </row>
    <row r="78" spans="1:18">
      <c r="A78" s="15" t="s">
        <v>502</v>
      </c>
      <c r="B78" s="17" t="n">
        <v>7115</v>
      </c>
      <c r="C78" s="18">
        <f>(6231.0/B78*100)</f>
        <v/>
      </c>
      <c r="D78" s="19" t="n">
        <v>884</v>
      </c>
      <c r="E78" s="18" t="n">
        <v>14.94953648</v>
      </c>
      <c r="F78" s="20" t="n">
        <v>1.71678199</v>
      </c>
      <c r="G78" s="18" t="n">
        <v>84.58265079</v>
      </c>
      <c r="H78" s="20" t="n">
        <v>1.67240807</v>
      </c>
      <c r="I78" s="18" t="n">
        <v>0</v>
      </c>
      <c r="J78" s="20" t="n">
        <v>0</v>
      </c>
      <c r="K78" s="18" t="n">
        <v>0.15211352</v>
      </c>
      <c r="L78" s="20" t="n">
        <v>0.15310759</v>
      </c>
      <c r="M78" s="18" t="n">
        <v>0</v>
      </c>
      <c r="N78" s="20" t="n">
        <v>0</v>
      </c>
      <c r="O78" s="18" t="n">
        <v>0</v>
      </c>
      <c r="P78" s="20" t="n">
        <v>0</v>
      </c>
      <c r="Q78" s="18" t="n">
        <v>0.3156992</v>
      </c>
      <c r="R78" s="20" t="n">
        <v>0.20275</v>
      </c>
    </row>
    <row r="79" spans="1:18">
      <c r="A79" s="15" t="s">
        <v>503</v>
      </c>
      <c r="B79" s="17" t="n">
        <v>3154</v>
      </c>
      <c r="C79" s="18">
        <f>(2782.0/B79*100)</f>
        <v/>
      </c>
      <c r="D79" s="19" t="n">
        <v>372</v>
      </c>
      <c r="E79" s="18" t="n">
        <v>14.92611706</v>
      </c>
      <c r="F79" s="20" t="n">
        <v>1.69849715</v>
      </c>
      <c r="G79" s="18" t="n">
        <v>84.66656163</v>
      </c>
      <c r="H79" s="20" t="n">
        <v>1.76109719</v>
      </c>
      <c r="I79" s="18" t="n">
        <v>0</v>
      </c>
      <c r="J79" s="20" t="n">
        <v>0</v>
      </c>
      <c r="K79" s="18" t="n">
        <v>0.40732131</v>
      </c>
      <c r="L79" s="20" t="n">
        <v>0.28987165</v>
      </c>
      <c r="M79" s="18" t="n">
        <v>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(13995.0/B82*100)</f>
        <v/>
      </c>
      <c r="D82" s="19" t="n">
        <v>1966</v>
      </c>
      <c r="E82" s="18" t="n">
        <v>9.05599419</v>
      </c>
      <c r="F82" s="20" t="n">
        <v>0.96536187</v>
      </c>
      <c r="G82" s="18" t="n">
        <v>89.95936705</v>
      </c>
      <c r="H82" s="20" t="n">
        <v>1.04340018</v>
      </c>
      <c r="I82" s="18" t="n">
        <v>0</v>
      </c>
      <c r="J82" s="20" t="n">
        <v>0</v>
      </c>
      <c r="K82" s="18" t="n">
        <v>0.22934357</v>
      </c>
      <c r="L82" s="20" t="n">
        <v>0.15588146</v>
      </c>
      <c r="M82" s="18" t="n">
        <v>0</v>
      </c>
      <c r="N82" s="20" t="n">
        <v>0</v>
      </c>
      <c r="O82" s="18" t="n">
        <v>0</v>
      </c>
      <c r="P82" s="20" t="n">
        <v>0</v>
      </c>
      <c r="Q82" s="18" t="n">
        <v>0.75529519</v>
      </c>
      <c r="R82" s="20" t="n">
        <v>0.33201505</v>
      </c>
    </row>
    <row r="83" spans="1:18">
      <c r="A83" s="15" t="s">
        <v>507</v>
      </c>
      <c r="B83" s="17" t="n">
        <v>808</v>
      </c>
      <c r="C83" s="18">
        <f>(713.0/B83*100)</f>
        <v/>
      </c>
      <c r="D83" s="19" t="n">
        <v>95</v>
      </c>
      <c r="E83" s="18" t="n">
        <v>10.72268552</v>
      </c>
      <c r="F83" s="20" t="n">
        <v>3.06224302</v>
      </c>
      <c r="G83" s="18" t="n">
        <v>89.27731448</v>
      </c>
      <c r="H83" s="20" t="n">
        <v>3.06224302</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(827.0/B84*100)</f>
        <v/>
      </c>
      <c r="D84" s="19" t="n">
        <v>111</v>
      </c>
      <c r="E84" s="18" t="n">
        <v>13.23964197</v>
      </c>
      <c r="F84" s="20" t="n">
        <v>3.39808644</v>
      </c>
      <c r="G84" s="18" t="n">
        <v>86.76035803000001</v>
      </c>
      <c r="H84" s="20" t="n">
        <v>3.39808644</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(6254.0/B7*100)</f>
        <v/>
      </c>
      <c r="D7" s="19" t="n">
        <v>909</v>
      </c>
      <c r="E7" s="18" t="n">
        <v>20.67142713</v>
      </c>
      <c r="F7" s="20" t="n">
        <v>1.63621751</v>
      </c>
      <c r="G7" s="18" t="n">
        <v>26.01782507</v>
      </c>
      <c r="H7" s="20" t="n">
        <v>1.89975057</v>
      </c>
      <c r="I7" s="18" t="n">
        <v>49.43397421</v>
      </c>
      <c r="J7" s="20" t="n">
        <v>1.96063387</v>
      </c>
      <c r="K7" s="18" t="n">
        <v>0</v>
      </c>
      <c r="L7" s="20" t="n">
        <v>0</v>
      </c>
      <c r="M7" s="18" t="n">
        <v>0.02090223</v>
      </c>
      <c r="N7" s="20" t="n">
        <v>0.02130373</v>
      </c>
      <c r="O7" s="18" t="n">
        <v>0.01406695</v>
      </c>
      <c r="P7" s="20" t="n">
        <v>0.01405064</v>
      </c>
      <c r="Q7" s="18" t="n">
        <v>0</v>
      </c>
      <c r="R7" s="20" t="n">
        <v>0</v>
      </c>
      <c r="S7" s="18" t="n">
        <v>3.8418044</v>
      </c>
      <c r="T7" s="20" t="n">
        <v>0.64550241</v>
      </c>
    </row>
    <row r="8" spans="1:20">
      <c r="A8" s="15" t="s">
        <v>430</v>
      </c>
      <c r="B8" s="17" t="n">
        <v>3443</v>
      </c>
      <c r="C8" s="18">
        <f>(3021.0/B8*100)</f>
        <v/>
      </c>
      <c r="D8" s="19" t="n">
        <v>422</v>
      </c>
      <c r="E8" s="18" t="n">
        <v>27.02411398</v>
      </c>
      <c r="F8" s="20" t="n">
        <v>2.58810469</v>
      </c>
      <c r="G8" s="18" t="n">
        <v>34.71703344</v>
      </c>
      <c r="H8" s="20" t="n">
        <v>2.53152051</v>
      </c>
      <c r="I8" s="18" t="n">
        <v>32.47327094</v>
      </c>
      <c r="J8" s="20" t="n">
        <v>2.76307727</v>
      </c>
      <c r="K8" s="18" t="n">
        <v>0</v>
      </c>
      <c r="L8" s="20" t="n">
        <v>0</v>
      </c>
      <c r="M8" s="18" t="n">
        <v>0</v>
      </c>
      <c r="N8" s="20" t="n">
        <v>0</v>
      </c>
      <c r="O8" s="18" t="n">
        <v>0</v>
      </c>
      <c r="P8" s="20" t="n">
        <v>0</v>
      </c>
      <c r="Q8" s="18" t="n">
        <v>0</v>
      </c>
      <c r="R8" s="20" t="n">
        <v>0</v>
      </c>
      <c r="S8" s="18" t="n">
        <v>5.78558164</v>
      </c>
      <c r="T8" s="20" t="n">
        <v>1.30118563</v>
      </c>
    </row>
    <row r="9" spans="1:20">
      <c r="A9" s="15" t="s">
        <v>431</v>
      </c>
      <c r="B9" s="17" t="n">
        <v>4752</v>
      </c>
      <c r="C9" s="18">
        <f>(4169.0/B9*100)</f>
        <v/>
      </c>
      <c r="D9" s="19" t="n">
        <v>583</v>
      </c>
      <c r="E9" s="18" t="n">
        <v>24.75587542</v>
      </c>
      <c r="F9" s="20" t="n">
        <v>1.8664716</v>
      </c>
      <c r="G9" s="18" t="n">
        <v>35.55892687</v>
      </c>
      <c r="H9" s="20" t="n">
        <v>1.93595082</v>
      </c>
      <c r="I9" s="18" t="n">
        <v>36.91347102</v>
      </c>
      <c r="J9" s="20" t="n">
        <v>2.13372917</v>
      </c>
      <c r="K9" s="18" t="n">
        <v>0</v>
      </c>
      <c r="L9" s="20" t="n">
        <v>0</v>
      </c>
      <c r="M9" s="18" t="n">
        <v>0</v>
      </c>
      <c r="N9" s="20" t="n">
        <v>0</v>
      </c>
      <c r="O9" s="18" t="n">
        <v>0.13952905</v>
      </c>
      <c r="P9" s="20" t="n">
        <v>0.13572473</v>
      </c>
      <c r="Q9" s="18" t="n">
        <v>0</v>
      </c>
      <c r="R9" s="20" t="n">
        <v>0</v>
      </c>
      <c r="S9" s="18" t="n">
        <v>2.63219763</v>
      </c>
      <c r="T9" s="20" t="n">
        <v>0.8400351700000001</v>
      </c>
    </row>
    <row r="10" spans="1:20">
      <c r="A10" s="15" t="s">
        <v>432</v>
      </c>
      <c r="B10" s="17" t="n">
        <v>10022</v>
      </c>
      <c r="C10" s="18">
        <f>(8787.0/B10*100)</f>
        <v/>
      </c>
      <c r="D10" s="19" t="n">
        <v>1235</v>
      </c>
      <c r="E10" s="18" t="n">
        <v>13.88862735</v>
      </c>
      <c r="F10" s="20" t="n">
        <v>1.32290996</v>
      </c>
      <c r="G10" s="18" t="n">
        <v>22.88577944</v>
      </c>
      <c r="H10" s="20" t="n">
        <v>1.79261426</v>
      </c>
      <c r="I10" s="18" t="n">
        <v>60.95606496</v>
      </c>
      <c r="J10" s="20" t="n">
        <v>2.03254177</v>
      </c>
      <c r="K10" s="18" t="n">
        <v>0</v>
      </c>
      <c r="L10" s="20" t="n">
        <v>0</v>
      </c>
      <c r="M10" s="18" t="n">
        <v>0.43355128</v>
      </c>
      <c r="N10" s="20" t="n">
        <v>0.2869818</v>
      </c>
      <c r="O10" s="18" t="n">
        <v>0.16357862</v>
      </c>
      <c r="P10" s="20" t="n">
        <v>0.16502632</v>
      </c>
      <c r="Q10" s="18" t="n">
        <v>0</v>
      </c>
      <c r="R10" s="20" t="n">
        <v>0</v>
      </c>
      <c r="S10" s="18" t="n">
        <v>1.67239835</v>
      </c>
      <c r="T10" s="20" t="n">
        <v>0.69773495</v>
      </c>
    </row>
    <row r="11" spans="1:20">
      <c r="A11" s="15" t="s">
        <v>433</v>
      </c>
      <c r="B11" s="17" t="n">
        <v>3500</v>
      </c>
      <c r="C11" s="18">
        <f>(3072.0/B11*100)</f>
        <v/>
      </c>
      <c r="D11" s="19" t="n">
        <v>428</v>
      </c>
      <c r="E11" s="18" t="n">
        <v>29.58866017</v>
      </c>
      <c r="F11" s="20" t="n">
        <v>2.40529242</v>
      </c>
      <c r="G11" s="18" t="n">
        <v>22.98055777</v>
      </c>
      <c r="H11" s="20" t="n">
        <v>2.37369592</v>
      </c>
      <c r="I11" s="18" t="n">
        <v>42.8461348</v>
      </c>
      <c r="J11" s="20" t="n">
        <v>3.0374106</v>
      </c>
      <c r="K11" s="18" t="n">
        <v>0</v>
      </c>
      <c r="L11" s="20" t="n">
        <v>0</v>
      </c>
      <c r="M11" s="18" t="n">
        <v>0.3662059</v>
      </c>
      <c r="N11" s="20" t="n">
        <v>0.29070641</v>
      </c>
      <c r="O11" s="18" t="n">
        <v>0</v>
      </c>
      <c r="P11" s="20" t="n">
        <v>0</v>
      </c>
      <c r="Q11" s="18" t="n">
        <v>0</v>
      </c>
      <c r="R11" s="20" t="n">
        <v>0</v>
      </c>
      <c r="S11" s="18" t="n">
        <v>4.21844136</v>
      </c>
      <c r="T11" s="20" t="n">
        <v>1.14314162</v>
      </c>
    </row>
    <row r="12" spans="1:20">
      <c r="A12" s="15" t="s">
        <v>434</v>
      </c>
      <c r="B12" s="17" t="n">
        <v>3422</v>
      </c>
      <c r="C12" s="18">
        <f>(3008.0/B12*100)</f>
        <v/>
      </c>
      <c r="D12" s="19" t="n">
        <v>414</v>
      </c>
      <c r="E12" s="18" t="n">
        <v>24.66957395</v>
      </c>
      <c r="F12" s="20" t="n">
        <v>2.35569268</v>
      </c>
      <c r="G12" s="18" t="n">
        <v>23.17257873</v>
      </c>
      <c r="H12" s="20" t="n">
        <v>2.67587096</v>
      </c>
      <c r="I12" s="18" t="n">
        <v>44.32554042</v>
      </c>
      <c r="J12" s="20" t="n">
        <v>2.58707198</v>
      </c>
      <c r="K12" s="18" t="n">
        <v>0</v>
      </c>
      <c r="L12" s="20" t="n">
        <v>0</v>
      </c>
      <c r="M12" s="18" t="n">
        <v>0</v>
      </c>
      <c r="N12" s="20" t="n">
        <v>0</v>
      </c>
      <c r="O12" s="18" t="n">
        <v>0</v>
      </c>
      <c r="P12" s="20" t="n">
        <v>0</v>
      </c>
      <c r="Q12" s="18" t="n">
        <v>0</v>
      </c>
      <c r="R12" s="20" t="n">
        <v>0</v>
      </c>
      <c r="S12" s="18" t="n">
        <v>7.83230691</v>
      </c>
      <c r="T12" s="20" t="n">
        <v>1.55303672</v>
      </c>
    </row>
    <row r="13" spans="1:20">
      <c r="A13" s="15" t="s">
        <v>435</v>
      </c>
      <c r="B13" s="17" t="n">
        <v>3602</v>
      </c>
      <c r="C13" s="18">
        <f>(3178.0/B13*100)</f>
        <v/>
      </c>
      <c r="D13" s="19" t="n">
        <v>424</v>
      </c>
      <c r="E13" s="18" t="n">
        <v>18.45606655</v>
      </c>
      <c r="F13" s="20" t="n">
        <v>2.55104186</v>
      </c>
      <c r="G13" s="18" t="n">
        <v>31.21430993</v>
      </c>
      <c r="H13" s="20" t="n">
        <v>2.4821087</v>
      </c>
      <c r="I13" s="18" t="n">
        <v>45.41875449</v>
      </c>
      <c r="J13" s="20" t="n">
        <v>3.34493328</v>
      </c>
      <c r="K13" s="18" t="n">
        <v>0</v>
      </c>
      <c r="L13" s="20" t="n">
        <v>0</v>
      </c>
      <c r="M13" s="18" t="n">
        <v>0.09238349</v>
      </c>
      <c r="N13" s="20" t="n">
        <v>0.07072694</v>
      </c>
      <c r="O13" s="18" t="n">
        <v>0</v>
      </c>
      <c r="P13" s="20" t="n">
        <v>0</v>
      </c>
      <c r="Q13" s="18" t="n">
        <v>0</v>
      </c>
      <c r="R13" s="20" t="n">
        <v>0</v>
      </c>
      <c r="S13" s="18" t="n">
        <v>4.81848554</v>
      </c>
      <c r="T13" s="20" t="n">
        <v>1.72713082</v>
      </c>
    </row>
    <row r="14" spans="1:20">
      <c r="A14" s="15" t="s">
        <v>436</v>
      </c>
      <c r="B14" s="17" t="n">
        <v>2788</v>
      </c>
      <c r="C14" s="18">
        <f>(2467.0/B14*100)</f>
        <v/>
      </c>
      <c r="D14" s="19" t="n">
        <v>321</v>
      </c>
      <c r="E14" s="18" t="n">
        <v>13.08235261</v>
      </c>
      <c r="F14" s="20" t="n">
        <v>1.94630317</v>
      </c>
      <c r="G14" s="18" t="n">
        <v>34.10771731</v>
      </c>
      <c r="H14" s="20" t="n">
        <v>2.58489204</v>
      </c>
      <c r="I14" s="18" t="n">
        <v>50.89139717</v>
      </c>
      <c r="J14" s="20" t="n">
        <v>2.7843637</v>
      </c>
      <c r="K14" s="18" t="n">
        <v>0</v>
      </c>
      <c r="L14" s="20" t="n">
        <v>0</v>
      </c>
      <c r="M14" s="18" t="n">
        <v>0.25771003</v>
      </c>
      <c r="N14" s="20" t="n">
        <v>0.25886231</v>
      </c>
      <c r="O14" s="18" t="n">
        <v>0</v>
      </c>
      <c r="P14" s="20" t="n">
        <v>0</v>
      </c>
      <c r="Q14" s="18" t="n">
        <v>0</v>
      </c>
      <c r="R14" s="20" t="n">
        <v>0</v>
      </c>
      <c r="S14" s="18" t="n">
        <v>1.66082288</v>
      </c>
      <c r="T14" s="20" t="n">
        <v>0.69680187</v>
      </c>
    </row>
    <row r="15" spans="1:20">
      <c r="A15" s="15" t="s">
        <v>437</v>
      </c>
      <c r="B15" s="17" t="n">
        <v>2863</v>
      </c>
      <c r="C15" s="18">
        <f>(2492.0/B15*100)</f>
        <v/>
      </c>
      <c r="D15" s="19" t="n">
        <v>371</v>
      </c>
      <c r="E15" s="18" t="n">
        <v>12.07345094</v>
      </c>
      <c r="F15" s="20" t="n">
        <v>1.58429843</v>
      </c>
      <c r="G15" s="18" t="n">
        <v>45.51850362</v>
      </c>
      <c r="H15" s="20" t="n">
        <v>3.03930687</v>
      </c>
      <c r="I15" s="18" t="n">
        <v>40.55894124</v>
      </c>
      <c r="J15" s="20" t="n">
        <v>2.59297896</v>
      </c>
      <c r="K15" s="18" t="n">
        <v>0</v>
      </c>
      <c r="L15" s="20" t="n">
        <v>0</v>
      </c>
      <c r="M15" s="18" t="n">
        <v>0</v>
      </c>
      <c r="N15" s="20" t="n">
        <v>0</v>
      </c>
      <c r="O15" s="18" t="n">
        <v>0</v>
      </c>
      <c r="P15" s="20" t="n">
        <v>0</v>
      </c>
      <c r="Q15" s="18" t="n">
        <v>0</v>
      </c>
      <c r="R15" s="20" t="n">
        <v>0</v>
      </c>
      <c r="S15" s="18" t="n">
        <v>1.8491042</v>
      </c>
      <c r="T15" s="20" t="n">
        <v>0.76889318</v>
      </c>
    </row>
    <row r="16" spans="1:20">
      <c r="A16" s="15" t="s">
        <v>438</v>
      </c>
      <c r="B16" s="17" t="n">
        <v>3111</v>
      </c>
      <c r="C16" s="18">
        <f>(2726.0/B16*100)</f>
        <v/>
      </c>
      <c r="D16" s="19" t="n">
        <v>385</v>
      </c>
      <c r="E16" s="18" t="n">
        <v>16.19607122</v>
      </c>
      <c r="F16" s="20" t="n">
        <v>2.09535807</v>
      </c>
      <c r="G16" s="18" t="n">
        <v>29.80049016</v>
      </c>
      <c r="H16" s="20" t="n">
        <v>2.19193181</v>
      </c>
      <c r="I16" s="18" t="n">
        <v>47.65690474</v>
      </c>
      <c r="J16" s="20" t="n">
        <v>2.87037916</v>
      </c>
      <c r="K16" s="18" t="n">
        <v>0</v>
      </c>
      <c r="L16" s="20" t="n">
        <v>0</v>
      </c>
      <c r="M16" s="18" t="n">
        <v>0.94375136</v>
      </c>
      <c r="N16" s="20" t="n">
        <v>0.8662647999999999</v>
      </c>
      <c r="O16" s="18" t="n">
        <v>0</v>
      </c>
      <c r="P16" s="20" t="n">
        <v>0</v>
      </c>
      <c r="Q16" s="18" t="n">
        <v>0</v>
      </c>
      <c r="R16" s="20" t="n">
        <v>0</v>
      </c>
      <c r="S16" s="18" t="n">
        <v>5.40278252</v>
      </c>
      <c r="T16" s="20" t="n">
        <v>1.2595665</v>
      </c>
    </row>
    <row r="17" spans="1:20">
      <c r="A17" s="15" t="s">
        <v>439</v>
      </c>
      <c r="B17" s="17" t="n">
        <v>3197</v>
      </c>
      <c r="C17" s="18">
        <f>(2806.0/B17*100)</f>
        <v/>
      </c>
      <c r="D17" s="19" t="n">
        <v>391</v>
      </c>
      <c r="E17" s="18" t="n">
        <v>17.04669443</v>
      </c>
      <c r="F17" s="20" t="n">
        <v>2.15304474</v>
      </c>
      <c r="G17" s="18" t="n">
        <v>30.48302369</v>
      </c>
      <c r="H17" s="20" t="n">
        <v>2.23914472</v>
      </c>
      <c r="I17" s="18" t="n">
        <v>46.60091793</v>
      </c>
      <c r="J17" s="20" t="n">
        <v>3.03123861</v>
      </c>
      <c r="K17" s="18" t="n">
        <v>0</v>
      </c>
      <c r="L17" s="20" t="n">
        <v>0</v>
      </c>
      <c r="M17" s="18" t="n">
        <v>0</v>
      </c>
      <c r="N17" s="20" t="n">
        <v>0</v>
      </c>
      <c r="O17" s="18" t="n">
        <v>0</v>
      </c>
      <c r="P17" s="20" t="n">
        <v>0</v>
      </c>
      <c r="Q17" s="18" t="n">
        <v>0</v>
      </c>
      <c r="R17" s="20" t="n">
        <v>0</v>
      </c>
      <c r="S17" s="18" t="n">
        <v>5.86936395</v>
      </c>
      <c r="T17" s="20" t="n">
        <v>1.34190766</v>
      </c>
    </row>
    <row r="18" spans="1:20">
      <c r="A18" s="15" t="s">
        <v>440</v>
      </c>
      <c r="B18" s="17" t="n">
        <v>2706</v>
      </c>
      <c r="C18" s="18">
        <f>(2382.0/B18*100)</f>
        <v/>
      </c>
      <c r="D18" s="19" t="n">
        <v>324</v>
      </c>
      <c r="E18" s="18" t="n">
        <v>21.43359913</v>
      </c>
      <c r="F18" s="20" t="n">
        <v>2.41303618</v>
      </c>
      <c r="G18" s="18" t="n">
        <v>13.94677789</v>
      </c>
      <c r="H18" s="20" t="n">
        <v>2.30152159</v>
      </c>
      <c r="I18" s="18" t="n">
        <v>60.85585376</v>
      </c>
      <c r="J18" s="20" t="n">
        <v>3.18352807</v>
      </c>
      <c r="K18" s="18" t="n">
        <v>0</v>
      </c>
      <c r="L18" s="20" t="n">
        <v>0</v>
      </c>
      <c r="M18" s="18" t="n">
        <v>0</v>
      </c>
      <c r="N18" s="20" t="n">
        <v>0</v>
      </c>
      <c r="O18" s="18" t="n">
        <v>0</v>
      </c>
      <c r="P18" s="20" t="n">
        <v>0</v>
      </c>
      <c r="Q18" s="18" t="n">
        <v>0</v>
      </c>
      <c r="R18" s="20" t="n">
        <v>0</v>
      </c>
      <c r="S18" s="18" t="n">
        <v>3.76376922</v>
      </c>
      <c r="T18" s="20" t="n">
        <v>1.31448067</v>
      </c>
    </row>
    <row r="19" spans="1:20">
      <c r="A19" s="15" t="s">
        <v>441</v>
      </c>
      <c r="B19" s="17" t="n">
        <v>2850</v>
      </c>
      <c r="C19" s="18">
        <f>(2508.0/B19*100)</f>
        <v/>
      </c>
      <c r="D19" s="19" t="n">
        <v>342</v>
      </c>
      <c r="E19" s="18" t="n">
        <v>17.54474519</v>
      </c>
      <c r="F19" s="20" t="n">
        <v>2.26625994</v>
      </c>
      <c r="G19" s="18" t="n">
        <v>20.56061661</v>
      </c>
      <c r="H19" s="20" t="n">
        <v>1.99724821</v>
      </c>
      <c r="I19" s="18" t="n">
        <v>51.59911146</v>
      </c>
      <c r="J19" s="20" t="n">
        <v>2.70007475</v>
      </c>
      <c r="K19" s="18" t="n">
        <v>0</v>
      </c>
      <c r="L19" s="20" t="n">
        <v>0</v>
      </c>
      <c r="M19" s="18" t="n">
        <v>0</v>
      </c>
      <c r="N19" s="20" t="n">
        <v>0</v>
      </c>
      <c r="O19" s="18" t="n">
        <v>0</v>
      </c>
      <c r="P19" s="20" t="n">
        <v>0</v>
      </c>
      <c r="Q19" s="18" t="n">
        <v>0</v>
      </c>
      <c r="R19" s="20" t="n">
        <v>0</v>
      </c>
      <c r="S19" s="18" t="n">
        <v>10.29552675</v>
      </c>
      <c r="T19" s="20" t="n">
        <v>1.91353014</v>
      </c>
    </row>
    <row r="20" spans="1:20">
      <c r="A20" s="15" t="s">
        <v>442</v>
      </c>
      <c r="B20" s="17" t="n">
        <v>1741</v>
      </c>
      <c r="C20" s="18">
        <f>(1527.0/B20*100)</f>
        <v/>
      </c>
      <c r="D20" s="19" t="n">
        <v>214</v>
      </c>
      <c r="E20" s="18" t="n">
        <v>22.04701059</v>
      </c>
      <c r="F20" s="20" t="n">
        <v>2.63791652</v>
      </c>
      <c r="G20" s="18" t="n">
        <v>38.05224928</v>
      </c>
      <c r="H20" s="20" t="n">
        <v>2.97521091</v>
      </c>
      <c r="I20" s="18" t="n">
        <v>35.71092173</v>
      </c>
      <c r="J20" s="20" t="n">
        <v>3.14055032</v>
      </c>
      <c r="K20" s="18" t="n">
        <v>0</v>
      </c>
      <c r="L20" s="20" t="n">
        <v>0</v>
      </c>
      <c r="M20" s="18" t="n">
        <v>0</v>
      </c>
      <c r="N20" s="20" t="n">
        <v>0</v>
      </c>
      <c r="O20" s="18" t="n">
        <v>1.44025791</v>
      </c>
      <c r="P20" s="20" t="n">
        <v>0.99450346</v>
      </c>
      <c r="Q20" s="18" t="n">
        <v>0</v>
      </c>
      <c r="R20" s="20" t="n">
        <v>0</v>
      </c>
      <c r="S20" s="18" t="n">
        <v>2.74956049</v>
      </c>
      <c r="T20" s="20" t="n">
        <v>1.10346873</v>
      </c>
    </row>
    <row r="21" spans="1:20">
      <c r="A21" s="15" t="s">
        <v>443</v>
      </c>
      <c r="B21" s="17" t="n">
        <v>2833</v>
      </c>
      <c r="C21" s="18">
        <f>(2352.0/B21*100)</f>
        <v/>
      </c>
      <c r="D21" s="19" t="n">
        <v>481</v>
      </c>
      <c r="E21" s="18" t="n">
        <v>15.5610568</v>
      </c>
      <c r="F21" s="20" t="n">
        <v>1.46248259</v>
      </c>
      <c r="G21" s="18" t="n">
        <v>27.8116618</v>
      </c>
      <c r="H21" s="20" t="n">
        <v>2.24119585</v>
      </c>
      <c r="I21" s="18" t="n">
        <v>54.1952622</v>
      </c>
      <c r="J21" s="20" t="n">
        <v>2.35682443</v>
      </c>
      <c r="K21" s="18" t="n">
        <v>0</v>
      </c>
      <c r="L21" s="20" t="n">
        <v>0</v>
      </c>
      <c r="M21" s="18" t="n">
        <v>0.18310391</v>
      </c>
      <c r="N21" s="20" t="n">
        <v>0.130654</v>
      </c>
      <c r="O21" s="18" t="n">
        <v>0</v>
      </c>
      <c r="P21" s="20" t="n">
        <v>0</v>
      </c>
      <c r="Q21" s="18" t="n">
        <v>0</v>
      </c>
      <c r="R21" s="20" t="n">
        <v>0</v>
      </c>
      <c r="S21" s="18" t="n">
        <v>2.24891529</v>
      </c>
      <c r="T21" s="20" t="n">
        <v>0.63978486</v>
      </c>
    </row>
    <row r="22" spans="1:20">
      <c r="A22" s="15" t="s">
        <v>444</v>
      </c>
      <c r="B22" s="17" t="n">
        <v>3667</v>
      </c>
      <c r="C22" s="18">
        <f>(3288.0/B22*100)</f>
        <v/>
      </c>
      <c r="D22" s="19" t="n">
        <v>379</v>
      </c>
      <c r="E22" s="18" t="n">
        <v>24.39390485</v>
      </c>
      <c r="F22" s="20" t="n">
        <v>2.53913849</v>
      </c>
      <c r="G22" s="18" t="n">
        <v>22.72284262</v>
      </c>
      <c r="H22" s="20" t="n">
        <v>2.2357944</v>
      </c>
      <c r="I22" s="18" t="n">
        <v>47.34574616</v>
      </c>
      <c r="J22" s="20" t="n">
        <v>2.64465068</v>
      </c>
      <c r="K22" s="18" t="n">
        <v>0</v>
      </c>
      <c r="L22" s="20" t="n">
        <v>0</v>
      </c>
      <c r="M22" s="18" t="n">
        <v>0.25249871</v>
      </c>
      <c r="N22" s="20" t="n">
        <v>0.28167424</v>
      </c>
      <c r="O22" s="18" t="n">
        <v>0</v>
      </c>
      <c r="P22" s="20" t="n">
        <v>0</v>
      </c>
      <c r="Q22" s="18" t="n">
        <v>0</v>
      </c>
      <c r="R22" s="20" t="n">
        <v>0</v>
      </c>
      <c r="S22" s="18" t="n">
        <v>5.28500766</v>
      </c>
      <c r="T22" s="20" t="n">
        <v>1.25414313</v>
      </c>
    </row>
    <row r="23" spans="1:20">
      <c r="A23" s="15" t="s">
        <v>445</v>
      </c>
      <c r="B23" s="17" t="n">
        <v>5792</v>
      </c>
      <c r="C23" s="18">
        <f>(5069.0/B23*100)</f>
        <v/>
      </c>
      <c r="D23" s="19" t="n">
        <v>723</v>
      </c>
      <c r="E23" s="18" t="n">
        <v>35.59316961</v>
      </c>
      <c r="F23" s="20" t="n">
        <v>2.77313746</v>
      </c>
      <c r="G23" s="18" t="n">
        <v>23.49509047</v>
      </c>
      <c r="H23" s="20" t="n">
        <v>2.43563357</v>
      </c>
      <c r="I23" s="18" t="n">
        <v>34.47097326</v>
      </c>
      <c r="J23" s="20" t="n">
        <v>3.04793787</v>
      </c>
      <c r="K23" s="18" t="n">
        <v>0</v>
      </c>
      <c r="L23" s="20" t="n">
        <v>0</v>
      </c>
      <c r="M23" s="18" t="n">
        <v>0</v>
      </c>
      <c r="N23" s="20" t="n">
        <v>0</v>
      </c>
      <c r="O23" s="18" t="n">
        <v>2.37943551</v>
      </c>
      <c r="P23" s="20" t="n">
        <v>1.55363098</v>
      </c>
      <c r="Q23" s="18" t="n">
        <v>0</v>
      </c>
      <c r="R23" s="20" t="n">
        <v>0</v>
      </c>
      <c r="S23" s="18" t="n">
        <v>4.06133115</v>
      </c>
      <c r="T23" s="20" t="n">
        <v>1.07710641</v>
      </c>
    </row>
    <row r="24" spans="1:20">
      <c r="A24" s="15" t="s">
        <v>446</v>
      </c>
      <c r="B24" s="17" t="n">
        <v>3309</v>
      </c>
      <c r="C24" s="18">
        <f>(2880.0/B24*100)</f>
        <v/>
      </c>
      <c r="D24" s="19" t="n">
        <v>429</v>
      </c>
      <c r="E24" s="18" t="n">
        <v>22.94302616</v>
      </c>
      <c r="F24" s="20" t="n">
        <v>2.21409623</v>
      </c>
      <c r="G24" s="18" t="n">
        <v>29.27993075</v>
      </c>
      <c r="H24" s="20" t="n">
        <v>2.29639531</v>
      </c>
      <c r="I24" s="18" t="n">
        <v>41.13564841</v>
      </c>
      <c r="J24" s="20" t="n">
        <v>2.27996507</v>
      </c>
      <c r="K24" s="18" t="n">
        <v>0</v>
      </c>
      <c r="L24" s="20" t="n">
        <v>0</v>
      </c>
      <c r="M24" s="18" t="n">
        <v>0.40434997</v>
      </c>
      <c r="N24" s="20" t="n">
        <v>0.2830732</v>
      </c>
      <c r="O24" s="18" t="n">
        <v>0</v>
      </c>
      <c r="P24" s="20" t="n">
        <v>0</v>
      </c>
      <c r="Q24" s="18" t="n">
        <v>0</v>
      </c>
      <c r="R24" s="20" t="n">
        <v>0</v>
      </c>
      <c r="S24" s="18" t="n">
        <v>6.2370447</v>
      </c>
      <c r="T24" s="20" t="n">
        <v>1.37958375</v>
      </c>
    </row>
    <row r="25" spans="1:20">
      <c r="A25" s="15" t="s">
        <v>447</v>
      </c>
      <c r="B25" s="17" t="n">
        <v>2669</v>
      </c>
      <c r="C25" s="18">
        <f>(2343.0/B25*100)</f>
        <v/>
      </c>
      <c r="D25" s="19" t="n">
        <v>326</v>
      </c>
      <c r="E25" s="18" t="n">
        <v>12.70488018</v>
      </c>
      <c r="F25" s="20" t="n">
        <v>1.85666216</v>
      </c>
      <c r="G25" s="18" t="n">
        <v>21.5773812</v>
      </c>
      <c r="H25" s="20" t="n">
        <v>2.37687987</v>
      </c>
      <c r="I25" s="18" t="n">
        <v>61.56341197</v>
      </c>
      <c r="J25" s="20" t="n">
        <v>2.99373737</v>
      </c>
      <c r="K25" s="18" t="n">
        <v>0</v>
      </c>
      <c r="L25" s="20" t="n">
        <v>0</v>
      </c>
      <c r="M25" s="18" t="n">
        <v>0.30841471</v>
      </c>
      <c r="N25" s="20" t="n">
        <v>0.30841241</v>
      </c>
      <c r="O25" s="18" t="n">
        <v>0</v>
      </c>
      <c r="P25" s="20" t="n">
        <v>0</v>
      </c>
      <c r="Q25" s="18" t="n">
        <v>0</v>
      </c>
      <c r="R25" s="20" t="n">
        <v>0</v>
      </c>
      <c r="S25" s="18" t="n">
        <v>3.84591193</v>
      </c>
      <c r="T25" s="20" t="n">
        <v>0.97234573</v>
      </c>
    </row>
    <row r="26" spans="1:20">
      <c r="A26" s="15" t="s">
        <v>448</v>
      </c>
      <c r="B26" s="17" t="n">
        <v>2419</v>
      </c>
      <c r="C26" s="18">
        <f>(2118.0/B26*100)</f>
        <v/>
      </c>
      <c r="D26" s="19" t="n">
        <v>301</v>
      </c>
      <c r="E26" s="18" t="n">
        <v>24.43013157</v>
      </c>
      <c r="F26" s="20" t="n">
        <v>2.52973746</v>
      </c>
      <c r="G26" s="18" t="n">
        <v>28.92795917</v>
      </c>
      <c r="H26" s="20" t="n">
        <v>2.76378924</v>
      </c>
      <c r="I26" s="18" t="n">
        <v>44.98229526</v>
      </c>
      <c r="J26" s="20" t="n">
        <v>2.59604411</v>
      </c>
      <c r="K26" s="18" t="n">
        <v>0</v>
      </c>
      <c r="L26" s="20" t="n">
        <v>0</v>
      </c>
      <c r="M26" s="18" t="n">
        <v>0.26263793</v>
      </c>
      <c r="N26" s="20" t="n">
        <v>0.2897254</v>
      </c>
      <c r="O26" s="18" t="n">
        <v>0.25731104</v>
      </c>
      <c r="P26" s="20" t="n">
        <v>0.22821274</v>
      </c>
      <c r="Q26" s="18" t="n">
        <v>0</v>
      </c>
      <c r="R26" s="20" t="n">
        <v>0</v>
      </c>
      <c r="S26" s="18" t="n">
        <v>1.13966503</v>
      </c>
      <c r="T26" s="20" t="n">
        <v>0.54604081</v>
      </c>
    </row>
    <row r="27" spans="1:20">
      <c r="A27" s="15" t="s">
        <v>449</v>
      </c>
      <c r="B27" s="17" t="n">
        <v>2683</v>
      </c>
      <c r="C27" s="18">
        <f>(2363.0/B27*100)</f>
        <v/>
      </c>
      <c r="D27" s="19" t="n">
        <v>320</v>
      </c>
      <c r="E27" s="18" t="n">
        <v>23.56337177</v>
      </c>
      <c r="F27" s="20" t="n">
        <v>2.55004755</v>
      </c>
      <c r="G27" s="18" t="n">
        <v>36.46655467</v>
      </c>
      <c r="H27" s="20" t="n">
        <v>2.71469483</v>
      </c>
      <c r="I27" s="18" t="n">
        <v>36.12443023</v>
      </c>
      <c r="J27" s="20" t="n">
        <v>2.76160709</v>
      </c>
      <c r="K27" s="18" t="n">
        <v>0</v>
      </c>
      <c r="L27" s="20" t="n">
        <v>0</v>
      </c>
      <c r="M27" s="18" t="n">
        <v>0</v>
      </c>
      <c r="N27" s="20" t="n">
        <v>0</v>
      </c>
      <c r="O27" s="18" t="n">
        <v>0</v>
      </c>
      <c r="P27" s="20" t="n">
        <v>0</v>
      </c>
      <c r="Q27" s="18" t="n">
        <v>0</v>
      </c>
      <c r="R27" s="20" t="n">
        <v>0</v>
      </c>
      <c r="S27" s="18" t="n">
        <v>3.84564332</v>
      </c>
      <c r="T27" s="20" t="n">
        <v>1.22894952</v>
      </c>
    </row>
    <row r="28" spans="1:20">
      <c r="A28" s="15" t="s">
        <v>450</v>
      </c>
      <c r="B28" s="17" t="n">
        <v>3803</v>
      </c>
      <c r="C28" s="18">
        <f>(3352.0/B28*100)</f>
        <v/>
      </c>
      <c r="D28" s="19" t="n">
        <v>451</v>
      </c>
      <c r="E28" s="18" t="n">
        <v>18.63773474</v>
      </c>
      <c r="F28" s="20" t="n">
        <v>2.14415226</v>
      </c>
      <c r="G28" s="18" t="n">
        <v>39.60605562</v>
      </c>
      <c r="H28" s="20" t="n">
        <v>2.33282592</v>
      </c>
      <c r="I28" s="18" t="n">
        <v>40.64784138</v>
      </c>
      <c r="J28" s="20" t="n">
        <v>3.01082167</v>
      </c>
      <c r="K28" s="18" t="n">
        <v>0</v>
      </c>
      <c r="L28" s="20" t="n">
        <v>0</v>
      </c>
      <c r="M28" s="18" t="n">
        <v>0</v>
      </c>
      <c r="N28" s="20" t="n">
        <v>0</v>
      </c>
      <c r="O28" s="18" t="n">
        <v>0</v>
      </c>
      <c r="P28" s="20" t="n">
        <v>0</v>
      </c>
      <c r="Q28" s="18" t="n">
        <v>0</v>
      </c>
      <c r="R28" s="20" t="n">
        <v>0</v>
      </c>
      <c r="S28" s="18" t="n">
        <v>1.10836826</v>
      </c>
      <c r="T28" s="20" t="n">
        <v>0.5261896700000001</v>
      </c>
    </row>
    <row r="29" spans="1:20">
      <c r="A29" s="15" t="s">
        <v>451</v>
      </c>
      <c r="B29" s="17" t="n">
        <v>2700</v>
      </c>
      <c r="C29" s="18">
        <f>(2359.0/B29*100)</f>
        <v/>
      </c>
      <c r="D29" s="19" t="n">
        <v>341</v>
      </c>
      <c r="E29" s="18" t="n">
        <v>16.23473695</v>
      </c>
      <c r="F29" s="20" t="n">
        <v>2.2638909</v>
      </c>
      <c r="G29" s="18" t="n">
        <v>50.17697903</v>
      </c>
      <c r="H29" s="20" t="n">
        <v>2.7756694</v>
      </c>
      <c r="I29" s="18" t="n">
        <v>32.07591374</v>
      </c>
      <c r="J29" s="20" t="n">
        <v>2.47012416</v>
      </c>
      <c r="K29" s="18" t="n">
        <v>0</v>
      </c>
      <c r="L29" s="20" t="n">
        <v>0</v>
      </c>
      <c r="M29" s="18" t="n">
        <v>0</v>
      </c>
      <c r="N29" s="20" t="n">
        <v>0</v>
      </c>
      <c r="O29" s="18" t="n">
        <v>0</v>
      </c>
      <c r="P29" s="20" t="n">
        <v>0</v>
      </c>
      <c r="Q29" s="18" t="n">
        <v>0</v>
      </c>
      <c r="R29" s="20" t="n">
        <v>0</v>
      </c>
      <c r="S29" s="18" t="n">
        <v>1.51237028</v>
      </c>
      <c r="T29" s="20" t="n">
        <v>0.60847083</v>
      </c>
    </row>
    <row r="30" spans="1:20">
      <c r="A30" s="15" t="s">
        <v>452</v>
      </c>
      <c r="B30" s="17" t="n">
        <v>2257</v>
      </c>
      <c r="C30" s="18">
        <f>(1975.0/B30*100)</f>
        <v/>
      </c>
      <c r="D30" s="19" t="n">
        <v>282</v>
      </c>
      <c r="E30" s="18" t="n">
        <v>14.25226868</v>
      </c>
      <c r="F30" s="20" t="n">
        <v>2.34675413</v>
      </c>
      <c r="G30" s="18" t="n">
        <v>28.92166883</v>
      </c>
      <c r="H30" s="20" t="n">
        <v>2.76073938</v>
      </c>
      <c r="I30" s="18" t="n">
        <v>51.74632314</v>
      </c>
      <c r="J30" s="20" t="n">
        <v>3.08729596</v>
      </c>
      <c r="K30" s="18" t="n">
        <v>0</v>
      </c>
      <c r="L30" s="20" t="n">
        <v>0</v>
      </c>
      <c r="M30" s="18" t="n">
        <v>0.29235028</v>
      </c>
      <c r="N30" s="20" t="n">
        <v>0.27399225</v>
      </c>
      <c r="O30" s="18" t="n">
        <v>0</v>
      </c>
      <c r="P30" s="20" t="n">
        <v>0</v>
      </c>
      <c r="Q30" s="18" t="n">
        <v>0</v>
      </c>
      <c r="R30" s="20" t="n">
        <v>0</v>
      </c>
      <c r="S30" s="18" t="n">
        <v>4.78738907</v>
      </c>
      <c r="T30" s="20" t="n">
        <v>1.26163941</v>
      </c>
    </row>
    <row r="31" spans="1:20">
      <c r="A31" s="15" t="s">
        <v>453</v>
      </c>
      <c r="B31" s="17" t="n">
        <v>2706</v>
      </c>
      <c r="C31" s="18">
        <f>(2378.0/B31*100)</f>
        <v/>
      </c>
      <c r="D31" s="19" t="n">
        <v>328</v>
      </c>
      <c r="E31" s="18" t="n">
        <v>10.08994272</v>
      </c>
      <c r="F31" s="20" t="n">
        <v>1.7004609</v>
      </c>
      <c r="G31" s="18" t="n">
        <v>26.12655084</v>
      </c>
      <c r="H31" s="20" t="n">
        <v>2.13524953</v>
      </c>
      <c r="I31" s="18" t="n">
        <v>57.64916178</v>
      </c>
      <c r="J31" s="20" t="n">
        <v>2.5364461</v>
      </c>
      <c r="K31" s="18" t="n">
        <v>0</v>
      </c>
      <c r="L31" s="20" t="n">
        <v>0</v>
      </c>
      <c r="M31" s="18" t="n">
        <v>0.55159733</v>
      </c>
      <c r="N31" s="20" t="n">
        <v>0.3865615</v>
      </c>
      <c r="O31" s="18" t="n">
        <v>0</v>
      </c>
      <c r="P31" s="20" t="n">
        <v>0</v>
      </c>
      <c r="Q31" s="18" t="n">
        <v>0</v>
      </c>
      <c r="R31" s="20" t="n">
        <v>0</v>
      </c>
      <c r="S31" s="18" t="n">
        <v>5.58274733</v>
      </c>
      <c r="T31" s="20" t="n">
        <v>1.23002686</v>
      </c>
    </row>
    <row r="32" spans="1:20">
      <c r="A32" s="15" t="s">
        <v>454</v>
      </c>
      <c r="B32" s="17" t="n">
        <v>2209</v>
      </c>
      <c r="C32" s="18">
        <f>(1846.0/B32*100)</f>
        <v/>
      </c>
      <c r="D32" s="19" t="n">
        <v>363</v>
      </c>
      <c r="E32" s="18" t="n">
        <v>20.45631913</v>
      </c>
      <c r="F32" s="20" t="n">
        <v>2.05733514</v>
      </c>
      <c r="G32" s="18" t="n">
        <v>25.89647975</v>
      </c>
      <c r="H32" s="20" t="n">
        <v>2.41750516</v>
      </c>
      <c r="I32" s="18" t="n">
        <v>51.25492939</v>
      </c>
      <c r="J32" s="20" t="n">
        <v>2.89593294</v>
      </c>
      <c r="K32" s="18" t="n">
        <v>0</v>
      </c>
      <c r="L32" s="20" t="n">
        <v>0</v>
      </c>
      <c r="M32" s="18" t="n">
        <v>0</v>
      </c>
      <c r="N32" s="20" t="n">
        <v>0</v>
      </c>
      <c r="O32" s="18" t="n">
        <v>0.316306</v>
      </c>
      <c r="P32" s="20" t="n">
        <v>0.30288068</v>
      </c>
      <c r="Q32" s="18" t="n">
        <v>0</v>
      </c>
      <c r="R32" s="20" t="n">
        <v>0</v>
      </c>
      <c r="S32" s="18" t="n">
        <v>2.07596573</v>
      </c>
      <c r="T32" s="20" t="n">
        <v>0.80513731</v>
      </c>
    </row>
    <row r="33" spans="1:20">
      <c r="A33" s="15" t="s">
        <v>455</v>
      </c>
      <c r="B33" s="17" t="n">
        <v>3651</v>
      </c>
      <c r="C33" s="18">
        <f>(3207.0/B33*100)</f>
        <v/>
      </c>
      <c r="D33" s="19" t="n">
        <v>444</v>
      </c>
      <c r="E33" s="18" t="n">
        <v>18.02938177</v>
      </c>
      <c r="F33" s="20" t="n">
        <v>1.98015817</v>
      </c>
      <c r="G33" s="18" t="n">
        <v>13.84393565</v>
      </c>
      <c r="H33" s="20" t="n">
        <v>1.93988769</v>
      </c>
      <c r="I33" s="18" t="n">
        <v>65.06546356</v>
      </c>
      <c r="J33" s="20" t="n">
        <v>2.44353297</v>
      </c>
      <c r="K33" s="18" t="n">
        <v>0</v>
      </c>
      <c r="L33" s="20" t="n">
        <v>0</v>
      </c>
      <c r="M33" s="18" t="n">
        <v>0</v>
      </c>
      <c r="N33" s="20" t="n">
        <v>0</v>
      </c>
      <c r="O33" s="18" t="n">
        <v>0</v>
      </c>
      <c r="P33" s="20" t="n">
        <v>0</v>
      </c>
      <c r="Q33" s="18" t="n">
        <v>0</v>
      </c>
      <c r="R33" s="20" t="n">
        <v>0</v>
      </c>
      <c r="S33" s="18" t="n">
        <v>3.06121902</v>
      </c>
      <c r="T33" s="20" t="n">
        <v>0.78671141</v>
      </c>
    </row>
    <row r="34" spans="1:20">
      <c r="A34" s="15" t="s">
        <v>456</v>
      </c>
      <c r="B34" s="17" t="n">
        <v>3035</v>
      </c>
      <c r="C34" s="18">
        <f>(2671.0/B34*100)</f>
        <v/>
      </c>
      <c r="D34" s="19" t="n">
        <v>364</v>
      </c>
      <c r="E34" s="18" t="n">
        <v>28.78641243</v>
      </c>
      <c r="F34" s="20" t="n">
        <v>2.39312418</v>
      </c>
      <c r="G34" s="18" t="n">
        <v>26.38353883</v>
      </c>
      <c r="H34" s="20" t="n">
        <v>2.66680639</v>
      </c>
      <c r="I34" s="18" t="n">
        <v>37.19153207</v>
      </c>
      <c r="J34" s="20" t="n">
        <v>2.83185308</v>
      </c>
      <c r="K34" s="18" t="n">
        <v>0</v>
      </c>
      <c r="L34" s="20" t="n">
        <v>0</v>
      </c>
      <c r="M34" s="18" t="n">
        <v>0.37102263</v>
      </c>
      <c r="N34" s="20" t="n">
        <v>0.20774143</v>
      </c>
      <c r="O34" s="18" t="n">
        <v>0</v>
      </c>
      <c r="P34" s="20" t="n">
        <v>0</v>
      </c>
      <c r="Q34" s="18" t="n">
        <v>0</v>
      </c>
      <c r="R34" s="20" t="n">
        <v>0</v>
      </c>
      <c r="S34" s="18" t="n">
        <v>7.26749404</v>
      </c>
      <c r="T34" s="20" t="n">
        <v>1.4585002</v>
      </c>
    </row>
    <row r="35" spans="1:20">
      <c r="A35" s="15" t="s">
        <v>457</v>
      </c>
      <c r="B35" s="17" t="n">
        <v>2901</v>
      </c>
      <c r="C35" s="18">
        <f>(2532.0/B35*100)</f>
        <v/>
      </c>
      <c r="D35" s="19" t="n">
        <v>369</v>
      </c>
      <c r="E35" s="18" t="n">
        <v>14.53551922</v>
      </c>
      <c r="F35" s="20" t="n">
        <v>1.68269555</v>
      </c>
      <c r="G35" s="18" t="n">
        <v>38.79232151</v>
      </c>
      <c r="H35" s="20" t="n">
        <v>3.38687422</v>
      </c>
      <c r="I35" s="18" t="n">
        <v>45.00678613</v>
      </c>
      <c r="J35" s="20" t="n">
        <v>3.29464707</v>
      </c>
      <c r="K35" s="18" t="n">
        <v>0</v>
      </c>
      <c r="L35" s="20" t="n">
        <v>0</v>
      </c>
      <c r="M35" s="18" t="n">
        <v>0</v>
      </c>
      <c r="N35" s="20" t="n">
        <v>0</v>
      </c>
      <c r="O35" s="18" t="n">
        <v>0</v>
      </c>
      <c r="P35" s="20" t="n">
        <v>0</v>
      </c>
      <c r="Q35" s="18" t="n">
        <v>0</v>
      </c>
      <c r="R35" s="20" t="n">
        <v>0</v>
      </c>
      <c r="S35" s="18" t="n">
        <v>1.66537314</v>
      </c>
      <c r="T35" s="20" t="n">
        <v>0.69974355</v>
      </c>
    </row>
    <row r="36" spans="1:20">
      <c r="A36" s="15" t="s">
        <v>458</v>
      </c>
      <c r="B36" s="17" t="n">
        <v>3404</v>
      </c>
      <c r="C36" s="18">
        <f>(2976.0/B36*100)</f>
        <v/>
      </c>
      <c r="D36" s="19" t="n">
        <v>428</v>
      </c>
      <c r="E36" s="18" t="n">
        <v>18.32473885</v>
      </c>
      <c r="F36" s="20" t="n">
        <v>1.91808153</v>
      </c>
      <c r="G36" s="18" t="n">
        <v>33.41130324</v>
      </c>
      <c r="H36" s="20" t="n">
        <v>1.97344527</v>
      </c>
      <c r="I36" s="18" t="n">
        <v>45.22510342</v>
      </c>
      <c r="J36" s="20" t="n">
        <v>2.42921462</v>
      </c>
      <c r="K36" s="18" t="n">
        <v>0</v>
      </c>
      <c r="L36" s="20" t="n">
        <v>0</v>
      </c>
      <c r="M36" s="18" t="n">
        <v>0.24932816</v>
      </c>
      <c r="N36" s="20" t="n">
        <v>0.25019139</v>
      </c>
      <c r="O36" s="18" t="n">
        <v>0</v>
      </c>
      <c r="P36" s="20" t="n">
        <v>0</v>
      </c>
      <c r="Q36" s="18" t="n">
        <v>0</v>
      </c>
      <c r="R36" s="20" t="n">
        <v>0</v>
      </c>
      <c r="S36" s="18" t="n">
        <v>2.78952633</v>
      </c>
      <c r="T36" s="20" t="n">
        <v>0.75012378</v>
      </c>
    </row>
    <row r="37" spans="1:20">
      <c r="A37" s="15" t="s">
        <v>459</v>
      </c>
      <c r="B37" s="17" t="n">
        <v>2731</v>
      </c>
      <c r="C37" s="18">
        <f>(2400.0/B37*100)</f>
        <v/>
      </c>
      <c r="D37" s="19" t="n">
        <v>331</v>
      </c>
      <c r="E37" s="18" t="n">
        <v>18.78041509</v>
      </c>
      <c r="F37" s="20" t="n">
        <v>1.89521159</v>
      </c>
      <c r="G37" s="18" t="n">
        <v>38.42384611</v>
      </c>
      <c r="H37" s="20" t="n">
        <v>2.59614174</v>
      </c>
      <c r="I37" s="18" t="n">
        <v>38.88504798</v>
      </c>
      <c r="J37" s="20" t="n">
        <v>3.13700952</v>
      </c>
      <c r="K37" s="18" t="n">
        <v>0</v>
      </c>
      <c r="L37" s="20" t="n">
        <v>0</v>
      </c>
      <c r="M37" s="18" t="n">
        <v>0.29110781</v>
      </c>
      <c r="N37" s="20" t="n">
        <v>0.28606287</v>
      </c>
      <c r="O37" s="18" t="n">
        <v>0</v>
      </c>
      <c r="P37" s="20" t="n">
        <v>0</v>
      </c>
      <c r="Q37" s="18" t="n">
        <v>0</v>
      </c>
      <c r="R37" s="20" t="n">
        <v>0</v>
      </c>
      <c r="S37" s="18" t="n">
        <v>3.61958301</v>
      </c>
      <c r="T37" s="20" t="n">
        <v>1.13899273</v>
      </c>
    </row>
    <row r="38" spans="1:20">
      <c r="A38" s="15" t="s">
        <v>460</v>
      </c>
      <c r="B38" s="17" t="n">
        <v>2807</v>
      </c>
      <c r="C38" s="18">
        <f>(2358.0/B38*100)</f>
        <v/>
      </c>
      <c r="D38" s="19" t="n">
        <v>449</v>
      </c>
      <c r="E38" s="18" t="n">
        <v>25.88711209</v>
      </c>
      <c r="F38" s="20" t="n">
        <v>2.36857003</v>
      </c>
      <c r="G38" s="18" t="n">
        <v>30.30332264</v>
      </c>
      <c r="H38" s="20" t="n">
        <v>2.45937221</v>
      </c>
      <c r="I38" s="18" t="n">
        <v>39.22270586</v>
      </c>
      <c r="J38" s="20" t="n">
        <v>2.51695214</v>
      </c>
      <c r="K38" s="18" t="n">
        <v>0</v>
      </c>
      <c r="L38" s="20" t="n">
        <v>0</v>
      </c>
      <c r="M38" s="18" t="n">
        <v>0.28738593</v>
      </c>
      <c r="N38" s="20" t="n">
        <v>0.28600326</v>
      </c>
      <c r="O38" s="18" t="n">
        <v>0.46017466</v>
      </c>
      <c r="P38" s="20" t="n">
        <v>0.33374739</v>
      </c>
      <c r="Q38" s="18" t="n">
        <v>0</v>
      </c>
      <c r="R38" s="20" t="n">
        <v>0</v>
      </c>
      <c r="S38" s="18" t="n">
        <v>3.83929883</v>
      </c>
      <c r="T38" s="20" t="n">
        <v>1.24372626</v>
      </c>
    </row>
    <row r="39" spans="1:20">
      <c r="A39" s="15" t="s">
        <v>461</v>
      </c>
      <c r="B39" s="17" t="n">
        <v>2938</v>
      </c>
      <c r="C39" s="18">
        <f>(2577.0/B39*100)</f>
        <v/>
      </c>
      <c r="D39" s="19" t="n">
        <v>361</v>
      </c>
      <c r="E39" s="18" t="n">
        <v>26.02750783</v>
      </c>
      <c r="F39" s="20" t="n">
        <v>2.47815661</v>
      </c>
      <c r="G39" s="18" t="n">
        <v>26.48427242</v>
      </c>
      <c r="H39" s="20" t="n">
        <v>2.22560673</v>
      </c>
      <c r="I39" s="18" t="n">
        <v>43.11039555</v>
      </c>
      <c r="J39" s="20" t="n">
        <v>2.50946604</v>
      </c>
      <c r="K39" s="18" t="n">
        <v>0</v>
      </c>
      <c r="L39" s="20" t="n">
        <v>0</v>
      </c>
      <c r="M39" s="18" t="n">
        <v>0.2728422</v>
      </c>
      <c r="N39" s="20" t="n">
        <v>0.27310194</v>
      </c>
      <c r="O39" s="18" t="n">
        <v>0</v>
      </c>
      <c r="P39" s="20" t="n">
        <v>0</v>
      </c>
      <c r="Q39" s="18" t="n">
        <v>0</v>
      </c>
      <c r="R39" s="20" t="n">
        <v>0</v>
      </c>
      <c r="S39" s="18" t="n">
        <v>4.104982</v>
      </c>
      <c r="T39" s="20" t="n">
        <v>0.93760994</v>
      </c>
    </row>
    <row r="40" spans="1:20">
      <c r="A40" s="15" t="s">
        <v>462</v>
      </c>
      <c r="B40" s="17" t="n">
        <v>6922</v>
      </c>
      <c r="C40" s="18">
        <f>(6080.0/B40*100)</f>
        <v/>
      </c>
      <c r="D40" s="19" t="n">
        <v>842</v>
      </c>
      <c r="E40" s="18" t="n">
        <v>16.15088348</v>
      </c>
      <c r="F40" s="20" t="n">
        <v>1.79309629</v>
      </c>
      <c r="G40" s="18" t="n">
        <v>28.0149636</v>
      </c>
      <c r="H40" s="20" t="n">
        <v>2.62035617</v>
      </c>
      <c r="I40" s="18" t="n">
        <v>53.32682681</v>
      </c>
      <c r="J40" s="20" t="n">
        <v>2.72532287</v>
      </c>
      <c r="K40" s="18" t="n">
        <v>0</v>
      </c>
      <c r="L40" s="20" t="n">
        <v>0</v>
      </c>
      <c r="M40" s="18" t="n">
        <v>0</v>
      </c>
      <c r="N40" s="20" t="n">
        <v>0</v>
      </c>
      <c r="O40" s="18" t="n">
        <v>0</v>
      </c>
      <c r="P40" s="20" t="n">
        <v>0</v>
      </c>
      <c r="Q40" s="18" t="n">
        <v>0</v>
      </c>
      <c r="R40" s="20" t="n">
        <v>0</v>
      </c>
      <c r="S40" s="18" t="n">
        <v>2.50732612</v>
      </c>
      <c r="T40" s="20" t="n">
        <v>0.6560452</v>
      </c>
    </row>
    <row r="41" spans="1:20">
      <c r="A41" s="15" t="s">
        <v>463</v>
      </c>
      <c r="B41" s="17" t="n">
        <v>2854</v>
      </c>
      <c r="C41" s="18">
        <f>(2529.0/B41*100)</f>
        <v/>
      </c>
      <c r="D41" s="19" t="n">
        <v>325</v>
      </c>
      <c r="E41" s="18" t="n">
        <v>16.53399959</v>
      </c>
      <c r="F41" s="20" t="n">
        <v>2.15147532</v>
      </c>
      <c r="G41" s="18" t="n">
        <v>30.18754611</v>
      </c>
      <c r="H41" s="20" t="n">
        <v>3.00859726</v>
      </c>
      <c r="I41" s="18" t="n">
        <v>51.28285467</v>
      </c>
      <c r="J41" s="20" t="n">
        <v>2.88141949</v>
      </c>
      <c r="K41" s="18" t="n">
        <v>0</v>
      </c>
      <c r="L41" s="20" t="n">
        <v>0</v>
      </c>
      <c r="M41" s="18" t="n">
        <v>0.82708701</v>
      </c>
      <c r="N41" s="20" t="n">
        <v>0.4944235</v>
      </c>
      <c r="O41" s="18" t="n">
        <v>0</v>
      </c>
      <c r="P41" s="20" t="n">
        <v>0</v>
      </c>
      <c r="Q41" s="18" t="n">
        <v>0</v>
      </c>
      <c r="R41" s="20" t="n">
        <v>0</v>
      </c>
      <c r="S41" s="18" t="n">
        <v>1.16851262</v>
      </c>
      <c r="T41" s="20" t="n">
        <v>0.6757961</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(10753.0/B46*100)</f>
        <v/>
      </c>
      <c r="D46" s="19" t="n">
        <v>1320</v>
      </c>
      <c r="E46" s="18" t="n">
        <v>21.73199859</v>
      </c>
      <c r="F46" s="20" t="n">
        <v>1.71727197</v>
      </c>
      <c r="G46" s="18" t="n">
        <v>22.75005918</v>
      </c>
      <c r="H46" s="20" t="n">
        <v>1.42700281</v>
      </c>
      <c r="I46" s="18" t="n">
        <v>49.28522118</v>
      </c>
      <c r="J46" s="20" t="n">
        <v>1.80597332</v>
      </c>
      <c r="K46" s="18" t="n">
        <v>0</v>
      </c>
      <c r="L46" s="20" t="n">
        <v>0</v>
      </c>
      <c r="M46" s="18" t="n">
        <v>0.70951356</v>
      </c>
      <c r="N46" s="20" t="n">
        <v>0.45731925</v>
      </c>
      <c r="O46" s="18" t="n">
        <v>0.22676322</v>
      </c>
      <c r="P46" s="20" t="n">
        <v>0.13426203</v>
      </c>
      <c r="Q46" s="18" t="n">
        <v>0</v>
      </c>
      <c r="R46" s="20" t="n">
        <v>0</v>
      </c>
      <c r="S46" s="18" t="n">
        <v>5.29644428</v>
      </c>
      <c r="T46" s="20" t="n">
        <v>0.8027076399999999</v>
      </c>
    </row>
    <row r="47" spans="1:20">
      <c r="A47" s="15" t="s">
        <v>470</v>
      </c>
      <c r="B47" s="17" t="n">
        <v>2823</v>
      </c>
      <c r="C47" s="18">
        <f>(2490.0/B47*100)</f>
        <v/>
      </c>
      <c r="D47" s="19" t="n">
        <v>333</v>
      </c>
      <c r="E47" s="18" t="n">
        <v>33.41746993</v>
      </c>
      <c r="F47" s="20" t="n">
        <v>2.55014913</v>
      </c>
      <c r="G47" s="18" t="n">
        <v>22.09477124</v>
      </c>
      <c r="H47" s="20" t="n">
        <v>2.04853164</v>
      </c>
      <c r="I47" s="18" t="n">
        <v>36.23696083</v>
      </c>
      <c r="J47" s="20" t="n">
        <v>2.59910504</v>
      </c>
      <c r="K47" s="18" t="n">
        <v>0</v>
      </c>
      <c r="L47" s="20" t="n">
        <v>0</v>
      </c>
      <c r="M47" s="18" t="n">
        <v>0.30730746</v>
      </c>
      <c r="N47" s="20" t="n">
        <v>0.28718456</v>
      </c>
      <c r="O47" s="18" t="n">
        <v>0</v>
      </c>
      <c r="P47" s="20" t="n">
        <v>0</v>
      </c>
      <c r="Q47" s="18" t="n">
        <v>0</v>
      </c>
      <c r="R47" s="20" t="n">
        <v>0</v>
      </c>
      <c r="S47" s="18" t="n">
        <v>7.94349054</v>
      </c>
      <c r="T47" s="20" t="n">
        <v>1.53147442</v>
      </c>
    </row>
    <row r="48" spans="1:20">
      <c r="A48" s="15" t="s">
        <v>471</v>
      </c>
      <c r="B48" s="17" t="n">
        <v>4682</v>
      </c>
      <c r="C48" s="18">
        <f>(4091.0/B48*100)</f>
        <v/>
      </c>
      <c r="D48" s="19" t="n">
        <v>591</v>
      </c>
      <c r="E48" s="18" t="n">
        <v>13.64455392</v>
      </c>
      <c r="F48" s="20" t="n">
        <v>2.01019376</v>
      </c>
      <c r="G48" s="18" t="n">
        <v>6.43247177</v>
      </c>
      <c r="H48" s="20" t="n">
        <v>1.30200576</v>
      </c>
      <c r="I48" s="18" t="n">
        <v>73.50375372000001</v>
      </c>
      <c r="J48" s="20" t="n">
        <v>2.46811471</v>
      </c>
      <c r="K48" s="18" t="n">
        <v>0</v>
      </c>
      <c r="L48" s="20" t="n">
        <v>0</v>
      </c>
      <c r="M48" s="18" t="n">
        <v>0</v>
      </c>
      <c r="N48" s="20" t="n">
        <v>0</v>
      </c>
      <c r="O48" s="18" t="n">
        <v>0</v>
      </c>
      <c r="P48" s="20" t="n">
        <v>0</v>
      </c>
      <c r="Q48" s="18" t="n">
        <v>0</v>
      </c>
      <c r="R48" s="20" t="n">
        <v>0</v>
      </c>
      <c r="S48" s="18" t="n">
        <v>6.41922058</v>
      </c>
      <c r="T48" s="20" t="n">
        <v>1.36273118</v>
      </c>
    </row>
    <row r="49" spans="1:20">
      <c r="A49" s="15" t="s">
        <v>472</v>
      </c>
      <c r="B49" s="17" t="n">
        <v>6158</v>
      </c>
      <c r="C49" s="18">
        <f>(5410.0/B49*100)</f>
        <v/>
      </c>
      <c r="D49" s="19" t="n">
        <v>748</v>
      </c>
      <c r="E49" s="18" t="n">
        <v>22.8204111</v>
      </c>
      <c r="F49" s="20" t="n">
        <v>1.92366597</v>
      </c>
      <c r="G49" s="18" t="n">
        <v>23.97993065</v>
      </c>
      <c r="H49" s="20" t="n">
        <v>1.99651779</v>
      </c>
      <c r="I49" s="18" t="n">
        <v>51.33295858</v>
      </c>
      <c r="J49" s="20" t="n">
        <v>2.71594918</v>
      </c>
      <c r="K49" s="18" t="n">
        <v>0</v>
      </c>
      <c r="L49" s="20" t="n">
        <v>0</v>
      </c>
      <c r="M49" s="18" t="n">
        <v>0.68032247</v>
      </c>
      <c r="N49" s="20" t="n">
        <v>0.42358153</v>
      </c>
      <c r="O49" s="18" t="n">
        <v>0.10796177</v>
      </c>
      <c r="P49" s="20" t="n">
        <v>0.1083997</v>
      </c>
      <c r="Q49" s="18" t="n">
        <v>0</v>
      </c>
      <c r="R49" s="20" t="n">
        <v>0</v>
      </c>
      <c r="S49" s="18" t="n">
        <v>1.07841543</v>
      </c>
      <c r="T49" s="20" t="n">
        <v>0.46680561</v>
      </c>
    </row>
    <row r="50" spans="1:20">
      <c r="A50" s="15" t="s">
        <v>473</v>
      </c>
      <c r="B50" s="17" t="n">
        <v>3494</v>
      </c>
      <c r="C50" s="18">
        <f>(3098.0/B50*100)</f>
        <v/>
      </c>
      <c r="D50" s="19" t="n">
        <v>396</v>
      </c>
      <c r="E50" s="18" t="n">
        <v>32.70645235</v>
      </c>
      <c r="F50" s="20" t="n">
        <v>2.5007566</v>
      </c>
      <c r="G50" s="18" t="n">
        <v>22.71612002</v>
      </c>
      <c r="H50" s="20" t="n">
        <v>2.62234614</v>
      </c>
      <c r="I50" s="18" t="n">
        <v>43.33169821</v>
      </c>
      <c r="J50" s="20" t="n">
        <v>2.66940326</v>
      </c>
      <c r="K50" s="18" t="n">
        <v>0</v>
      </c>
      <c r="L50" s="20" t="n">
        <v>0</v>
      </c>
      <c r="M50" s="18" t="n">
        <v>0.34314607</v>
      </c>
      <c r="N50" s="20" t="n">
        <v>0.33961834</v>
      </c>
      <c r="O50" s="18" t="n">
        <v>0</v>
      </c>
      <c r="P50" s="20" t="n">
        <v>0</v>
      </c>
      <c r="Q50" s="18" t="n">
        <v>0</v>
      </c>
      <c r="R50" s="20" t="n">
        <v>0</v>
      </c>
      <c r="S50" s="18" t="n">
        <v>0.90258335</v>
      </c>
      <c r="T50" s="20" t="n">
        <v>0.47077749</v>
      </c>
    </row>
    <row r="51" spans="1:20">
      <c r="A51" s="15" t="s">
        <v>474</v>
      </c>
      <c r="B51" s="17" t="n">
        <v>3013</v>
      </c>
      <c r="C51" s="18">
        <f>(2641.0/B51*100)</f>
        <v/>
      </c>
      <c r="D51" s="19" t="n">
        <v>372</v>
      </c>
      <c r="E51" s="18" t="n">
        <v>19.21973843</v>
      </c>
      <c r="F51" s="20" t="n">
        <v>1.98723146</v>
      </c>
      <c r="G51" s="18" t="n">
        <v>25.57708006</v>
      </c>
      <c r="H51" s="20" t="n">
        <v>2.41813285</v>
      </c>
      <c r="I51" s="18" t="n">
        <v>51.68354179</v>
      </c>
      <c r="J51" s="20" t="n">
        <v>2.77861059</v>
      </c>
      <c r="K51" s="18" t="n">
        <v>0</v>
      </c>
      <c r="L51" s="20" t="n">
        <v>0</v>
      </c>
      <c r="M51" s="18" t="n">
        <v>0</v>
      </c>
      <c r="N51" s="20" t="n">
        <v>0</v>
      </c>
      <c r="O51" s="18" t="n">
        <v>0</v>
      </c>
      <c r="P51" s="20" t="n">
        <v>0</v>
      </c>
      <c r="Q51" s="18" t="n">
        <v>0</v>
      </c>
      <c r="R51" s="20" t="n">
        <v>0</v>
      </c>
      <c r="S51" s="18" t="n">
        <v>3.51963972</v>
      </c>
      <c r="T51" s="20" t="n">
        <v>0.93943106</v>
      </c>
    </row>
    <row r="52" spans="1:20">
      <c r="A52" s="15" t="s">
        <v>475</v>
      </c>
      <c r="B52" s="17" t="n">
        <v>2760</v>
      </c>
      <c r="C52" s="18">
        <f>(2430.0/B52*100)</f>
        <v/>
      </c>
      <c r="D52" s="19" t="n">
        <v>330</v>
      </c>
      <c r="E52" s="18" t="n">
        <v>25.09986512</v>
      </c>
      <c r="F52" s="20" t="n">
        <v>2.36103549</v>
      </c>
      <c r="G52" s="18" t="n">
        <v>15.42755816</v>
      </c>
      <c r="H52" s="20" t="n">
        <v>1.8496034</v>
      </c>
      <c r="I52" s="18" t="n">
        <v>52.46405338</v>
      </c>
      <c r="J52" s="20" t="n">
        <v>3.03605111</v>
      </c>
      <c r="K52" s="18" t="n">
        <v>0</v>
      </c>
      <c r="L52" s="20" t="n">
        <v>0</v>
      </c>
      <c r="M52" s="18" t="n">
        <v>0.22728059</v>
      </c>
      <c r="N52" s="20" t="n">
        <v>0.22373772</v>
      </c>
      <c r="O52" s="18" t="n">
        <v>0</v>
      </c>
      <c r="P52" s="20" t="n">
        <v>0</v>
      </c>
      <c r="Q52" s="18" t="n">
        <v>0</v>
      </c>
      <c r="R52" s="20" t="n">
        <v>0</v>
      </c>
      <c r="S52" s="18" t="n">
        <v>6.78124275</v>
      </c>
      <c r="T52" s="20" t="n">
        <v>1.39101315</v>
      </c>
    </row>
    <row r="53" spans="1:20">
      <c r="A53" s="15" t="s">
        <v>476</v>
      </c>
      <c r="B53" s="17" t="n">
        <v>2474</v>
      </c>
      <c r="C53" s="18">
        <f>(2086.0/B53*100)</f>
        <v/>
      </c>
      <c r="D53" s="19" t="n">
        <v>388</v>
      </c>
      <c r="E53" s="18" t="n">
        <v>15.65176603</v>
      </c>
      <c r="F53" s="20" t="n">
        <v>2.24314555</v>
      </c>
      <c r="G53" s="18" t="n">
        <v>31.91660065</v>
      </c>
      <c r="H53" s="20" t="n">
        <v>2.64238781</v>
      </c>
      <c r="I53" s="18" t="n">
        <v>42.16576425</v>
      </c>
      <c r="J53" s="20" t="n">
        <v>2.47502723</v>
      </c>
      <c r="K53" s="18" t="n">
        <v>0</v>
      </c>
      <c r="L53" s="20" t="n">
        <v>0</v>
      </c>
      <c r="M53" s="18" t="n">
        <v>6.18742135</v>
      </c>
      <c r="N53" s="20" t="n">
        <v>1.2397588</v>
      </c>
      <c r="O53" s="18" t="n">
        <v>0.28160088</v>
      </c>
      <c r="P53" s="20" t="n">
        <v>0.3060994</v>
      </c>
      <c r="Q53" s="18" t="n">
        <v>0</v>
      </c>
      <c r="R53" s="20" t="n">
        <v>0</v>
      </c>
      <c r="S53" s="18" t="n">
        <v>3.79684684</v>
      </c>
      <c r="T53" s="20" t="n">
        <v>1.151649</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(2339.0/B55*100)</f>
        <v/>
      </c>
      <c r="D55" s="19" t="n">
        <v>336</v>
      </c>
      <c r="E55" s="18" t="n">
        <v>16.01135087</v>
      </c>
      <c r="F55" s="20" t="n">
        <v>2.27442684</v>
      </c>
      <c r="G55" s="18" t="n">
        <v>16.42077063</v>
      </c>
      <c r="H55" s="20" t="n">
        <v>2.09257646</v>
      </c>
      <c r="I55" s="18" t="n">
        <v>65.87188070000001</v>
      </c>
      <c r="J55" s="20" t="n">
        <v>2.78757566</v>
      </c>
      <c r="K55" s="18" t="n">
        <v>0</v>
      </c>
      <c r="L55" s="20" t="n">
        <v>0</v>
      </c>
      <c r="M55" s="18" t="n">
        <v>0</v>
      </c>
      <c r="N55" s="20" t="n">
        <v>0</v>
      </c>
      <c r="O55" s="18" t="n">
        <v>0</v>
      </c>
      <c r="P55" s="20" t="n">
        <v>0</v>
      </c>
      <c r="Q55" s="18" t="n">
        <v>0</v>
      </c>
      <c r="R55" s="20" t="n">
        <v>0</v>
      </c>
      <c r="S55" s="18" t="n">
        <v>1.69599779</v>
      </c>
      <c r="T55" s="20" t="n">
        <v>0.65521356</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(2823.0/B61*100)</f>
        <v/>
      </c>
      <c r="D61" s="19" t="n">
        <v>378</v>
      </c>
      <c r="E61" s="18" t="n">
        <v>29.10651563</v>
      </c>
      <c r="F61" s="20" t="n">
        <v>2.84794143</v>
      </c>
      <c r="G61" s="18" t="n">
        <v>28.56262626</v>
      </c>
      <c r="H61" s="20" t="n">
        <v>2.59088514</v>
      </c>
      <c r="I61" s="18" t="n">
        <v>39.05276559</v>
      </c>
      <c r="J61" s="20" t="n">
        <v>3.66158478</v>
      </c>
      <c r="K61" s="18" t="n">
        <v>0</v>
      </c>
      <c r="L61" s="20" t="n">
        <v>0</v>
      </c>
      <c r="M61" s="18" t="n">
        <v>0.29861689</v>
      </c>
      <c r="N61" s="20" t="n">
        <v>0.3041943</v>
      </c>
      <c r="O61" s="18" t="n">
        <v>0</v>
      </c>
      <c r="P61" s="20" t="n">
        <v>0</v>
      </c>
      <c r="Q61" s="18" t="n">
        <v>0</v>
      </c>
      <c r="R61" s="20" t="n">
        <v>0</v>
      </c>
      <c r="S61" s="18" t="n">
        <v>2.97947563</v>
      </c>
      <c r="T61" s="20" t="n">
        <v>0.99128159</v>
      </c>
    </row>
    <row r="62" spans="1:20">
      <c r="A62" s="15" t="s">
        <v>486</v>
      </c>
      <c r="B62" s="17" t="n">
        <v>2230</v>
      </c>
      <c r="C62" s="18">
        <f>(1946.0/B62*100)</f>
        <v/>
      </c>
      <c r="D62" s="19" t="n">
        <v>284</v>
      </c>
      <c r="E62" s="18" t="n">
        <v>27.81232694</v>
      </c>
      <c r="F62" s="20" t="n">
        <v>2.44585178</v>
      </c>
      <c r="G62" s="18" t="n">
        <v>11.36389302</v>
      </c>
      <c r="H62" s="20" t="n">
        <v>1.92188304</v>
      </c>
      <c r="I62" s="18" t="n">
        <v>60.12432172</v>
      </c>
      <c r="J62" s="20" t="n">
        <v>2.96557529</v>
      </c>
      <c r="K62" s="18" t="n">
        <v>0</v>
      </c>
      <c r="L62" s="20" t="n">
        <v>0</v>
      </c>
      <c r="M62" s="18" t="n">
        <v>0</v>
      </c>
      <c r="N62" s="20" t="n">
        <v>0</v>
      </c>
      <c r="O62" s="18" t="n">
        <v>0</v>
      </c>
      <c r="P62" s="20" t="n">
        <v>0</v>
      </c>
      <c r="Q62" s="18" t="n">
        <v>0</v>
      </c>
      <c r="R62" s="20" t="n">
        <v>0</v>
      </c>
      <c r="S62" s="18" t="n">
        <v>0.69945832</v>
      </c>
      <c r="T62" s="20" t="n">
        <v>0.50627729</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(2446.0/B67*100)</f>
        <v/>
      </c>
      <c r="D67" s="19" t="n">
        <v>325</v>
      </c>
      <c r="E67" s="18" t="n">
        <v>24.9638497</v>
      </c>
      <c r="F67" s="20" t="n">
        <v>2.70744115</v>
      </c>
      <c r="G67" s="18" t="n">
        <v>15.14657902</v>
      </c>
      <c r="H67" s="20" t="n">
        <v>1.80116774</v>
      </c>
      <c r="I67" s="18" t="n">
        <v>48.18381639</v>
      </c>
      <c r="J67" s="20" t="n">
        <v>3.09119834</v>
      </c>
      <c r="K67" s="18" t="n">
        <v>0</v>
      </c>
      <c r="L67" s="20" t="n">
        <v>0</v>
      </c>
      <c r="M67" s="18" t="n">
        <v>1.1859415</v>
      </c>
      <c r="N67" s="20" t="n">
        <v>0.59578181</v>
      </c>
      <c r="O67" s="18" t="n">
        <v>0.26694694</v>
      </c>
      <c r="P67" s="20" t="n">
        <v>0.26062882</v>
      </c>
      <c r="Q67" s="18" t="n">
        <v>0</v>
      </c>
      <c r="R67" s="20" t="n">
        <v>0</v>
      </c>
      <c r="S67" s="18" t="n">
        <v>10.25286645</v>
      </c>
      <c r="T67" s="20" t="n">
        <v>1.76780383</v>
      </c>
    </row>
    <row r="68" spans="1:20">
      <c r="A68" s="15" t="s">
        <v>492</v>
      </c>
      <c r="B68" s="17" t="n">
        <v>3460</v>
      </c>
      <c r="C68" s="18">
        <f>(3068.0/B68*100)</f>
        <v/>
      </c>
      <c r="D68" s="19" t="n">
        <v>392</v>
      </c>
      <c r="E68" s="18" t="n">
        <v>40.53764661</v>
      </c>
      <c r="F68" s="20" t="n">
        <v>2.4144571</v>
      </c>
      <c r="G68" s="18" t="n">
        <v>24.69734467</v>
      </c>
      <c r="H68" s="20" t="n">
        <v>1.97186377</v>
      </c>
      <c r="I68" s="18" t="n">
        <v>28.36287409</v>
      </c>
      <c r="J68" s="20" t="n">
        <v>2.39735831</v>
      </c>
      <c r="K68" s="18" t="n">
        <v>0</v>
      </c>
      <c r="L68" s="20" t="n">
        <v>0</v>
      </c>
      <c r="M68" s="18" t="n">
        <v>0.48749915</v>
      </c>
      <c r="N68" s="20" t="n">
        <v>0.35206933</v>
      </c>
      <c r="O68" s="18" t="n">
        <v>0.53769756</v>
      </c>
      <c r="P68" s="20" t="n">
        <v>0.38158272</v>
      </c>
      <c r="Q68" s="18" t="n">
        <v>0</v>
      </c>
      <c r="R68" s="20" t="n">
        <v>0</v>
      </c>
      <c r="S68" s="18" t="n">
        <v>5.37693791</v>
      </c>
      <c r="T68" s="20" t="n">
        <v>1.08350583</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(5015.0/B70*100)</f>
        <v/>
      </c>
      <c r="D70" s="19" t="n">
        <v>1019</v>
      </c>
      <c r="E70" s="18" t="n">
        <v>38.5392517</v>
      </c>
      <c r="F70" s="20" t="n">
        <v>1.53282709</v>
      </c>
      <c r="G70" s="18" t="n">
        <v>27.84505956</v>
      </c>
      <c r="H70" s="20" t="n">
        <v>1.35990467</v>
      </c>
      <c r="I70" s="18" t="n">
        <v>27.80973715</v>
      </c>
      <c r="J70" s="20" t="n">
        <v>1.46983381</v>
      </c>
      <c r="K70" s="18" t="n">
        <v>0</v>
      </c>
      <c r="L70" s="20" t="n">
        <v>0</v>
      </c>
      <c r="M70" s="18" t="n">
        <v>1.08263311</v>
      </c>
      <c r="N70" s="20" t="n">
        <v>0.33045466</v>
      </c>
      <c r="O70" s="18" t="n">
        <v>0</v>
      </c>
      <c r="P70" s="20" t="n">
        <v>0</v>
      </c>
      <c r="Q70" s="18" t="n">
        <v>0</v>
      </c>
      <c r="R70" s="20" t="n">
        <v>0</v>
      </c>
      <c r="S70" s="18" t="n">
        <v>4.72331848</v>
      </c>
      <c r="T70" s="20" t="n">
        <v>0.6911397</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(2730.0/B72*100)</f>
        <v/>
      </c>
      <c r="D72" s="19" t="n">
        <v>377</v>
      </c>
      <c r="E72" s="18" t="n">
        <v>22.25296951</v>
      </c>
      <c r="F72" s="20" t="n">
        <v>2.1869948</v>
      </c>
      <c r="G72" s="18" t="n">
        <v>25.89182268</v>
      </c>
      <c r="H72" s="20" t="n">
        <v>2.06422645</v>
      </c>
      <c r="I72" s="18" t="n">
        <v>48.07483696</v>
      </c>
      <c r="J72" s="20" t="n">
        <v>2.45163516</v>
      </c>
      <c r="K72" s="18" t="n">
        <v>0</v>
      </c>
      <c r="L72" s="20" t="n">
        <v>0</v>
      </c>
      <c r="M72" s="18" t="n">
        <v>0</v>
      </c>
      <c r="N72" s="20" t="n">
        <v>0</v>
      </c>
      <c r="O72" s="18" t="n">
        <v>0.37345352</v>
      </c>
      <c r="P72" s="20" t="n">
        <v>0.26653336</v>
      </c>
      <c r="Q72" s="18" t="n">
        <v>0</v>
      </c>
      <c r="R72" s="20" t="n">
        <v>0</v>
      </c>
      <c r="S72" s="18" t="n">
        <v>3.40691734</v>
      </c>
      <c r="T72" s="20" t="n">
        <v>1.05683238</v>
      </c>
    </row>
    <row r="73" spans="1:20">
      <c r="A73" s="15" t="s">
        <v>497</v>
      </c>
      <c r="B73" s="17" t="n">
        <v>2973</v>
      </c>
      <c r="C73" s="18">
        <f>(2600.0/B73*100)</f>
        <v/>
      </c>
      <c r="D73" s="19" t="n">
        <v>373</v>
      </c>
      <c r="E73" s="18" t="n">
        <v>16.53860957</v>
      </c>
      <c r="F73" s="20" t="n">
        <v>1.80528486</v>
      </c>
      <c r="G73" s="18" t="n">
        <v>31.22228714</v>
      </c>
      <c r="H73" s="20" t="n">
        <v>2.59834969</v>
      </c>
      <c r="I73" s="18" t="n">
        <v>50.57649956</v>
      </c>
      <c r="J73" s="20" t="n">
        <v>2.32908155</v>
      </c>
      <c r="K73" s="18" t="n">
        <v>0</v>
      </c>
      <c r="L73" s="20" t="n">
        <v>0</v>
      </c>
      <c r="M73" s="18" t="n">
        <v>0</v>
      </c>
      <c r="N73" s="20" t="n">
        <v>0</v>
      </c>
      <c r="O73" s="18" t="n">
        <v>0</v>
      </c>
      <c r="P73" s="20" t="n">
        <v>0</v>
      </c>
      <c r="Q73" s="18" t="n">
        <v>0</v>
      </c>
      <c r="R73" s="20" t="n">
        <v>0</v>
      </c>
      <c r="S73" s="18" t="n">
        <v>1.66260373</v>
      </c>
      <c r="T73" s="20" t="n">
        <v>0.5261126699999999</v>
      </c>
    </row>
    <row r="74" spans="1:20">
      <c r="A74" s="15" t="s">
        <v>498</v>
      </c>
      <c r="B74" s="17" t="n">
        <v>3819</v>
      </c>
      <c r="C74" s="18">
        <f>(3338.0/B74*100)</f>
        <v/>
      </c>
      <c r="D74" s="19" t="n">
        <v>481</v>
      </c>
      <c r="E74" s="18" t="n">
        <v>21.95419551</v>
      </c>
      <c r="F74" s="20" t="n">
        <v>1.67264261</v>
      </c>
      <c r="G74" s="18" t="n">
        <v>10.38783401</v>
      </c>
      <c r="H74" s="20" t="n">
        <v>1.35871206</v>
      </c>
      <c r="I74" s="18" t="n">
        <v>65.06903283</v>
      </c>
      <c r="J74" s="20" t="n">
        <v>1.89508511</v>
      </c>
      <c r="K74" s="18" t="n">
        <v>0</v>
      </c>
      <c r="L74" s="20" t="n">
        <v>0</v>
      </c>
      <c r="M74" s="18" t="n">
        <v>0.43356072</v>
      </c>
      <c r="N74" s="20" t="n">
        <v>0.31786264</v>
      </c>
      <c r="O74" s="18" t="n">
        <v>0</v>
      </c>
      <c r="P74" s="20" t="n">
        <v>0</v>
      </c>
      <c r="Q74" s="18" t="n">
        <v>0</v>
      </c>
      <c r="R74" s="20" t="n">
        <v>0</v>
      </c>
      <c r="S74" s="18" t="n">
        <v>2.15537692</v>
      </c>
      <c r="T74" s="20" t="n">
        <v>0.58569148</v>
      </c>
    </row>
    <row r="75" spans="1:20">
      <c r="A75" s="15" t="s">
        <v>499</v>
      </c>
      <c r="B75" s="17" t="n">
        <v>4652</v>
      </c>
      <c r="C75" s="18">
        <f>(4108.0/B75*100)</f>
        <v/>
      </c>
      <c r="D75" s="19" t="n">
        <v>544</v>
      </c>
      <c r="E75" s="18" t="n">
        <v>31.92722985</v>
      </c>
      <c r="F75" s="20" t="n">
        <v>2.3994882</v>
      </c>
      <c r="G75" s="18" t="n">
        <v>29.28591428</v>
      </c>
      <c r="H75" s="20" t="n">
        <v>1.9342687</v>
      </c>
      <c r="I75" s="18" t="n">
        <v>36.42072564</v>
      </c>
      <c r="J75" s="20" t="n">
        <v>2.70080447</v>
      </c>
      <c r="K75" s="18" t="n">
        <v>0</v>
      </c>
      <c r="L75" s="20" t="n">
        <v>0</v>
      </c>
      <c r="M75" s="18" t="n">
        <v>0.01039533</v>
      </c>
      <c r="N75" s="20" t="n">
        <v>0.01046168</v>
      </c>
      <c r="O75" s="18" t="n">
        <v>0.3603634</v>
      </c>
      <c r="P75" s="20" t="n">
        <v>0.29096942</v>
      </c>
      <c r="Q75" s="18" t="n">
        <v>0</v>
      </c>
      <c r="R75" s="20" t="n">
        <v>0</v>
      </c>
      <c r="S75" s="18" t="n">
        <v>1.9953715</v>
      </c>
      <c r="T75" s="20" t="n">
        <v>0.7489150999999999</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(2652.0/B77*100)</f>
        <v/>
      </c>
      <c r="D77" s="19" t="n">
        <v>317</v>
      </c>
      <c r="E77" s="18" t="n">
        <v>32.83981314</v>
      </c>
      <c r="F77" s="20" t="n">
        <v>2.48436514</v>
      </c>
      <c r="G77" s="18" t="n">
        <v>23.84114659</v>
      </c>
      <c r="H77" s="20" t="n">
        <v>2.87615103</v>
      </c>
      <c r="I77" s="18" t="n">
        <v>30.76785041</v>
      </c>
      <c r="J77" s="20" t="n">
        <v>2.39870278</v>
      </c>
      <c r="K77" s="18" t="n">
        <v>0</v>
      </c>
      <c r="L77" s="20" t="n">
        <v>0</v>
      </c>
      <c r="M77" s="18" t="n">
        <v>2.91627062</v>
      </c>
      <c r="N77" s="20" t="n">
        <v>0.91487207</v>
      </c>
      <c r="O77" s="18" t="n">
        <v>1.23804875</v>
      </c>
      <c r="P77" s="20" t="n">
        <v>0.60720545</v>
      </c>
      <c r="Q77" s="18" t="n">
        <v>0</v>
      </c>
      <c r="R77" s="20" t="n">
        <v>0</v>
      </c>
      <c r="S77" s="18" t="n">
        <v>8.396870509999999</v>
      </c>
      <c r="T77" s="20" t="n">
        <v>1.9172377</v>
      </c>
    </row>
    <row r="78" spans="1:20">
      <c r="A78" s="15" t="s">
        <v>502</v>
      </c>
      <c r="B78" s="17" t="n">
        <v>7115</v>
      </c>
      <c r="C78" s="18">
        <f>(6234.0/B78*100)</f>
        <v/>
      </c>
      <c r="D78" s="19" t="n">
        <v>881</v>
      </c>
      <c r="E78" s="18" t="n">
        <v>26.70933689</v>
      </c>
      <c r="F78" s="20" t="n">
        <v>1.8810788</v>
      </c>
      <c r="G78" s="18" t="n">
        <v>33.44410927</v>
      </c>
      <c r="H78" s="20" t="n">
        <v>1.95662208</v>
      </c>
      <c r="I78" s="18" t="n">
        <v>37.97991293</v>
      </c>
      <c r="J78" s="20" t="n">
        <v>2.00873429</v>
      </c>
      <c r="K78" s="18" t="n">
        <v>0</v>
      </c>
      <c r="L78" s="20" t="n">
        <v>0</v>
      </c>
      <c r="M78" s="18" t="n">
        <v>0.15240991</v>
      </c>
      <c r="N78" s="20" t="n">
        <v>0.15340689</v>
      </c>
      <c r="O78" s="18" t="n">
        <v>0.03977583</v>
      </c>
      <c r="P78" s="20" t="n">
        <v>0.0398958</v>
      </c>
      <c r="Q78" s="18" t="n">
        <v>0</v>
      </c>
      <c r="R78" s="20" t="n">
        <v>0</v>
      </c>
      <c r="S78" s="18" t="n">
        <v>1.67445516</v>
      </c>
      <c r="T78" s="20" t="n">
        <v>0.40916988</v>
      </c>
    </row>
    <row r="79" spans="1:20">
      <c r="A79" s="15" t="s">
        <v>503</v>
      </c>
      <c r="B79" s="17" t="n">
        <v>3154</v>
      </c>
      <c r="C79" s="18">
        <f>(2786.0/B79*100)</f>
        <v/>
      </c>
      <c r="D79" s="19" t="n">
        <v>368</v>
      </c>
      <c r="E79" s="18" t="n">
        <v>23.41799313</v>
      </c>
      <c r="F79" s="20" t="n">
        <v>2.24247898</v>
      </c>
      <c r="G79" s="18" t="n">
        <v>34.75425218</v>
      </c>
      <c r="H79" s="20" t="n">
        <v>2.60973644</v>
      </c>
      <c r="I79" s="18" t="n">
        <v>35.64305954</v>
      </c>
      <c r="J79" s="20" t="n">
        <v>2.26526253</v>
      </c>
      <c r="K79" s="18" t="n">
        <v>0</v>
      </c>
      <c r="L79" s="20" t="n">
        <v>0</v>
      </c>
      <c r="M79" s="18" t="n">
        <v>0.41191832</v>
      </c>
      <c r="N79" s="20" t="n">
        <v>0.29307859</v>
      </c>
      <c r="O79" s="18" t="n">
        <v>0.37156378</v>
      </c>
      <c r="P79" s="20" t="n">
        <v>0.36758449</v>
      </c>
      <c r="Q79" s="18" t="n">
        <v>0</v>
      </c>
      <c r="R79" s="20" t="n">
        <v>0</v>
      </c>
      <c r="S79" s="18" t="n">
        <v>5.40121305</v>
      </c>
      <c r="T79" s="20" t="n">
        <v>1.03141858</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(14001.0/B82*100)</f>
        <v/>
      </c>
      <c r="D82" s="19" t="n">
        <v>1960</v>
      </c>
      <c r="E82" s="18" t="n">
        <v>18.27612193</v>
      </c>
      <c r="F82" s="20" t="n">
        <v>1.23882786</v>
      </c>
      <c r="G82" s="18" t="n">
        <v>32.01524105</v>
      </c>
      <c r="H82" s="20" t="n">
        <v>1.39558667</v>
      </c>
      <c r="I82" s="18" t="n">
        <v>46.3775027</v>
      </c>
      <c r="J82" s="20" t="n">
        <v>1.5753359</v>
      </c>
      <c r="K82" s="18" t="n">
        <v>0</v>
      </c>
      <c r="L82" s="20" t="n">
        <v>0</v>
      </c>
      <c r="M82" s="18" t="n">
        <v>0.2301724</v>
      </c>
      <c r="N82" s="20" t="n">
        <v>0.15643619</v>
      </c>
      <c r="O82" s="18" t="n">
        <v>0</v>
      </c>
      <c r="P82" s="20" t="n">
        <v>0</v>
      </c>
      <c r="Q82" s="18" t="n">
        <v>0</v>
      </c>
      <c r="R82" s="20" t="n">
        <v>0</v>
      </c>
      <c r="S82" s="18" t="n">
        <v>3.10096192</v>
      </c>
      <c r="T82" s="20" t="n">
        <v>0.55858626</v>
      </c>
    </row>
    <row r="83" spans="1:20">
      <c r="A83" s="15" t="s">
        <v>507</v>
      </c>
      <c r="B83" s="17" t="n">
        <v>808</v>
      </c>
      <c r="C83" s="18">
        <f>(713.0/B83*100)</f>
        <v/>
      </c>
      <c r="D83" s="19" t="n">
        <v>95</v>
      </c>
      <c r="E83" s="18" t="n">
        <v>21.15444369</v>
      </c>
      <c r="F83" s="20" t="n">
        <v>4.92789393</v>
      </c>
      <c r="G83" s="18" t="n">
        <v>35.20953227</v>
      </c>
      <c r="H83" s="20" t="n">
        <v>4.59944619</v>
      </c>
      <c r="I83" s="18" t="n">
        <v>42.63181532</v>
      </c>
      <c r="J83" s="20" t="n">
        <v>3.93214058</v>
      </c>
      <c r="K83" s="18" t="n">
        <v>0</v>
      </c>
      <c r="L83" s="20" t="n">
        <v>0</v>
      </c>
      <c r="M83" s="18" t="n">
        <v>0</v>
      </c>
      <c r="N83" s="20" t="n">
        <v>0</v>
      </c>
      <c r="O83" s="18" t="n">
        <v>0</v>
      </c>
      <c r="P83" s="20" t="n">
        <v>0</v>
      </c>
      <c r="Q83" s="18" t="n">
        <v>0</v>
      </c>
      <c r="R83" s="20" t="n">
        <v>0</v>
      </c>
      <c r="S83" s="18" t="n">
        <v>1.00420872</v>
      </c>
      <c r="T83" s="20" t="n">
        <v>0.98249981</v>
      </c>
    </row>
    <row r="84" spans="1:20">
      <c r="A84" s="23" t="s">
        <v>508</v>
      </c>
      <c r="B84" s="24" t="n">
        <v>938</v>
      </c>
      <c r="C84" s="25">
        <f>(827.0/B84*100)</f>
        <v/>
      </c>
      <c r="D84" s="19" t="n">
        <v>111</v>
      </c>
      <c r="E84" s="18" t="n">
        <v>19.61926289</v>
      </c>
      <c r="F84" s="20" t="n">
        <v>3.42490708</v>
      </c>
      <c r="G84" s="18" t="n">
        <v>38.48102805</v>
      </c>
      <c r="H84" s="20" t="n">
        <v>5.36785587</v>
      </c>
      <c r="I84" s="18" t="n">
        <v>41.09135729</v>
      </c>
      <c r="J84" s="20" t="n">
        <v>5.6596864</v>
      </c>
      <c r="K84" s="18" t="n">
        <v>0</v>
      </c>
      <c r="L84" s="20" t="n">
        <v>0</v>
      </c>
      <c r="M84" s="18" t="n">
        <v>0</v>
      </c>
      <c r="N84" s="20" t="n">
        <v>0</v>
      </c>
      <c r="O84" s="18" t="n">
        <v>0</v>
      </c>
      <c r="P84" s="20" t="n">
        <v>0</v>
      </c>
      <c r="Q84" s="18" t="n">
        <v>0</v>
      </c>
      <c r="R84" s="20" t="n">
        <v>0</v>
      </c>
      <c r="S84" s="18" t="n">
        <v>0.80835177</v>
      </c>
      <c r="T84" s="20" t="n">
        <v>0.79966819</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(6254.0/B7*100)</f>
        <v/>
      </c>
      <c r="D7" s="19" t="n">
        <v>909</v>
      </c>
      <c r="E7" s="18" t="n">
        <v>14.5752904</v>
      </c>
      <c r="F7" s="20" t="n">
        <v>1.35289811</v>
      </c>
      <c r="G7" s="18" t="n">
        <v>15.11175452</v>
      </c>
      <c r="H7" s="20" t="n">
        <v>1.5673636</v>
      </c>
      <c r="I7" s="18" t="n">
        <v>66.24739767</v>
      </c>
      <c r="J7" s="20" t="n">
        <v>1.79873193</v>
      </c>
      <c r="K7" s="18" t="n">
        <v>0</v>
      </c>
      <c r="L7" s="20" t="n">
        <v>0</v>
      </c>
      <c r="M7" s="18" t="n">
        <v>0.02090223</v>
      </c>
      <c r="N7" s="20" t="n">
        <v>0.02130373</v>
      </c>
      <c r="O7" s="18" t="n">
        <v>0.01406695</v>
      </c>
      <c r="P7" s="20" t="n">
        <v>0.01405064</v>
      </c>
      <c r="Q7" s="18" t="n">
        <v>0</v>
      </c>
      <c r="R7" s="20" t="n">
        <v>0</v>
      </c>
      <c r="S7" s="18" t="n">
        <v>4.03058823</v>
      </c>
      <c r="T7" s="20" t="n">
        <v>0.6415782</v>
      </c>
    </row>
    <row r="8" spans="1:20">
      <c r="A8" s="15" t="s">
        <v>430</v>
      </c>
      <c r="B8" s="17" t="n">
        <v>3443</v>
      </c>
      <c r="C8" s="18">
        <f>(3021.0/B8*100)</f>
        <v/>
      </c>
      <c r="D8" s="19" t="n">
        <v>422</v>
      </c>
      <c r="E8" s="18" t="n">
        <v>15.91953469</v>
      </c>
      <c r="F8" s="20" t="n">
        <v>1.93706434</v>
      </c>
      <c r="G8" s="18" t="n">
        <v>16.4549754</v>
      </c>
      <c r="H8" s="20" t="n">
        <v>2.19619586</v>
      </c>
      <c r="I8" s="18" t="n">
        <v>60.29911489</v>
      </c>
      <c r="J8" s="20" t="n">
        <v>2.50140554</v>
      </c>
      <c r="K8" s="18" t="n">
        <v>0</v>
      </c>
      <c r="L8" s="20" t="n">
        <v>0</v>
      </c>
      <c r="M8" s="18" t="n">
        <v>0</v>
      </c>
      <c r="N8" s="20" t="n">
        <v>0</v>
      </c>
      <c r="O8" s="18" t="n">
        <v>0</v>
      </c>
      <c r="P8" s="20" t="n">
        <v>0</v>
      </c>
      <c r="Q8" s="18" t="n">
        <v>0</v>
      </c>
      <c r="R8" s="20" t="n">
        <v>0</v>
      </c>
      <c r="S8" s="18" t="n">
        <v>7.32637503</v>
      </c>
      <c r="T8" s="20" t="n">
        <v>1.42691088</v>
      </c>
    </row>
    <row r="9" spans="1:20">
      <c r="A9" s="15" t="s">
        <v>431</v>
      </c>
      <c r="B9" s="17" t="n">
        <v>4752</v>
      </c>
      <c r="C9" s="18">
        <f>(4169.0/B9*100)</f>
        <v/>
      </c>
      <c r="D9" s="19" t="n">
        <v>583</v>
      </c>
      <c r="E9" s="18" t="n">
        <v>15.15314081</v>
      </c>
      <c r="F9" s="20" t="n">
        <v>1.44310796</v>
      </c>
      <c r="G9" s="18" t="n">
        <v>16.01893735</v>
      </c>
      <c r="H9" s="20" t="n">
        <v>1.53727732</v>
      </c>
      <c r="I9" s="18" t="n">
        <v>61.67289184</v>
      </c>
      <c r="J9" s="20" t="n">
        <v>2.10654011</v>
      </c>
      <c r="K9" s="18" t="n">
        <v>0</v>
      </c>
      <c r="L9" s="20" t="n">
        <v>0</v>
      </c>
      <c r="M9" s="18" t="n">
        <v>0</v>
      </c>
      <c r="N9" s="20" t="n">
        <v>0</v>
      </c>
      <c r="O9" s="18" t="n">
        <v>0.13952905</v>
      </c>
      <c r="P9" s="20" t="n">
        <v>0.13572473</v>
      </c>
      <c r="Q9" s="18" t="n">
        <v>0</v>
      </c>
      <c r="R9" s="20" t="n">
        <v>0</v>
      </c>
      <c r="S9" s="18" t="n">
        <v>7.01550094</v>
      </c>
      <c r="T9" s="20" t="n">
        <v>1.02923654</v>
      </c>
    </row>
    <row r="10" spans="1:20">
      <c r="A10" s="15" t="s">
        <v>432</v>
      </c>
      <c r="B10" s="17" t="n">
        <v>10022</v>
      </c>
      <c r="C10" s="18">
        <f>(8787.0/B10*100)</f>
        <v/>
      </c>
      <c r="D10" s="19" t="n">
        <v>1235</v>
      </c>
      <c r="E10" s="18" t="n">
        <v>8.75089504</v>
      </c>
      <c r="F10" s="20" t="n">
        <v>1.09443538</v>
      </c>
      <c r="G10" s="18" t="n">
        <v>12.56965094</v>
      </c>
      <c r="H10" s="20" t="n">
        <v>1.53673938</v>
      </c>
      <c r="I10" s="18" t="n">
        <v>75.35756916</v>
      </c>
      <c r="J10" s="20" t="n">
        <v>1.62561016</v>
      </c>
      <c r="K10" s="18" t="n">
        <v>0</v>
      </c>
      <c r="L10" s="20" t="n">
        <v>0</v>
      </c>
      <c r="M10" s="18" t="n">
        <v>0.43355128</v>
      </c>
      <c r="N10" s="20" t="n">
        <v>0.2869818</v>
      </c>
      <c r="O10" s="18" t="n">
        <v>0.16357862</v>
      </c>
      <c r="P10" s="20" t="n">
        <v>0.16502632</v>
      </c>
      <c r="Q10" s="18" t="n">
        <v>0</v>
      </c>
      <c r="R10" s="20" t="n">
        <v>0</v>
      </c>
      <c r="S10" s="18" t="n">
        <v>2.72475495</v>
      </c>
      <c r="T10" s="20" t="n">
        <v>0.56069278</v>
      </c>
    </row>
    <row r="11" spans="1:20">
      <c r="A11" s="15" t="s">
        <v>433</v>
      </c>
      <c r="B11" s="17" t="n">
        <v>3500</v>
      </c>
      <c r="C11" s="18">
        <f>(3072.0/B11*100)</f>
        <v/>
      </c>
      <c r="D11" s="19" t="n">
        <v>428</v>
      </c>
      <c r="E11" s="18" t="n">
        <v>10.20100155</v>
      </c>
      <c r="F11" s="20" t="n">
        <v>1.93068475</v>
      </c>
      <c r="G11" s="18" t="n">
        <v>11.99856963</v>
      </c>
      <c r="H11" s="20" t="n">
        <v>1.74019835</v>
      </c>
      <c r="I11" s="18" t="n">
        <v>72.46842909</v>
      </c>
      <c r="J11" s="20" t="n">
        <v>2.54291254</v>
      </c>
      <c r="K11" s="18" t="n">
        <v>0</v>
      </c>
      <c r="L11" s="20" t="n">
        <v>0</v>
      </c>
      <c r="M11" s="18" t="n">
        <v>0.57910083</v>
      </c>
      <c r="N11" s="20" t="n">
        <v>0.32940594</v>
      </c>
      <c r="O11" s="18" t="n">
        <v>0</v>
      </c>
      <c r="P11" s="20" t="n">
        <v>0</v>
      </c>
      <c r="Q11" s="18" t="n">
        <v>0</v>
      </c>
      <c r="R11" s="20" t="n">
        <v>0</v>
      </c>
      <c r="S11" s="18" t="n">
        <v>4.75289891</v>
      </c>
      <c r="T11" s="20" t="n">
        <v>1.30534905</v>
      </c>
    </row>
    <row r="12" spans="1:20">
      <c r="A12" s="15" t="s">
        <v>434</v>
      </c>
      <c r="B12" s="17" t="n">
        <v>3422</v>
      </c>
      <c r="C12" s="18">
        <f>(3008.0/B12*100)</f>
        <v/>
      </c>
      <c r="D12" s="19" t="n">
        <v>414</v>
      </c>
      <c r="E12" s="18" t="n">
        <v>14.51480419</v>
      </c>
      <c r="F12" s="20" t="n">
        <v>2.06003686</v>
      </c>
      <c r="G12" s="18" t="n">
        <v>10.67520304</v>
      </c>
      <c r="H12" s="20" t="n">
        <v>1.79047246</v>
      </c>
      <c r="I12" s="18" t="n">
        <v>64.40597285</v>
      </c>
      <c r="J12" s="20" t="n">
        <v>2.50618637</v>
      </c>
      <c r="K12" s="18" t="n">
        <v>0</v>
      </c>
      <c r="L12" s="20" t="n">
        <v>0</v>
      </c>
      <c r="M12" s="18" t="n">
        <v>0</v>
      </c>
      <c r="N12" s="20" t="n">
        <v>0</v>
      </c>
      <c r="O12" s="18" t="n">
        <v>0</v>
      </c>
      <c r="P12" s="20" t="n">
        <v>0</v>
      </c>
      <c r="Q12" s="18" t="n">
        <v>0</v>
      </c>
      <c r="R12" s="20" t="n">
        <v>0</v>
      </c>
      <c r="S12" s="18" t="n">
        <v>10.40401992</v>
      </c>
      <c r="T12" s="20" t="n">
        <v>1.81634753</v>
      </c>
    </row>
    <row r="13" spans="1:20">
      <c r="A13" s="15" t="s">
        <v>435</v>
      </c>
      <c r="B13" s="17" t="n">
        <v>3602</v>
      </c>
      <c r="C13" s="18">
        <f>(3178.0/B13*100)</f>
        <v/>
      </c>
      <c r="D13" s="19" t="n">
        <v>424</v>
      </c>
      <c r="E13" s="18" t="n">
        <v>13.45562518</v>
      </c>
      <c r="F13" s="20" t="n">
        <v>2.24251407</v>
      </c>
      <c r="G13" s="18" t="n">
        <v>36.76714815</v>
      </c>
      <c r="H13" s="20" t="n">
        <v>2.54840619</v>
      </c>
      <c r="I13" s="18" t="n">
        <v>42.9238304</v>
      </c>
      <c r="J13" s="20" t="n">
        <v>3.12112302</v>
      </c>
      <c r="K13" s="18" t="n">
        <v>0</v>
      </c>
      <c r="L13" s="20" t="n">
        <v>0</v>
      </c>
      <c r="M13" s="18" t="n">
        <v>0.12914053</v>
      </c>
      <c r="N13" s="20" t="n">
        <v>0.0787114</v>
      </c>
      <c r="O13" s="18" t="n">
        <v>0</v>
      </c>
      <c r="P13" s="20" t="n">
        <v>0</v>
      </c>
      <c r="Q13" s="18" t="n">
        <v>0</v>
      </c>
      <c r="R13" s="20" t="n">
        <v>0</v>
      </c>
      <c r="S13" s="18" t="n">
        <v>6.72425573</v>
      </c>
      <c r="T13" s="20" t="n">
        <v>1.30256778</v>
      </c>
    </row>
    <row r="14" spans="1:20">
      <c r="A14" s="15" t="s">
        <v>436</v>
      </c>
      <c r="B14" s="17" t="n">
        <v>2788</v>
      </c>
      <c r="C14" s="18">
        <f>(2467.0/B14*100)</f>
        <v/>
      </c>
      <c r="D14" s="19" t="n">
        <v>321</v>
      </c>
      <c r="E14" s="18" t="n">
        <v>8.71367968</v>
      </c>
      <c r="F14" s="20" t="n">
        <v>1.53259344</v>
      </c>
      <c r="G14" s="18" t="n">
        <v>14.31824617</v>
      </c>
      <c r="H14" s="20" t="n">
        <v>2.28595663</v>
      </c>
      <c r="I14" s="18" t="n">
        <v>75.59025224</v>
      </c>
      <c r="J14" s="20" t="n">
        <v>2.64500602</v>
      </c>
      <c r="K14" s="18" t="n">
        <v>0</v>
      </c>
      <c r="L14" s="20" t="n">
        <v>0</v>
      </c>
      <c r="M14" s="18" t="n">
        <v>0.25771003</v>
      </c>
      <c r="N14" s="20" t="n">
        <v>0.25886231</v>
      </c>
      <c r="O14" s="18" t="n">
        <v>0</v>
      </c>
      <c r="P14" s="20" t="n">
        <v>0</v>
      </c>
      <c r="Q14" s="18" t="n">
        <v>0</v>
      </c>
      <c r="R14" s="20" t="n">
        <v>0</v>
      </c>
      <c r="S14" s="18" t="n">
        <v>1.12011188</v>
      </c>
      <c r="T14" s="20" t="n">
        <v>0.5702861</v>
      </c>
    </row>
    <row r="15" spans="1:20">
      <c r="A15" s="15" t="s">
        <v>437</v>
      </c>
      <c r="B15" s="17" t="n">
        <v>2863</v>
      </c>
      <c r="C15" s="18">
        <f>(2492.0/B15*100)</f>
        <v/>
      </c>
      <c r="D15" s="19" t="n">
        <v>371</v>
      </c>
      <c r="E15" s="18" t="n">
        <v>9.336825770000001</v>
      </c>
      <c r="F15" s="20" t="n">
        <v>1.32305982</v>
      </c>
      <c r="G15" s="18" t="n">
        <v>6.63013831</v>
      </c>
      <c r="H15" s="20" t="n">
        <v>1.26364054</v>
      </c>
      <c r="I15" s="18" t="n">
        <v>81.71342322</v>
      </c>
      <c r="J15" s="20" t="n">
        <v>1.97322214</v>
      </c>
      <c r="K15" s="18" t="n">
        <v>0</v>
      </c>
      <c r="L15" s="20" t="n">
        <v>0</v>
      </c>
      <c r="M15" s="18" t="n">
        <v>0</v>
      </c>
      <c r="N15" s="20" t="n">
        <v>0</v>
      </c>
      <c r="O15" s="18" t="n">
        <v>0</v>
      </c>
      <c r="P15" s="20" t="n">
        <v>0</v>
      </c>
      <c r="Q15" s="18" t="n">
        <v>0</v>
      </c>
      <c r="R15" s="20" t="n">
        <v>0</v>
      </c>
      <c r="S15" s="18" t="n">
        <v>2.3196127</v>
      </c>
      <c r="T15" s="20" t="n">
        <v>0.8306281</v>
      </c>
    </row>
    <row r="16" spans="1:20">
      <c r="A16" s="15" t="s">
        <v>438</v>
      </c>
      <c r="B16" s="17" t="n">
        <v>3111</v>
      </c>
      <c r="C16" s="18">
        <f>(2726.0/B16*100)</f>
        <v/>
      </c>
      <c r="D16" s="19" t="n">
        <v>385</v>
      </c>
      <c r="E16" s="18" t="n">
        <v>13.96310169</v>
      </c>
      <c r="F16" s="20" t="n">
        <v>1.8605863</v>
      </c>
      <c r="G16" s="18" t="n">
        <v>15.61487644</v>
      </c>
      <c r="H16" s="20" t="n">
        <v>1.99620116</v>
      </c>
      <c r="I16" s="18" t="n">
        <v>57.91140297</v>
      </c>
      <c r="J16" s="20" t="n">
        <v>2.53892066</v>
      </c>
      <c r="K16" s="18" t="n">
        <v>0</v>
      </c>
      <c r="L16" s="20" t="n">
        <v>0</v>
      </c>
      <c r="M16" s="18" t="n">
        <v>1.21182586</v>
      </c>
      <c r="N16" s="20" t="n">
        <v>0.90290657</v>
      </c>
      <c r="O16" s="18" t="n">
        <v>0</v>
      </c>
      <c r="P16" s="20" t="n">
        <v>0</v>
      </c>
      <c r="Q16" s="18" t="n">
        <v>0</v>
      </c>
      <c r="R16" s="20" t="n">
        <v>0</v>
      </c>
      <c r="S16" s="18" t="n">
        <v>11.29879304</v>
      </c>
      <c r="T16" s="20" t="n">
        <v>1.79630374</v>
      </c>
    </row>
    <row r="17" spans="1:20">
      <c r="A17" s="15" t="s">
        <v>439</v>
      </c>
      <c r="B17" s="17" t="n">
        <v>3197</v>
      </c>
      <c r="C17" s="18">
        <f>(2806.0/B17*100)</f>
        <v/>
      </c>
      <c r="D17" s="19" t="n">
        <v>391</v>
      </c>
      <c r="E17" s="18" t="n">
        <v>8.23300594</v>
      </c>
      <c r="F17" s="20" t="n">
        <v>1.3912111</v>
      </c>
      <c r="G17" s="18" t="n">
        <v>14.39280486</v>
      </c>
      <c r="H17" s="20" t="n">
        <v>1.65041522</v>
      </c>
      <c r="I17" s="18" t="n">
        <v>72.58816483</v>
      </c>
      <c r="J17" s="20" t="n">
        <v>2.07010021</v>
      </c>
      <c r="K17" s="18" t="n">
        <v>0</v>
      </c>
      <c r="L17" s="20" t="n">
        <v>0</v>
      </c>
      <c r="M17" s="18" t="n">
        <v>0</v>
      </c>
      <c r="N17" s="20" t="n">
        <v>0</v>
      </c>
      <c r="O17" s="18" t="n">
        <v>0</v>
      </c>
      <c r="P17" s="20" t="n">
        <v>0</v>
      </c>
      <c r="Q17" s="18" t="n">
        <v>0</v>
      </c>
      <c r="R17" s="20" t="n">
        <v>0</v>
      </c>
      <c r="S17" s="18" t="n">
        <v>4.78602436</v>
      </c>
      <c r="T17" s="20" t="n">
        <v>1.16904428</v>
      </c>
    </row>
    <row r="18" spans="1:20">
      <c r="A18" s="15" t="s">
        <v>440</v>
      </c>
      <c r="B18" s="17" t="n">
        <v>2706</v>
      </c>
      <c r="C18" s="18">
        <f>(2382.0/B18*100)</f>
        <v/>
      </c>
      <c r="D18" s="19" t="n">
        <v>324</v>
      </c>
      <c r="E18" s="18" t="n">
        <v>13.26460456</v>
      </c>
      <c r="F18" s="20" t="n">
        <v>2.27282014</v>
      </c>
      <c r="G18" s="18" t="n">
        <v>7.21588042</v>
      </c>
      <c r="H18" s="20" t="n">
        <v>1.630254</v>
      </c>
      <c r="I18" s="18" t="n">
        <v>74.98532809</v>
      </c>
      <c r="J18" s="20" t="n">
        <v>2.45223794</v>
      </c>
      <c r="K18" s="18" t="n">
        <v>0</v>
      </c>
      <c r="L18" s="20" t="n">
        <v>0</v>
      </c>
      <c r="M18" s="18" t="n">
        <v>0.28092958</v>
      </c>
      <c r="N18" s="20" t="n">
        <v>0.28278792</v>
      </c>
      <c r="O18" s="18" t="n">
        <v>0</v>
      </c>
      <c r="P18" s="20" t="n">
        <v>0</v>
      </c>
      <c r="Q18" s="18" t="n">
        <v>0</v>
      </c>
      <c r="R18" s="20" t="n">
        <v>0</v>
      </c>
      <c r="S18" s="18" t="n">
        <v>4.25325735</v>
      </c>
      <c r="T18" s="20" t="n">
        <v>1.10847656</v>
      </c>
    </row>
    <row r="19" spans="1:20">
      <c r="A19" s="15" t="s">
        <v>441</v>
      </c>
      <c r="B19" s="17" t="n">
        <v>2850</v>
      </c>
      <c r="C19" s="18">
        <f>(2508.0/B19*100)</f>
        <v/>
      </c>
      <c r="D19" s="19" t="n">
        <v>342</v>
      </c>
      <c r="E19" s="18" t="n">
        <v>18.88333387</v>
      </c>
      <c r="F19" s="20" t="n">
        <v>1.97842933</v>
      </c>
      <c r="G19" s="18" t="n">
        <v>7.37755012</v>
      </c>
      <c r="H19" s="20" t="n">
        <v>1.54246606</v>
      </c>
      <c r="I19" s="18" t="n">
        <v>62.32202569</v>
      </c>
      <c r="J19" s="20" t="n">
        <v>2.6490799</v>
      </c>
      <c r="K19" s="18" t="n">
        <v>0</v>
      </c>
      <c r="L19" s="20" t="n">
        <v>0</v>
      </c>
      <c r="M19" s="18" t="n">
        <v>0</v>
      </c>
      <c r="N19" s="20" t="n">
        <v>0</v>
      </c>
      <c r="O19" s="18" t="n">
        <v>0</v>
      </c>
      <c r="P19" s="20" t="n">
        <v>0</v>
      </c>
      <c r="Q19" s="18" t="n">
        <v>0</v>
      </c>
      <c r="R19" s="20" t="n">
        <v>0</v>
      </c>
      <c r="S19" s="18" t="n">
        <v>11.41709032</v>
      </c>
      <c r="T19" s="20" t="n">
        <v>1.83807269</v>
      </c>
    </row>
    <row r="20" spans="1:20">
      <c r="A20" s="15" t="s">
        <v>442</v>
      </c>
      <c r="B20" s="17" t="n">
        <v>1741</v>
      </c>
      <c r="C20" s="18">
        <f>(1527.0/B20*100)</f>
        <v/>
      </c>
      <c r="D20" s="19" t="n">
        <v>214</v>
      </c>
      <c r="E20" s="18" t="n">
        <v>15.84830164</v>
      </c>
      <c r="F20" s="20" t="n">
        <v>2.31792595</v>
      </c>
      <c r="G20" s="18" t="n">
        <v>22.05962732</v>
      </c>
      <c r="H20" s="20" t="n">
        <v>2.73860867</v>
      </c>
      <c r="I20" s="18" t="n">
        <v>56.00157546</v>
      </c>
      <c r="J20" s="20" t="n">
        <v>3.47288303</v>
      </c>
      <c r="K20" s="18" t="n">
        <v>0</v>
      </c>
      <c r="L20" s="20" t="n">
        <v>0</v>
      </c>
      <c r="M20" s="18" t="n">
        <v>0</v>
      </c>
      <c r="N20" s="20" t="n">
        <v>0</v>
      </c>
      <c r="O20" s="18" t="n">
        <v>1.44025791</v>
      </c>
      <c r="P20" s="20" t="n">
        <v>0.99450346</v>
      </c>
      <c r="Q20" s="18" t="n">
        <v>0</v>
      </c>
      <c r="R20" s="20" t="n">
        <v>0</v>
      </c>
      <c r="S20" s="18" t="n">
        <v>4.65023766</v>
      </c>
      <c r="T20" s="20" t="n">
        <v>1.41754569</v>
      </c>
    </row>
    <row r="21" spans="1:20">
      <c r="A21" s="15" t="s">
        <v>443</v>
      </c>
      <c r="B21" s="17" t="n">
        <v>2833</v>
      </c>
      <c r="C21" s="18">
        <f>(2352.0/B21*100)</f>
        <v/>
      </c>
      <c r="D21" s="19" t="n">
        <v>481</v>
      </c>
      <c r="E21" s="18" t="n">
        <v>8.29877916</v>
      </c>
      <c r="F21" s="20" t="n">
        <v>1.28998026</v>
      </c>
      <c r="G21" s="18" t="n">
        <v>13.5345329</v>
      </c>
      <c r="H21" s="20" t="n">
        <v>1.72228988</v>
      </c>
      <c r="I21" s="18" t="n">
        <v>74.76813727</v>
      </c>
      <c r="J21" s="20" t="n">
        <v>2.32896044</v>
      </c>
      <c r="K21" s="18" t="n">
        <v>0</v>
      </c>
      <c r="L21" s="20" t="n">
        <v>0</v>
      </c>
      <c r="M21" s="18" t="n">
        <v>0.18310391</v>
      </c>
      <c r="N21" s="20" t="n">
        <v>0.130654</v>
      </c>
      <c r="O21" s="18" t="n">
        <v>0</v>
      </c>
      <c r="P21" s="20" t="n">
        <v>0</v>
      </c>
      <c r="Q21" s="18" t="n">
        <v>0</v>
      </c>
      <c r="R21" s="20" t="n">
        <v>0</v>
      </c>
      <c r="S21" s="18" t="n">
        <v>3.21544675</v>
      </c>
      <c r="T21" s="20" t="n">
        <v>0.77836113</v>
      </c>
    </row>
    <row r="22" spans="1:20">
      <c r="A22" s="15" t="s">
        <v>444</v>
      </c>
      <c r="B22" s="17" t="n">
        <v>3667</v>
      </c>
      <c r="C22" s="18">
        <f>(3288.0/B22*100)</f>
        <v/>
      </c>
      <c r="D22" s="19" t="n">
        <v>379</v>
      </c>
      <c r="E22" s="18" t="n">
        <v>19.97002907</v>
      </c>
      <c r="F22" s="20" t="n">
        <v>2.31992282</v>
      </c>
      <c r="G22" s="18" t="n">
        <v>12.034656</v>
      </c>
      <c r="H22" s="20" t="n">
        <v>1.58437969</v>
      </c>
      <c r="I22" s="18" t="n">
        <v>62.10871304</v>
      </c>
      <c r="J22" s="20" t="n">
        <v>2.71125473</v>
      </c>
      <c r="K22" s="18" t="n">
        <v>0</v>
      </c>
      <c r="L22" s="20" t="n">
        <v>0</v>
      </c>
      <c r="M22" s="18" t="n">
        <v>0.25249871</v>
      </c>
      <c r="N22" s="20" t="n">
        <v>0.28167424</v>
      </c>
      <c r="O22" s="18" t="n">
        <v>0</v>
      </c>
      <c r="P22" s="20" t="n">
        <v>0</v>
      </c>
      <c r="Q22" s="18" t="n">
        <v>0</v>
      </c>
      <c r="R22" s="20" t="n">
        <v>0</v>
      </c>
      <c r="S22" s="18" t="n">
        <v>5.63410318</v>
      </c>
      <c r="T22" s="20" t="n">
        <v>1.39015329</v>
      </c>
    </row>
    <row r="23" spans="1:20">
      <c r="A23" s="15" t="s">
        <v>445</v>
      </c>
      <c r="B23" s="17" t="n">
        <v>5792</v>
      </c>
      <c r="C23" s="18">
        <f>(5069.0/B23*100)</f>
        <v/>
      </c>
      <c r="D23" s="19" t="n">
        <v>723</v>
      </c>
      <c r="E23" s="18" t="n">
        <v>19.08370744</v>
      </c>
      <c r="F23" s="20" t="n">
        <v>2.44863644</v>
      </c>
      <c r="G23" s="18" t="n">
        <v>22.89145691</v>
      </c>
      <c r="H23" s="20" t="n">
        <v>3.0568146</v>
      </c>
      <c r="I23" s="18" t="n">
        <v>50.12867279</v>
      </c>
      <c r="J23" s="20" t="n">
        <v>3.2095938</v>
      </c>
      <c r="K23" s="18" t="n">
        <v>0</v>
      </c>
      <c r="L23" s="20" t="n">
        <v>0</v>
      </c>
      <c r="M23" s="18" t="n">
        <v>0</v>
      </c>
      <c r="N23" s="20" t="n">
        <v>0</v>
      </c>
      <c r="O23" s="18" t="n">
        <v>2.37206544</v>
      </c>
      <c r="P23" s="20" t="n">
        <v>1.54933178</v>
      </c>
      <c r="Q23" s="18" t="n">
        <v>0</v>
      </c>
      <c r="R23" s="20" t="n">
        <v>0</v>
      </c>
      <c r="S23" s="18" t="n">
        <v>5.52409742</v>
      </c>
      <c r="T23" s="20" t="n">
        <v>1.33612782</v>
      </c>
    </row>
    <row r="24" spans="1:20">
      <c r="A24" s="15" t="s">
        <v>446</v>
      </c>
      <c r="B24" s="17" t="n">
        <v>3309</v>
      </c>
      <c r="C24" s="18">
        <f>(2880.0/B24*100)</f>
        <v/>
      </c>
      <c r="D24" s="19" t="n">
        <v>429</v>
      </c>
      <c r="E24" s="18" t="n">
        <v>6.39037476</v>
      </c>
      <c r="F24" s="20" t="n">
        <v>1.20826454</v>
      </c>
      <c r="G24" s="18" t="n">
        <v>2.12581563</v>
      </c>
      <c r="H24" s="20" t="n">
        <v>0.72940428</v>
      </c>
      <c r="I24" s="18" t="n">
        <v>75.20304136999999</v>
      </c>
      <c r="J24" s="20" t="n">
        <v>2.20147408</v>
      </c>
      <c r="K24" s="18" t="n">
        <v>0</v>
      </c>
      <c r="L24" s="20" t="n">
        <v>0</v>
      </c>
      <c r="M24" s="18" t="n">
        <v>0.40434997</v>
      </c>
      <c r="N24" s="20" t="n">
        <v>0.2830732</v>
      </c>
      <c r="O24" s="18" t="n">
        <v>0</v>
      </c>
      <c r="P24" s="20" t="n">
        <v>0</v>
      </c>
      <c r="Q24" s="18" t="n">
        <v>0</v>
      </c>
      <c r="R24" s="20" t="n">
        <v>0</v>
      </c>
      <c r="S24" s="18" t="n">
        <v>15.87641826</v>
      </c>
      <c r="T24" s="20" t="n">
        <v>1.99943468</v>
      </c>
    </row>
    <row r="25" spans="1:20">
      <c r="A25" s="15" t="s">
        <v>447</v>
      </c>
      <c r="B25" s="17" t="n">
        <v>2669</v>
      </c>
      <c r="C25" s="18">
        <f>(2343.0/B25*100)</f>
        <v/>
      </c>
      <c r="D25" s="19" t="n">
        <v>326</v>
      </c>
      <c r="E25" s="18" t="n">
        <v>4.50057917</v>
      </c>
      <c r="F25" s="20" t="n">
        <v>1.16052814</v>
      </c>
      <c r="G25" s="18" t="n">
        <v>6.43543758</v>
      </c>
      <c r="H25" s="20" t="n">
        <v>1.29635362</v>
      </c>
      <c r="I25" s="18" t="n">
        <v>82.30516016</v>
      </c>
      <c r="J25" s="20" t="n">
        <v>1.73411288</v>
      </c>
      <c r="K25" s="18" t="n">
        <v>0</v>
      </c>
      <c r="L25" s="20" t="n">
        <v>0</v>
      </c>
      <c r="M25" s="18" t="n">
        <v>0.30841471</v>
      </c>
      <c r="N25" s="20" t="n">
        <v>0.30841241</v>
      </c>
      <c r="O25" s="18" t="n">
        <v>0</v>
      </c>
      <c r="P25" s="20" t="n">
        <v>0</v>
      </c>
      <c r="Q25" s="18" t="n">
        <v>0</v>
      </c>
      <c r="R25" s="20" t="n">
        <v>0</v>
      </c>
      <c r="S25" s="18" t="n">
        <v>6.45040837</v>
      </c>
      <c r="T25" s="20" t="n">
        <v>1.3309663</v>
      </c>
    </row>
    <row r="26" spans="1:20">
      <c r="A26" s="15" t="s">
        <v>448</v>
      </c>
      <c r="B26" s="17" t="n">
        <v>2419</v>
      </c>
      <c r="C26" s="18">
        <f>(2118.0/B26*100)</f>
        <v/>
      </c>
      <c r="D26" s="19" t="n">
        <v>301</v>
      </c>
      <c r="E26" s="18" t="n">
        <v>13.77229121</v>
      </c>
      <c r="F26" s="20" t="n">
        <v>2.22320896</v>
      </c>
      <c r="G26" s="18" t="n">
        <v>9.948698540000001</v>
      </c>
      <c r="H26" s="20" t="n">
        <v>1.55074313</v>
      </c>
      <c r="I26" s="18" t="n">
        <v>73.01467338</v>
      </c>
      <c r="J26" s="20" t="n">
        <v>2.76066768</v>
      </c>
      <c r="K26" s="18" t="n">
        <v>0</v>
      </c>
      <c r="L26" s="20" t="n">
        <v>0</v>
      </c>
      <c r="M26" s="18" t="n">
        <v>0.26263793</v>
      </c>
      <c r="N26" s="20" t="n">
        <v>0.2897254</v>
      </c>
      <c r="O26" s="18" t="n">
        <v>0.25731104</v>
      </c>
      <c r="P26" s="20" t="n">
        <v>0.22821274</v>
      </c>
      <c r="Q26" s="18" t="n">
        <v>0</v>
      </c>
      <c r="R26" s="20" t="n">
        <v>0</v>
      </c>
      <c r="S26" s="18" t="n">
        <v>2.74438789</v>
      </c>
      <c r="T26" s="20" t="n">
        <v>1.07816694</v>
      </c>
    </row>
    <row r="27" spans="1:20">
      <c r="A27" s="15" t="s">
        <v>449</v>
      </c>
      <c r="B27" s="17" t="n">
        <v>2683</v>
      </c>
      <c r="C27" s="18">
        <f>(2363.0/B27*100)</f>
        <v/>
      </c>
      <c r="D27" s="19" t="n">
        <v>320</v>
      </c>
      <c r="E27" s="18" t="n">
        <v>14.78629221</v>
      </c>
      <c r="F27" s="20" t="n">
        <v>1.84774009</v>
      </c>
      <c r="G27" s="18" t="n">
        <v>12.80221537</v>
      </c>
      <c r="H27" s="20" t="n">
        <v>1.99903986</v>
      </c>
      <c r="I27" s="18" t="n">
        <v>64.20752013000001</v>
      </c>
      <c r="J27" s="20" t="n">
        <v>2.66847339</v>
      </c>
      <c r="K27" s="18" t="n">
        <v>0</v>
      </c>
      <c r="L27" s="20" t="n">
        <v>0</v>
      </c>
      <c r="M27" s="18" t="n">
        <v>0</v>
      </c>
      <c r="N27" s="20" t="n">
        <v>0</v>
      </c>
      <c r="O27" s="18" t="n">
        <v>0</v>
      </c>
      <c r="P27" s="20" t="n">
        <v>0</v>
      </c>
      <c r="Q27" s="18" t="n">
        <v>0</v>
      </c>
      <c r="R27" s="20" t="n">
        <v>0</v>
      </c>
      <c r="S27" s="18" t="n">
        <v>8.203972289999999</v>
      </c>
      <c r="T27" s="20" t="n">
        <v>1.43903218</v>
      </c>
    </row>
    <row r="28" spans="1:20">
      <c r="A28" s="15" t="s">
        <v>450</v>
      </c>
      <c r="B28" s="17" t="n">
        <v>3803</v>
      </c>
      <c r="C28" s="18">
        <f>(3352.0/B28*100)</f>
        <v/>
      </c>
      <c r="D28" s="19" t="n">
        <v>451</v>
      </c>
      <c r="E28" s="18" t="n">
        <v>21.67784556</v>
      </c>
      <c r="F28" s="20" t="n">
        <v>2.17605929</v>
      </c>
      <c r="G28" s="18" t="n">
        <v>8.27220456</v>
      </c>
      <c r="H28" s="20" t="n">
        <v>1.58609597</v>
      </c>
      <c r="I28" s="18" t="n">
        <v>69.49974066</v>
      </c>
      <c r="J28" s="20" t="n">
        <v>2.58181433</v>
      </c>
      <c r="K28" s="18" t="n">
        <v>0</v>
      </c>
      <c r="L28" s="20" t="n">
        <v>0</v>
      </c>
      <c r="M28" s="18" t="n">
        <v>0</v>
      </c>
      <c r="N28" s="20" t="n">
        <v>0</v>
      </c>
      <c r="O28" s="18" t="n">
        <v>0</v>
      </c>
      <c r="P28" s="20" t="n">
        <v>0</v>
      </c>
      <c r="Q28" s="18" t="n">
        <v>0</v>
      </c>
      <c r="R28" s="20" t="n">
        <v>0</v>
      </c>
      <c r="S28" s="18" t="n">
        <v>0.5502092200000001</v>
      </c>
      <c r="T28" s="20" t="n">
        <v>0.33243032</v>
      </c>
    </row>
    <row r="29" spans="1:20">
      <c r="A29" s="15" t="s">
        <v>451</v>
      </c>
      <c r="B29" s="17" t="n">
        <v>2700</v>
      </c>
      <c r="C29" s="18">
        <f>(2359.0/B29*100)</f>
        <v/>
      </c>
      <c r="D29" s="19" t="n">
        <v>341</v>
      </c>
      <c r="E29" s="18" t="n">
        <v>18.12834692</v>
      </c>
      <c r="F29" s="20" t="n">
        <v>2.06135098</v>
      </c>
      <c r="G29" s="18" t="n">
        <v>22.08681311</v>
      </c>
      <c r="H29" s="20" t="n">
        <v>2.22552155</v>
      </c>
      <c r="I29" s="18" t="n">
        <v>57.93534815</v>
      </c>
      <c r="J29" s="20" t="n">
        <v>2.39008491</v>
      </c>
      <c r="K29" s="18" t="n">
        <v>0</v>
      </c>
      <c r="L29" s="20" t="n">
        <v>0</v>
      </c>
      <c r="M29" s="18" t="n">
        <v>0</v>
      </c>
      <c r="N29" s="20" t="n">
        <v>0</v>
      </c>
      <c r="O29" s="18" t="n">
        <v>0</v>
      </c>
      <c r="P29" s="20" t="n">
        <v>0</v>
      </c>
      <c r="Q29" s="18" t="n">
        <v>0</v>
      </c>
      <c r="R29" s="20" t="n">
        <v>0</v>
      </c>
      <c r="S29" s="18" t="n">
        <v>1.84949181</v>
      </c>
      <c r="T29" s="20" t="n">
        <v>0.72665295</v>
      </c>
    </row>
    <row r="30" spans="1:20">
      <c r="A30" s="15" t="s">
        <v>452</v>
      </c>
      <c r="B30" s="17" t="n">
        <v>2257</v>
      </c>
      <c r="C30" s="18">
        <f>(1975.0/B30*100)</f>
        <v/>
      </c>
      <c r="D30" s="19" t="n">
        <v>282</v>
      </c>
      <c r="E30" s="18" t="n">
        <v>12.67159762</v>
      </c>
      <c r="F30" s="20" t="n">
        <v>1.96984193</v>
      </c>
      <c r="G30" s="18" t="n">
        <v>13.79706049</v>
      </c>
      <c r="H30" s="20" t="n">
        <v>2.22023337</v>
      </c>
      <c r="I30" s="18" t="n">
        <v>68.47887712000001</v>
      </c>
      <c r="J30" s="20" t="n">
        <v>2.87481446</v>
      </c>
      <c r="K30" s="18" t="n">
        <v>0</v>
      </c>
      <c r="L30" s="20" t="n">
        <v>0</v>
      </c>
      <c r="M30" s="18" t="n">
        <v>0.74967055</v>
      </c>
      <c r="N30" s="20" t="n">
        <v>0.514848</v>
      </c>
      <c r="O30" s="18" t="n">
        <v>0</v>
      </c>
      <c r="P30" s="20" t="n">
        <v>0</v>
      </c>
      <c r="Q30" s="18" t="n">
        <v>0</v>
      </c>
      <c r="R30" s="20" t="n">
        <v>0</v>
      </c>
      <c r="S30" s="18" t="n">
        <v>4.30279421</v>
      </c>
      <c r="T30" s="20" t="n">
        <v>1.12689948</v>
      </c>
    </row>
    <row r="31" spans="1:20">
      <c r="A31" s="15" t="s">
        <v>453</v>
      </c>
      <c r="B31" s="17" t="n">
        <v>2706</v>
      </c>
      <c r="C31" s="18">
        <f>(2378.0/B31*100)</f>
        <v/>
      </c>
      <c r="D31" s="19" t="n">
        <v>328</v>
      </c>
      <c r="E31" s="18" t="n">
        <v>8.659335260000001</v>
      </c>
      <c r="F31" s="20" t="n">
        <v>1.82455811</v>
      </c>
      <c r="G31" s="18" t="n">
        <v>24.32026172</v>
      </c>
      <c r="H31" s="20" t="n">
        <v>2.12902766</v>
      </c>
      <c r="I31" s="18" t="n">
        <v>61.9665276</v>
      </c>
      <c r="J31" s="20" t="n">
        <v>2.44633078</v>
      </c>
      <c r="K31" s="18" t="n">
        <v>0</v>
      </c>
      <c r="L31" s="20" t="n">
        <v>0</v>
      </c>
      <c r="M31" s="18" t="n">
        <v>0.55159733</v>
      </c>
      <c r="N31" s="20" t="n">
        <v>0.3865615</v>
      </c>
      <c r="O31" s="18" t="n">
        <v>0</v>
      </c>
      <c r="P31" s="20" t="n">
        <v>0</v>
      </c>
      <c r="Q31" s="18" t="n">
        <v>0</v>
      </c>
      <c r="R31" s="20" t="n">
        <v>0</v>
      </c>
      <c r="S31" s="18" t="n">
        <v>4.50227809</v>
      </c>
      <c r="T31" s="20" t="n">
        <v>1.1891952</v>
      </c>
    </row>
    <row r="32" spans="1:20">
      <c r="A32" s="15" t="s">
        <v>454</v>
      </c>
      <c r="B32" s="17" t="n">
        <v>2209</v>
      </c>
      <c r="C32" s="18">
        <f>(1846.0/B32*100)</f>
        <v/>
      </c>
      <c r="D32" s="19" t="n">
        <v>363</v>
      </c>
      <c r="E32" s="18" t="n">
        <v>8.21579852</v>
      </c>
      <c r="F32" s="20" t="n">
        <v>1.38218749</v>
      </c>
      <c r="G32" s="18" t="n">
        <v>7.14904448</v>
      </c>
      <c r="H32" s="20" t="n">
        <v>1.33374407</v>
      </c>
      <c r="I32" s="18" t="n">
        <v>81.52289874</v>
      </c>
      <c r="J32" s="20" t="n">
        <v>1.88854335</v>
      </c>
      <c r="K32" s="18" t="n">
        <v>0</v>
      </c>
      <c r="L32" s="20" t="n">
        <v>0</v>
      </c>
      <c r="M32" s="18" t="n">
        <v>0</v>
      </c>
      <c r="N32" s="20" t="n">
        <v>0</v>
      </c>
      <c r="O32" s="18" t="n">
        <v>0.316306</v>
      </c>
      <c r="P32" s="20" t="n">
        <v>0.30288068</v>
      </c>
      <c r="Q32" s="18" t="n">
        <v>0</v>
      </c>
      <c r="R32" s="20" t="n">
        <v>0</v>
      </c>
      <c r="S32" s="18" t="n">
        <v>2.79595226</v>
      </c>
      <c r="T32" s="20" t="n">
        <v>0.96253517</v>
      </c>
    </row>
    <row r="33" spans="1:20">
      <c r="A33" s="15" t="s">
        <v>455</v>
      </c>
      <c r="B33" s="17" t="n">
        <v>3651</v>
      </c>
      <c r="C33" s="18">
        <f>(3207.0/B33*100)</f>
        <v/>
      </c>
      <c r="D33" s="19" t="n">
        <v>444</v>
      </c>
      <c r="E33" s="18" t="n">
        <v>9.186714670000001</v>
      </c>
      <c r="F33" s="20" t="n">
        <v>1.76255902</v>
      </c>
      <c r="G33" s="18" t="n">
        <v>14.57276816</v>
      </c>
      <c r="H33" s="20" t="n">
        <v>1.95539032</v>
      </c>
      <c r="I33" s="18" t="n">
        <v>73.83722766</v>
      </c>
      <c r="J33" s="20" t="n">
        <v>2.25199197</v>
      </c>
      <c r="K33" s="18" t="n">
        <v>0</v>
      </c>
      <c r="L33" s="20" t="n">
        <v>0</v>
      </c>
      <c r="M33" s="18" t="n">
        <v>0</v>
      </c>
      <c r="N33" s="20" t="n">
        <v>0</v>
      </c>
      <c r="O33" s="18" t="n">
        <v>0</v>
      </c>
      <c r="P33" s="20" t="n">
        <v>0</v>
      </c>
      <c r="Q33" s="18" t="n">
        <v>0</v>
      </c>
      <c r="R33" s="20" t="n">
        <v>0</v>
      </c>
      <c r="S33" s="18" t="n">
        <v>2.40328951</v>
      </c>
      <c r="T33" s="20" t="n">
        <v>0.69897593</v>
      </c>
    </row>
    <row r="34" spans="1:20">
      <c r="A34" s="15" t="s">
        <v>456</v>
      </c>
      <c r="B34" s="17" t="n">
        <v>3035</v>
      </c>
      <c r="C34" s="18">
        <f>(2670.0/B34*100)</f>
        <v/>
      </c>
      <c r="D34" s="19" t="n">
        <v>365</v>
      </c>
      <c r="E34" s="18" t="n">
        <v>21.19762908</v>
      </c>
      <c r="F34" s="20" t="n">
        <v>2.15373927</v>
      </c>
      <c r="G34" s="18" t="n">
        <v>8.058002520000001</v>
      </c>
      <c r="H34" s="20" t="n">
        <v>1.66181016</v>
      </c>
      <c r="I34" s="18" t="n">
        <v>62.71722202</v>
      </c>
      <c r="J34" s="20" t="n">
        <v>2.42240845</v>
      </c>
      <c r="K34" s="18" t="n">
        <v>0</v>
      </c>
      <c r="L34" s="20" t="n">
        <v>0</v>
      </c>
      <c r="M34" s="18" t="n">
        <v>0.37019125</v>
      </c>
      <c r="N34" s="20" t="n">
        <v>0.20725408</v>
      </c>
      <c r="O34" s="18" t="n">
        <v>0</v>
      </c>
      <c r="P34" s="20" t="n">
        <v>0</v>
      </c>
      <c r="Q34" s="18" t="n">
        <v>0</v>
      </c>
      <c r="R34" s="20" t="n">
        <v>0</v>
      </c>
      <c r="S34" s="18" t="n">
        <v>7.65695513</v>
      </c>
      <c r="T34" s="20" t="n">
        <v>1.21602614</v>
      </c>
    </row>
    <row r="35" spans="1:20">
      <c r="A35" s="15" t="s">
        <v>457</v>
      </c>
      <c r="B35" s="17" t="n">
        <v>2901</v>
      </c>
      <c r="C35" s="18">
        <f>(2532.0/B35*100)</f>
        <v/>
      </c>
      <c r="D35" s="19" t="n">
        <v>369</v>
      </c>
      <c r="E35" s="18" t="n">
        <v>9.86023166</v>
      </c>
      <c r="F35" s="20" t="n">
        <v>1.76088377</v>
      </c>
      <c r="G35" s="18" t="n">
        <v>8.396980810000001</v>
      </c>
      <c r="H35" s="20" t="n">
        <v>1.72942817</v>
      </c>
      <c r="I35" s="18" t="n">
        <v>79.41183632000001</v>
      </c>
      <c r="J35" s="20" t="n">
        <v>2.57301383</v>
      </c>
      <c r="K35" s="18" t="n">
        <v>0</v>
      </c>
      <c r="L35" s="20" t="n">
        <v>0</v>
      </c>
      <c r="M35" s="18" t="n">
        <v>0</v>
      </c>
      <c r="N35" s="20" t="n">
        <v>0</v>
      </c>
      <c r="O35" s="18" t="n">
        <v>0</v>
      </c>
      <c r="P35" s="20" t="n">
        <v>0</v>
      </c>
      <c r="Q35" s="18" t="n">
        <v>0</v>
      </c>
      <c r="R35" s="20" t="n">
        <v>0</v>
      </c>
      <c r="S35" s="18" t="n">
        <v>2.33095122</v>
      </c>
      <c r="T35" s="20" t="n">
        <v>0.72246553</v>
      </c>
    </row>
    <row r="36" spans="1:20">
      <c r="A36" s="15" t="s">
        <v>458</v>
      </c>
      <c r="B36" s="17" t="n">
        <v>3404</v>
      </c>
      <c r="C36" s="18">
        <f>(2976.0/B36*100)</f>
        <v/>
      </c>
      <c r="D36" s="19" t="n">
        <v>428</v>
      </c>
      <c r="E36" s="18" t="n">
        <v>12.67340505</v>
      </c>
      <c r="F36" s="20" t="n">
        <v>1.79014429</v>
      </c>
      <c r="G36" s="18" t="n">
        <v>25.19068038</v>
      </c>
      <c r="H36" s="20" t="n">
        <v>1.95433708</v>
      </c>
      <c r="I36" s="18" t="n">
        <v>59.00019662</v>
      </c>
      <c r="J36" s="20" t="n">
        <v>2.27477657</v>
      </c>
      <c r="K36" s="18" t="n">
        <v>0</v>
      </c>
      <c r="L36" s="20" t="n">
        <v>0</v>
      </c>
      <c r="M36" s="18" t="n">
        <v>0.24932816</v>
      </c>
      <c r="N36" s="20" t="n">
        <v>0.25019139</v>
      </c>
      <c r="O36" s="18" t="n">
        <v>0</v>
      </c>
      <c r="P36" s="20" t="n">
        <v>0</v>
      </c>
      <c r="Q36" s="18" t="n">
        <v>0</v>
      </c>
      <c r="R36" s="20" t="n">
        <v>0</v>
      </c>
      <c r="S36" s="18" t="n">
        <v>2.88638979</v>
      </c>
      <c r="T36" s="20" t="n">
        <v>0.7751646599999999</v>
      </c>
    </row>
    <row r="37" spans="1:20">
      <c r="A37" s="15" t="s">
        <v>459</v>
      </c>
      <c r="B37" s="17" t="n">
        <v>2731</v>
      </c>
      <c r="C37" s="18">
        <f>(2400.0/B37*100)</f>
        <v/>
      </c>
      <c r="D37" s="19" t="n">
        <v>331</v>
      </c>
      <c r="E37" s="18" t="n">
        <v>12.73016691</v>
      </c>
      <c r="F37" s="20" t="n">
        <v>1.81977696</v>
      </c>
      <c r="G37" s="18" t="n">
        <v>13.19958269</v>
      </c>
      <c r="H37" s="20" t="n">
        <v>1.83429492</v>
      </c>
      <c r="I37" s="18" t="n">
        <v>66.67098922</v>
      </c>
      <c r="J37" s="20" t="n">
        <v>2.60843566</v>
      </c>
      <c r="K37" s="18" t="n">
        <v>0</v>
      </c>
      <c r="L37" s="20" t="n">
        <v>0</v>
      </c>
      <c r="M37" s="18" t="n">
        <v>0.85641608</v>
      </c>
      <c r="N37" s="20" t="n">
        <v>0.48243796</v>
      </c>
      <c r="O37" s="18" t="n">
        <v>0</v>
      </c>
      <c r="P37" s="20" t="n">
        <v>0</v>
      </c>
      <c r="Q37" s="18" t="n">
        <v>0</v>
      </c>
      <c r="R37" s="20" t="n">
        <v>0</v>
      </c>
      <c r="S37" s="18" t="n">
        <v>6.5428451</v>
      </c>
      <c r="T37" s="20" t="n">
        <v>1.3869242</v>
      </c>
    </row>
    <row r="38" spans="1:20">
      <c r="A38" s="15" t="s">
        <v>460</v>
      </c>
      <c r="B38" s="17" t="n">
        <v>2807</v>
      </c>
      <c r="C38" s="18">
        <f>(2358.0/B38*100)</f>
        <v/>
      </c>
      <c r="D38" s="19" t="n">
        <v>449</v>
      </c>
      <c r="E38" s="18" t="n">
        <v>18.7845407</v>
      </c>
      <c r="F38" s="20" t="n">
        <v>2.05321841</v>
      </c>
      <c r="G38" s="18" t="n">
        <v>14.91635582</v>
      </c>
      <c r="H38" s="20" t="n">
        <v>1.58279526</v>
      </c>
      <c r="I38" s="18" t="n">
        <v>60.06830043</v>
      </c>
      <c r="J38" s="20" t="n">
        <v>2.49712687</v>
      </c>
      <c r="K38" s="18" t="n">
        <v>0</v>
      </c>
      <c r="L38" s="20" t="n">
        <v>0</v>
      </c>
      <c r="M38" s="18" t="n">
        <v>0.28738593</v>
      </c>
      <c r="N38" s="20" t="n">
        <v>0.28600326</v>
      </c>
      <c r="O38" s="18" t="n">
        <v>0.46017466</v>
      </c>
      <c r="P38" s="20" t="n">
        <v>0.33374739</v>
      </c>
      <c r="Q38" s="18" t="n">
        <v>0</v>
      </c>
      <c r="R38" s="20" t="n">
        <v>0</v>
      </c>
      <c r="S38" s="18" t="n">
        <v>5.48324247</v>
      </c>
      <c r="T38" s="20" t="n">
        <v>1.267821</v>
      </c>
    </row>
    <row r="39" spans="1:20">
      <c r="A39" s="15" t="s">
        <v>461</v>
      </c>
      <c r="B39" s="17" t="n">
        <v>2938</v>
      </c>
      <c r="C39" s="18">
        <f>(2577.0/B39*100)</f>
        <v/>
      </c>
      <c r="D39" s="19" t="n">
        <v>361</v>
      </c>
      <c r="E39" s="18" t="n">
        <v>35.38778304</v>
      </c>
      <c r="F39" s="20" t="n">
        <v>3.22423753</v>
      </c>
      <c r="G39" s="18" t="n">
        <v>4.47146311</v>
      </c>
      <c r="H39" s="20" t="n">
        <v>1.30531637</v>
      </c>
      <c r="I39" s="18" t="n">
        <v>54.09813798</v>
      </c>
      <c r="J39" s="20" t="n">
        <v>3.25145096</v>
      </c>
      <c r="K39" s="18" t="n">
        <v>0</v>
      </c>
      <c r="L39" s="20" t="n">
        <v>0</v>
      </c>
      <c r="M39" s="18" t="n">
        <v>0.2728422</v>
      </c>
      <c r="N39" s="20" t="n">
        <v>0.27310194</v>
      </c>
      <c r="O39" s="18" t="n">
        <v>0</v>
      </c>
      <c r="P39" s="20" t="n">
        <v>0</v>
      </c>
      <c r="Q39" s="18" t="n">
        <v>0</v>
      </c>
      <c r="R39" s="20" t="n">
        <v>0</v>
      </c>
      <c r="S39" s="18" t="n">
        <v>5.76977367</v>
      </c>
      <c r="T39" s="20" t="n">
        <v>1.05816308</v>
      </c>
    </row>
    <row r="40" spans="1:20">
      <c r="A40" s="15" t="s">
        <v>462</v>
      </c>
      <c r="B40" s="17" t="n">
        <v>6922</v>
      </c>
      <c r="C40" s="18">
        <f>(6080.0/B40*100)</f>
        <v/>
      </c>
      <c r="D40" s="19" t="n">
        <v>842</v>
      </c>
      <c r="E40" s="18" t="n">
        <v>11.32279632</v>
      </c>
      <c r="F40" s="20" t="n">
        <v>1.66327686</v>
      </c>
      <c r="G40" s="18" t="n">
        <v>24.1547364</v>
      </c>
      <c r="H40" s="20" t="n">
        <v>2.64060207</v>
      </c>
      <c r="I40" s="18" t="n">
        <v>60.72673238</v>
      </c>
      <c r="J40" s="20" t="n">
        <v>2.82964976</v>
      </c>
      <c r="K40" s="18" t="n">
        <v>0</v>
      </c>
      <c r="L40" s="20" t="n">
        <v>0</v>
      </c>
      <c r="M40" s="18" t="n">
        <v>0.29181206</v>
      </c>
      <c r="N40" s="20" t="n">
        <v>0.24109658</v>
      </c>
      <c r="O40" s="18" t="n">
        <v>0</v>
      </c>
      <c r="P40" s="20" t="n">
        <v>0</v>
      </c>
      <c r="Q40" s="18" t="n">
        <v>0</v>
      </c>
      <c r="R40" s="20" t="n">
        <v>0</v>
      </c>
      <c r="S40" s="18" t="n">
        <v>3.50392283</v>
      </c>
      <c r="T40" s="20" t="n">
        <v>0.79785644</v>
      </c>
    </row>
    <row r="41" spans="1:20">
      <c r="A41" s="15" t="s">
        <v>463</v>
      </c>
      <c r="B41" s="17" t="n">
        <v>2854</v>
      </c>
      <c r="C41" s="18">
        <f>(2529.0/B41*100)</f>
        <v/>
      </c>
      <c r="D41" s="19" t="n">
        <v>325</v>
      </c>
      <c r="E41" s="18" t="n">
        <v>12.25972218</v>
      </c>
      <c r="F41" s="20" t="n">
        <v>1.70440913</v>
      </c>
      <c r="G41" s="18" t="n">
        <v>7.66182841</v>
      </c>
      <c r="H41" s="20" t="n">
        <v>1.4662974</v>
      </c>
      <c r="I41" s="18" t="n">
        <v>78.66002308</v>
      </c>
      <c r="J41" s="20" t="n">
        <v>2.19718524</v>
      </c>
      <c r="K41" s="18" t="n">
        <v>0</v>
      </c>
      <c r="L41" s="20" t="n">
        <v>0</v>
      </c>
      <c r="M41" s="18" t="n">
        <v>0.82708701</v>
      </c>
      <c r="N41" s="20" t="n">
        <v>0.4944235</v>
      </c>
      <c r="O41" s="18" t="n">
        <v>0</v>
      </c>
      <c r="P41" s="20" t="n">
        <v>0</v>
      </c>
      <c r="Q41" s="18" t="n">
        <v>0</v>
      </c>
      <c r="R41" s="20" t="n">
        <v>0</v>
      </c>
      <c r="S41" s="18" t="n">
        <v>0.59133932</v>
      </c>
      <c r="T41" s="20" t="n">
        <v>0.43322539</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(2262.0/B44*100)</f>
        <v/>
      </c>
      <c r="D44" s="19" t="n">
        <v>429</v>
      </c>
      <c r="E44" s="18" t="n">
        <v>9.63160835</v>
      </c>
      <c r="F44" s="20" t="n">
        <v>1.79171087</v>
      </c>
      <c r="G44" s="18" t="n">
        <v>52.31647768</v>
      </c>
      <c r="H44" s="20" t="n">
        <v>2.37467112</v>
      </c>
      <c r="I44" s="18" t="n">
        <v>28.50244391</v>
      </c>
      <c r="J44" s="20" t="n">
        <v>2.02297459</v>
      </c>
      <c r="K44" s="18" t="n">
        <v>0</v>
      </c>
      <c r="L44" s="20" t="n">
        <v>0</v>
      </c>
      <c r="M44" s="18" t="n">
        <v>0</v>
      </c>
      <c r="N44" s="20" t="n">
        <v>0</v>
      </c>
      <c r="O44" s="18" t="n">
        <v>0</v>
      </c>
      <c r="P44" s="20" t="n">
        <v>0</v>
      </c>
      <c r="Q44" s="18" t="n">
        <v>0</v>
      </c>
      <c r="R44" s="20" t="n">
        <v>0</v>
      </c>
      <c r="S44" s="18" t="n">
        <v>9.549470060000001</v>
      </c>
      <c r="T44" s="20" t="n">
        <v>1.58990058</v>
      </c>
    </row>
    <row r="45" spans="1:20">
      <c r="A45" s="15" t="s">
        <v>468</v>
      </c>
      <c r="B45" s="17" t="n">
        <v>2670</v>
      </c>
      <c r="C45" s="18">
        <f>(2219.0/B45*100)</f>
        <v/>
      </c>
      <c r="D45" s="19" t="n">
        <v>451</v>
      </c>
      <c r="E45" s="18" t="n">
        <v>48.08395346</v>
      </c>
      <c r="F45" s="20" t="n">
        <v>2.53055488</v>
      </c>
      <c r="G45" s="18" t="n">
        <v>16.66366207</v>
      </c>
      <c r="H45" s="20" t="n">
        <v>1.82407873</v>
      </c>
      <c r="I45" s="18" t="n">
        <v>11.71153402</v>
      </c>
      <c r="J45" s="20" t="n">
        <v>1.90058661</v>
      </c>
      <c r="K45" s="18" t="n">
        <v>0</v>
      </c>
      <c r="L45" s="20" t="n">
        <v>0</v>
      </c>
      <c r="M45" s="18" t="n">
        <v>0</v>
      </c>
      <c r="N45" s="20" t="n">
        <v>0</v>
      </c>
      <c r="O45" s="18" t="n">
        <v>0.66872063</v>
      </c>
      <c r="P45" s="20" t="n">
        <v>0.35859384</v>
      </c>
      <c r="Q45" s="18" t="n">
        <v>0</v>
      </c>
      <c r="R45" s="20" t="n">
        <v>0</v>
      </c>
      <c r="S45" s="18" t="n">
        <v>22.87212983</v>
      </c>
      <c r="T45" s="20" t="n">
        <v>1.92870346</v>
      </c>
    </row>
    <row r="46" spans="1:20">
      <c r="A46" s="15" t="s">
        <v>469</v>
      </c>
      <c r="B46" s="17" t="n">
        <v>12073</v>
      </c>
      <c r="C46" s="18">
        <f>(10753.0/B46*100)</f>
        <v/>
      </c>
      <c r="D46" s="19" t="n">
        <v>1320</v>
      </c>
      <c r="E46" s="18" t="n">
        <v>16.62730991</v>
      </c>
      <c r="F46" s="20" t="n">
        <v>1.42637418</v>
      </c>
      <c r="G46" s="18" t="n">
        <v>3.31483026</v>
      </c>
      <c r="H46" s="20" t="n">
        <v>0.7037939</v>
      </c>
      <c r="I46" s="18" t="n">
        <v>71.70970776</v>
      </c>
      <c r="J46" s="20" t="n">
        <v>1.74814201</v>
      </c>
      <c r="K46" s="18" t="n">
        <v>0</v>
      </c>
      <c r="L46" s="20" t="n">
        <v>0</v>
      </c>
      <c r="M46" s="18" t="n">
        <v>0.85844255</v>
      </c>
      <c r="N46" s="20" t="n">
        <v>0.46853868</v>
      </c>
      <c r="O46" s="18" t="n">
        <v>0.22676322</v>
      </c>
      <c r="P46" s="20" t="n">
        <v>0.13426203</v>
      </c>
      <c r="Q46" s="18" t="n">
        <v>0</v>
      </c>
      <c r="R46" s="20" t="n">
        <v>0</v>
      </c>
      <c r="S46" s="18" t="n">
        <v>7.26294629</v>
      </c>
      <c r="T46" s="20" t="n">
        <v>1.11125965</v>
      </c>
    </row>
    <row r="47" spans="1:20">
      <c r="A47" s="15" t="s">
        <v>470</v>
      </c>
      <c r="B47" s="17" t="n">
        <v>2823</v>
      </c>
      <c r="C47" s="18">
        <f>(2489.0/B47*100)</f>
        <v/>
      </c>
      <c r="D47" s="19" t="n">
        <v>334</v>
      </c>
      <c r="E47" s="18" t="n">
        <v>21.09506106</v>
      </c>
      <c r="F47" s="20" t="n">
        <v>2.20590289</v>
      </c>
      <c r="G47" s="18" t="n">
        <v>5.55789976</v>
      </c>
      <c r="H47" s="20" t="n">
        <v>1.2764501</v>
      </c>
      <c r="I47" s="18" t="n">
        <v>63.42160915</v>
      </c>
      <c r="J47" s="20" t="n">
        <v>2.6388634</v>
      </c>
      <c r="K47" s="18" t="n">
        <v>0</v>
      </c>
      <c r="L47" s="20" t="n">
        <v>0</v>
      </c>
      <c r="M47" s="18" t="n">
        <v>0.60785282</v>
      </c>
      <c r="N47" s="20" t="n">
        <v>0.41173208</v>
      </c>
      <c r="O47" s="18" t="n">
        <v>0</v>
      </c>
      <c r="P47" s="20" t="n">
        <v>0</v>
      </c>
      <c r="Q47" s="18" t="n">
        <v>0</v>
      </c>
      <c r="R47" s="20" t="n">
        <v>0</v>
      </c>
      <c r="S47" s="18" t="n">
        <v>9.31757722</v>
      </c>
      <c r="T47" s="20" t="n">
        <v>1.59106421</v>
      </c>
    </row>
    <row r="48" spans="1:20">
      <c r="A48" s="15" t="s">
        <v>471</v>
      </c>
      <c r="B48" s="17" t="n">
        <v>4682</v>
      </c>
      <c r="C48" s="18">
        <f>(4091.0/B48*100)</f>
        <v/>
      </c>
      <c r="D48" s="19" t="n">
        <v>591</v>
      </c>
      <c r="E48" s="18" t="n">
        <v>15.92555443</v>
      </c>
      <c r="F48" s="20" t="n">
        <v>1.85349223</v>
      </c>
      <c r="G48" s="18" t="n">
        <v>0.50825591</v>
      </c>
      <c r="H48" s="20" t="n">
        <v>0.3630967</v>
      </c>
      <c r="I48" s="18" t="n">
        <v>78.20806450000001</v>
      </c>
      <c r="J48" s="20" t="n">
        <v>2.07146145</v>
      </c>
      <c r="K48" s="18" t="n">
        <v>0</v>
      </c>
      <c r="L48" s="20" t="n">
        <v>0</v>
      </c>
      <c r="M48" s="18" t="n">
        <v>0.2144217</v>
      </c>
      <c r="N48" s="20" t="n">
        <v>0.21555411</v>
      </c>
      <c r="O48" s="18" t="n">
        <v>0</v>
      </c>
      <c r="P48" s="20" t="n">
        <v>0</v>
      </c>
      <c r="Q48" s="18" t="n">
        <v>0</v>
      </c>
      <c r="R48" s="20" t="n">
        <v>0</v>
      </c>
      <c r="S48" s="18" t="n">
        <v>5.14370346</v>
      </c>
      <c r="T48" s="20" t="n">
        <v>1.18561067</v>
      </c>
    </row>
    <row r="49" spans="1:20">
      <c r="A49" s="15" t="s">
        <v>472</v>
      </c>
      <c r="B49" s="17" t="n">
        <v>6158</v>
      </c>
      <c r="C49" s="18">
        <f>(5410.0/B49*100)</f>
        <v/>
      </c>
      <c r="D49" s="19" t="n">
        <v>748</v>
      </c>
      <c r="E49" s="18" t="n">
        <v>16.68842</v>
      </c>
      <c r="F49" s="20" t="n">
        <v>1.76594327</v>
      </c>
      <c r="G49" s="18" t="n">
        <v>10.68355244</v>
      </c>
      <c r="H49" s="20" t="n">
        <v>1.4441087</v>
      </c>
      <c r="I49" s="18" t="n">
        <v>68.76770227999999</v>
      </c>
      <c r="J49" s="20" t="n">
        <v>2.09319954</v>
      </c>
      <c r="K49" s="18" t="n">
        <v>0</v>
      </c>
      <c r="L49" s="20" t="n">
        <v>0</v>
      </c>
      <c r="M49" s="18" t="n">
        <v>0.68032247</v>
      </c>
      <c r="N49" s="20" t="n">
        <v>0.42358153</v>
      </c>
      <c r="O49" s="18" t="n">
        <v>0.10796177</v>
      </c>
      <c r="P49" s="20" t="n">
        <v>0.1083997</v>
      </c>
      <c r="Q49" s="18" t="n">
        <v>0</v>
      </c>
      <c r="R49" s="20" t="n">
        <v>0</v>
      </c>
      <c r="S49" s="18" t="n">
        <v>3.07204104</v>
      </c>
      <c r="T49" s="20" t="n">
        <v>0.86097755</v>
      </c>
    </row>
    <row r="50" spans="1:20">
      <c r="A50" s="15" t="s">
        <v>473</v>
      </c>
      <c r="B50" s="17" t="n">
        <v>3494</v>
      </c>
      <c r="C50" s="18">
        <f>(3098.0/B50*100)</f>
        <v/>
      </c>
      <c r="D50" s="19" t="n">
        <v>396</v>
      </c>
      <c r="E50" s="18" t="n">
        <v>19.34811526</v>
      </c>
      <c r="F50" s="20" t="n">
        <v>1.85693209</v>
      </c>
      <c r="G50" s="18" t="n">
        <v>12.05621027</v>
      </c>
      <c r="H50" s="20" t="n">
        <v>1.60900049</v>
      </c>
      <c r="I50" s="18" t="n">
        <v>66.95344777</v>
      </c>
      <c r="J50" s="20" t="n">
        <v>2.2177042</v>
      </c>
      <c r="K50" s="18" t="n">
        <v>0</v>
      </c>
      <c r="L50" s="20" t="n">
        <v>0</v>
      </c>
      <c r="M50" s="18" t="n">
        <v>0.34314607</v>
      </c>
      <c r="N50" s="20" t="n">
        <v>0.33961834</v>
      </c>
      <c r="O50" s="18" t="n">
        <v>0</v>
      </c>
      <c r="P50" s="20" t="n">
        <v>0</v>
      </c>
      <c r="Q50" s="18" t="n">
        <v>0</v>
      </c>
      <c r="R50" s="20" t="n">
        <v>0</v>
      </c>
      <c r="S50" s="18" t="n">
        <v>1.29908062</v>
      </c>
      <c r="T50" s="20" t="n">
        <v>0.55006157</v>
      </c>
    </row>
    <row r="51" spans="1:20">
      <c r="A51" s="15" t="s">
        <v>474</v>
      </c>
      <c r="B51" s="17" t="n">
        <v>3013</v>
      </c>
      <c r="C51" s="18">
        <f>(2642.0/B51*100)</f>
        <v/>
      </c>
      <c r="D51" s="19" t="n">
        <v>371</v>
      </c>
      <c r="E51" s="18" t="n">
        <v>12.10045428</v>
      </c>
      <c r="F51" s="20" t="n">
        <v>2.10215858</v>
      </c>
      <c r="G51" s="18" t="n">
        <v>5.93839497</v>
      </c>
      <c r="H51" s="20" t="n">
        <v>1.11056618</v>
      </c>
      <c r="I51" s="18" t="n">
        <v>77.20682715</v>
      </c>
      <c r="J51" s="20" t="n">
        <v>2.60682177</v>
      </c>
      <c r="K51" s="18" t="n">
        <v>0</v>
      </c>
      <c r="L51" s="20" t="n">
        <v>0</v>
      </c>
      <c r="M51" s="18" t="n">
        <v>0</v>
      </c>
      <c r="N51" s="20" t="n">
        <v>0</v>
      </c>
      <c r="O51" s="18" t="n">
        <v>0</v>
      </c>
      <c r="P51" s="20" t="n">
        <v>0</v>
      </c>
      <c r="Q51" s="18" t="n">
        <v>0</v>
      </c>
      <c r="R51" s="20" t="n">
        <v>0</v>
      </c>
      <c r="S51" s="18" t="n">
        <v>4.7543236</v>
      </c>
      <c r="T51" s="20" t="n">
        <v>1.12402288</v>
      </c>
    </row>
    <row r="52" spans="1:20">
      <c r="A52" s="15" t="s">
        <v>475</v>
      </c>
      <c r="B52" s="17" t="n">
        <v>2760</v>
      </c>
      <c r="C52" s="18">
        <f>(2430.0/B52*100)</f>
        <v/>
      </c>
      <c r="D52" s="19" t="n">
        <v>330</v>
      </c>
      <c r="E52" s="18" t="n">
        <v>12.76682528</v>
      </c>
      <c r="F52" s="20" t="n">
        <v>2.09200965</v>
      </c>
      <c r="G52" s="18" t="n">
        <v>10.89247666</v>
      </c>
      <c r="H52" s="20" t="n">
        <v>1.72614068</v>
      </c>
      <c r="I52" s="18" t="n">
        <v>68.36096325</v>
      </c>
      <c r="J52" s="20" t="n">
        <v>2.67597343</v>
      </c>
      <c r="K52" s="18" t="n">
        <v>0</v>
      </c>
      <c r="L52" s="20" t="n">
        <v>0</v>
      </c>
      <c r="M52" s="18" t="n">
        <v>0.22728059</v>
      </c>
      <c r="N52" s="20" t="n">
        <v>0.22373772</v>
      </c>
      <c r="O52" s="18" t="n">
        <v>0</v>
      </c>
      <c r="P52" s="20" t="n">
        <v>0</v>
      </c>
      <c r="Q52" s="18" t="n">
        <v>0</v>
      </c>
      <c r="R52" s="20" t="n">
        <v>0</v>
      </c>
      <c r="S52" s="18" t="n">
        <v>7.75245421</v>
      </c>
      <c r="T52" s="20" t="n">
        <v>1.52744644</v>
      </c>
    </row>
    <row r="53" spans="1:20">
      <c r="A53" s="15" t="s">
        <v>476</v>
      </c>
      <c r="B53" s="17" t="n">
        <v>2474</v>
      </c>
      <c r="C53" s="18">
        <f>(2086.0/B53*100)</f>
        <v/>
      </c>
      <c r="D53" s="19" t="n">
        <v>388</v>
      </c>
      <c r="E53" s="18" t="n">
        <v>20.03747333</v>
      </c>
      <c r="F53" s="20" t="n">
        <v>2.40253599</v>
      </c>
      <c r="G53" s="18" t="n">
        <v>6.73258617</v>
      </c>
      <c r="H53" s="20" t="n">
        <v>1.51186247</v>
      </c>
      <c r="I53" s="18" t="n">
        <v>58.31627837</v>
      </c>
      <c r="J53" s="20" t="n">
        <v>2.90446482</v>
      </c>
      <c r="K53" s="18" t="n">
        <v>0</v>
      </c>
      <c r="L53" s="20" t="n">
        <v>0</v>
      </c>
      <c r="M53" s="18" t="n">
        <v>8.039893210000001</v>
      </c>
      <c r="N53" s="20" t="n">
        <v>1.58402382</v>
      </c>
      <c r="O53" s="18" t="n">
        <v>0.28160088</v>
      </c>
      <c r="P53" s="20" t="n">
        <v>0.3060994</v>
      </c>
      <c r="Q53" s="18" t="n">
        <v>0</v>
      </c>
      <c r="R53" s="20" t="n">
        <v>0</v>
      </c>
      <c r="S53" s="18" t="n">
        <v>6.59216805</v>
      </c>
      <c r="T53" s="20" t="n">
        <v>1.53383911</v>
      </c>
    </row>
    <row r="54" spans="1:20">
      <c r="A54" s="15" t="s">
        <v>477</v>
      </c>
      <c r="B54" s="17" t="n">
        <v>2557</v>
      </c>
      <c r="C54" s="18">
        <f>(2133.0/B54*100)</f>
        <v/>
      </c>
      <c r="D54" s="19" t="n">
        <v>424</v>
      </c>
      <c r="E54" s="18" t="n">
        <v>17.78825958</v>
      </c>
      <c r="F54" s="20" t="n">
        <v>2.10210427</v>
      </c>
      <c r="G54" s="18" t="n">
        <v>7.33175376</v>
      </c>
      <c r="H54" s="20" t="n">
        <v>1.31385596</v>
      </c>
      <c r="I54" s="18" t="n">
        <v>56.73442891</v>
      </c>
      <c r="J54" s="20" t="n">
        <v>2.51571679</v>
      </c>
      <c r="K54" s="18" t="n">
        <v>0</v>
      </c>
      <c r="L54" s="20" t="n">
        <v>0</v>
      </c>
      <c r="M54" s="18" t="n">
        <v>0</v>
      </c>
      <c r="N54" s="20" t="n">
        <v>0</v>
      </c>
      <c r="O54" s="18" t="n">
        <v>0</v>
      </c>
      <c r="P54" s="20" t="n">
        <v>0</v>
      </c>
      <c r="Q54" s="18" t="n">
        <v>0.26654207</v>
      </c>
      <c r="R54" s="20" t="n">
        <v>0.27109922</v>
      </c>
      <c r="S54" s="18" t="n">
        <v>17.87901569</v>
      </c>
      <c r="T54" s="20" t="n">
        <v>2.05175032</v>
      </c>
    </row>
    <row r="55" spans="1:20">
      <c r="A55" s="15" t="s">
        <v>478</v>
      </c>
      <c r="B55" s="17" t="n">
        <v>2675</v>
      </c>
      <c r="C55" s="18">
        <f>(2339.0/B55*100)</f>
        <v/>
      </c>
      <c r="D55" s="19" t="n">
        <v>336</v>
      </c>
      <c r="E55" s="18" t="n">
        <v>8.37596619</v>
      </c>
      <c r="F55" s="20" t="n">
        <v>1.56797591</v>
      </c>
      <c r="G55" s="18" t="n">
        <v>0.85139657</v>
      </c>
      <c r="H55" s="20" t="n">
        <v>0.49226546</v>
      </c>
      <c r="I55" s="18" t="n">
        <v>88.84629033</v>
      </c>
      <c r="J55" s="20" t="n">
        <v>1.90465459</v>
      </c>
      <c r="K55" s="18" t="n">
        <v>0</v>
      </c>
      <c r="L55" s="20" t="n">
        <v>0</v>
      </c>
      <c r="M55" s="18" t="n">
        <v>0</v>
      </c>
      <c r="N55" s="20" t="n">
        <v>0</v>
      </c>
      <c r="O55" s="18" t="n">
        <v>0</v>
      </c>
      <c r="P55" s="20" t="n">
        <v>0</v>
      </c>
      <c r="Q55" s="18" t="n">
        <v>0</v>
      </c>
      <c r="R55" s="20" t="n">
        <v>0</v>
      </c>
      <c r="S55" s="18" t="n">
        <v>1.92634692</v>
      </c>
      <c r="T55" s="20" t="n">
        <v>0.92842875</v>
      </c>
    </row>
    <row r="56" spans="1:20">
      <c r="A56" s="15" t="s">
        <v>479</v>
      </c>
      <c r="B56" s="17" t="n">
        <v>3343</v>
      </c>
      <c r="C56" s="18">
        <f>(2770.0/B56*100)</f>
        <v/>
      </c>
      <c r="D56" s="19" t="n">
        <v>573</v>
      </c>
      <c r="E56" s="18" t="n">
        <v>34.74521225</v>
      </c>
      <c r="F56" s="20" t="n">
        <v>2.1086976</v>
      </c>
      <c r="G56" s="18" t="n">
        <v>34.6385601</v>
      </c>
      <c r="H56" s="20" t="n">
        <v>2.45984694</v>
      </c>
      <c r="I56" s="18" t="n">
        <v>21.94891234</v>
      </c>
      <c r="J56" s="20" t="n">
        <v>1.87466991</v>
      </c>
      <c r="K56" s="18" t="n">
        <v>0</v>
      </c>
      <c r="L56" s="20" t="n">
        <v>0</v>
      </c>
      <c r="M56" s="18" t="n">
        <v>0</v>
      </c>
      <c r="N56" s="20" t="n">
        <v>0</v>
      </c>
      <c r="O56" s="18" t="n">
        <v>0</v>
      </c>
      <c r="P56" s="20" t="n">
        <v>0</v>
      </c>
      <c r="Q56" s="18" t="n">
        <v>0</v>
      </c>
      <c r="R56" s="20" t="n">
        <v>0</v>
      </c>
      <c r="S56" s="18" t="n">
        <v>8.66731532</v>
      </c>
      <c r="T56" s="20" t="n">
        <v>1.65653897</v>
      </c>
    </row>
    <row r="57" spans="1:20">
      <c r="A57" s="15" t="s">
        <v>480</v>
      </c>
      <c r="B57" s="17" t="n">
        <v>3737</v>
      </c>
      <c r="C57" s="18">
        <f>(3115.0/B57*100)</f>
        <v/>
      </c>
      <c r="D57" s="19" t="n">
        <v>622</v>
      </c>
      <c r="E57" s="18" t="n">
        <v>14.30303128</v>
      </c>
      <c r="F57" s="20" t="n">
        <v>1.61702017</v>
      </c>
      <c r="G57" s="18" t="n">
        <v>40.75773387</v>
      </c>
      <c r="H57" s="20" t="n">
        <v>2.31045259</v>
      </c>
      <c r="I57" s="18" t="n">
        <v>32.49049385</v>
      </c>
      <c r="J57" s="20" t="n">
        <v>2.49703604</v>
      </c>
      <c r="K57" s="18" t="n">
        <v>0</v>
      </c>
      <c r="L57" s="20" t="n">
        <v>0</v>
      </c>
      <c r="M57" s="18" t="n">
        <v>0</v>
      </c>
      <c r="N57" s="20" t="n">
        <v>0</v>
      </c>
      <c r="O57" s="18" t="n">
        <v>0</v>
      </c>
      <c r="P57" s="20" t="n">
        <v>0</v>
      </c>
      <c r="Q57" s="18" t="n">
        <v>0</v>
      </c>
      <c r="R57" s="20" t="n">
        <v>0</v>
      </c>
      <c r="S57" s="18" t="n">
        <v>12.44874099</v>
      </c>
      <c r="T57" s="20" t="n">
        <v>1.9245965</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(1909.0/B59*100)</f>
        <v/>
      </c>
      <c r="D59" s="19" t="n">
        <v>369</v>
      </c>
      <c r="E59" s="18" t="n">
        <v>59.02794748</v>
      </c>
      <c r="F59" s="20" t="n">
        <v>2.93015913</v>
      </c>
      <c r="G59" s="18" t="n">
        <v>19.32053298</v>
      </c>
      <c r="H59" s="20" t="n">
        <v>2.31861549</v>
      </c>
      <c r="I59" s="18" t="n">
        <v>10.4615212</v>
      </c>
      <c r="J59" s="20" t="n">
        <v>2.45555766</v>
      </c>
      <c r="K59" s="18" t="n">
        <v>0</v>
      </c>
      <c r="L59" s="20" t="n">
        <v>0</v>
      </c>
      <c r="M59" s="18" t="n">
        <v>0</v>
      </c>
      <c r="N59" s="20" t="n">
        <v>0</v>
      </c>
      <c r="O59" s="18" t="n">
        <v>0</v>
      </c>
      <c r="P59" s="20" t="n">
        <v>0</v>
      </c>
      <c r="Q59" s="18" t="n">
        <v>0.10511157</v>
      </c>
      <c r="R59" s="20" t="n">
        <v>0.10596891</v>
      </c>
      <c r="S59" s="18" t="n">
        <v>11.08488678</v>
      </c>
      <c r="T59" s="20" t="n">
        <v>2.05012996</v>
      </c>
    </row>
    <row r="60" spans="1:20">
      <c r="A60" s="15" t="s">
        <v>484</v>
      </c>
      <c r="B60" s="17" t="n">
        <v>2451</v>
      </c>
      <c r="C60" s="18">
        <f>(2043.0/B60*100)</f>
        <v/>
      </c>
      <c r="D60" s="19" t="n">
        <v>408</v>
      </c>
      <c r="E60" s="18" t="n">
        <v>29.45682215</v>
      </c>
      <c r="F60" s="20" t="n">
        <v>2.63356953</v>
      </c>
      <c r="G60" s="18" t="n">
        <v>15.32640736</v>
      </c>
      <c r="H60" s="20" t="n">
        <v>1.95483034</v>
      </c>
      <c r="I60" s="18" t="n">
        <v>9.7421056</v>
      </c>
      <c r="J60" s="20" t="n">
        <v>1.09123211</v>
      </c>
      <c r="K60" s="18" t="n">
        <v>0</v>
      </c>
      <c r="L60" s="20" t="n">
        <v>0</v>
      </c>
      <c r="M60" s="18" t="n">
        <v>0</v>
      </c>
      <c r="N60" s="20" t="n">
        <v>0</v>
      </c>
      <c r="O60" s="18" t="n">
        <v>0</v>
      </c>
      <c r="P60" s="20" t="n">
        <v>0</v>
      </c>
      <c r="Q60" s="18" t="n">
        <v>0</v>
      </c>
      <c r="R60" s="20" t="n">
        <v>0</v>
      </c>
      <c r="S60" s="18" t="n">
        <v>45.47466488</v>
      </c>
      <c r="T60" s="20" t="n">
        <v>2.83066574</v>
      </c>
    </row>
    <row r="61" spans="1:20">
      <c r="A61" s="15" t="s">
        <v>485</v>
      </c>
      <c r="B61" s="17" t="n">
        <v>3201</v>
      </c>
      <c r="C61" s="18">
        <f>(2823.0/B61*100)</f>
        <v/>
      </c>
      <c r="D61" s="19" t="n">
        <v>378</v>
      </c>
      <c r="E61" s="18" t="n">
        <v>17.95759154</v>
      </c>
      <c r="F61" s="20" t="n">
        <v>2.41493991</v>
      </c>
      <c r="G61" s="18" t="n">
        <v>6.71158176</v>
      </c>
      <c r="H61" s="20" t="n">
        <v>1.48632787</v>
      </c>
      <c r="I61" s="18" t="n">
        <v>69.18225475</v>
      </c>
      <c r="J61" s="20" t="n">
        <v>2.58699045</v>
      </c>
      <c r="K61" s="18" t="n">
        <v>0</v>
      </c>
      <c r="L61" s="20" t="n">
        <v>0</v>
      </c>
      <c r="M61" s="18" t="n">
        <v>0.29861689</v>
      </c>
      <c r="N61" s="20" t="n">
        <v>0.3041943</v>
      </c>
      <c r="O61" s="18" t="n">
        <v>0</v>
      </c>
      <c r="P61" s="20" t="n">
        <v>0</v>
      </c>
      <c r="Q61" s="18" t="n">
        <v>0</v>
      </c>
      <c r="R61" s="20" t="n">
        <v>0</v>
      </c>
      <c r="S61" s="18" t="n">
        <v>5.84995506</v>
      </c>
      <c r="T61" s="20" t="n">
        <v>1.32226526</v>
      </c>
    </row>
    <row r="62" spans="1:20">
      <c r="A62" s="15" t="s">
        <v>486</v>
      </c>
      <c r="B62" s="17" t="n">
        <v>2230</v>
      </c>
      <c r="C62" s="18">
        <f>(1946.0/B62*100)</f>
        <v/>
      </c>
      <c r="D62" s="19" t="n">
        <v>284</v>
      </c>
      <c r="E62" s="18" t="n">
        <v>19.03556938</v>
      </c>
      <c r="F62" s="20" t="n">
        <v>2.34025897</v>
      </c>
      <c r="G62" s="18" t="n">
        <v>3.18768338</v>
      </c>
      <c r="H62" s="20" t="n">
        <v>1.19172269</v>
      </c>
      <c r="I62" s="18" t="n">
        <v>77.07728892</v>
      </c>
      <c r="J62" s="20" t="n">
        <v>2.66016005</v>
      </c>
      <c r="K62" s="18" t="n">
        <v>0</v>
      </c>
      <c r="L62" s="20" t="n">
        <v>0</v>
      </c>
      <c r="M62" s="18" t="n">
        <v>0</v>
      </c>
      <c r="N62" s="20" t="n">
        <v>0</v>
      </c>
      <c r="O62" s="18" t="n">
        <v>0</v>
      </c>
      <c r="P62" s="20" t="n">
        <v>0</v>
      </c>
      <c r="Q62" s="18" t="n">
        <v>0</v>
      </c>
      <c r="R62" s="20" t="n">
        <v>0</v>
      </c>
      <c r="S62" s="18" t="n">
        <v>0.69945832</v>
      </c>
      <c r="T62" s="20" t="n">
        <v>0.4996014</v>
      </c>
    </row>
    <row r="63" spans="1:20">
      <c r="A63" s="15" t="s">
        <v>487</v>
      </c>
      <c r="B63" s="17" t="n">
        <v>2511</v>
      </c>
      <c r="C63" s="18">
        <f>(2087.0/B63*100)</f>
        <v/>
      </c>
      <c r="D63" s="19" t="n">
        <v>424</v>
      </c>
      <c r="E63" s="18" t="n">
        <v>26.62428091</v>
      </c>
      <c r="F63" s="20" t="n">
        <v>2.78586251</v>
      </c>
      <c r="G63" s="18" t="n">
        <v>25.21654665</v>
      </c>
      <c r="H63" s="20" t="n">
        <v>2.39901681</v>
      </c>
      <c r="I63" s="18" t="n">
        <v>14.03970534</v>
      </c>
      <c r="J63" s="20" t="n">
        <v>1.96579177</v>
      </c>
      <c r="K63" s="18" t="n">
        <v>0</v>
      </c>
      <c r="L63" s="20" t="n">
        <v>0</v>
      </c>
      <c r="M63" s="18" t="n">
        <v>0</v>
      </c>
      <c r="N63" s="20" t="n">
        <v>0</v>
      </c>
      <c r="O63" s="18" t="n">
        <v>0</v>
      </c>
      <c r="P63" s="20" t="n">
        <v>0</v>
      </c>
      <c r="Q63" s="18" t="n">
        <v>0</v>
      </c>
      <c r="R63" s="20" t="n">
        <v>0</v>
      </c>
      <c r="S63" s="18" t="n">
        <v>34.1194671</v>
      </c>
      <c r="T63" s="20" t="n">
        <v>2.53270458</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(1500.0/B65*100)</f>
        <v/>
      </c>
      <c r="D65" s="19" t="n">
        <v>290</v>
      </c>
      <c r="E65" s="18" t="n">
        <v>17.93939367</v>
      </c>
      <c r="F65" s="20" t="n">
        <v>2.36566241</v>
      </c>
      <c r="G65" s="18" t="n">
        <v>17.59681126</v>
      </c>
      <c r="H65" s="20" t="n">
        <v>2.05858378</v>
      </c>
      <c r="I65" s="18" t="n">
        <v>48.93117836</v>
      </c>
      <c r="J65" s="20" t="n">
        <v>2.92882409</v>
      </c>
      <c r="K65" s="18" t="n">
        <v>0</v>
      </c>
      <c r="L65" s="20" t="n">
        <v>0</v>
      </c>
      <c r="M65" s="18" t="n">
        <v>0</v>
      </c>
      <c r="N65" s="20" t="n">
        <v>0</v>
      </c>
      <c r="O65" s="18" t="n">
        <v>0</v>
      </c>
      <c r="P65" s="20" t="n">
        <v>0</v>
      </c>
      <c r="Q65" s="18" t="n">
        <v>0</v>
      </c>
      <c r="R65" s="20" t="n">
        <v>0</v>
      </c>
      <c r="S65" s="18" t="n">
        <v>15.53261671</v>
      </c>
      <c r="T65" s="20" t="n">
        <v>1.83935986</v>
      </c>
    </row>
    <row r="66" spans="1:20">
      <c r="A66" s="15" t="s">
        <v>490</v>
      </c>
      <c r="B66" s="17" t="n">
        <v>2634</v>
      </c>
      <c r="C66" s="18">
        <f>(2197.0/B66*100)</f>
        <v/>
      </c>
      <c r="D66" s="19" t="n">
        <v>437</v>
      </c>
      <c r="E66" s="18" t="n">
        <v>10.03910587</v>
      </c>
      <c r="F66" s="20" t="n">
        <v>1.49059002</v>
      </c>
      <c r="G66" s="18" t="n">
        <v>19.4261872</v>
      </c>
      <c r="H66" s="20" t="n">
        <v>2.09819429</v>
      </c>
      <c r="I66" s="18" t="n">
        <v>50.07512315</v>
      </c>
      <c r="J66" s="20" t="n">
        <v>2.53721028</v>
      </c>
      <c r="K66" s="18" t="n">
        <v>0</v>
      </c>
      <c r="L66" s="20" t="n">
        <v>0</v>
      </c>
      <c r="M66" s="18" t="n">
        <v>0</v>
      </c>
      <c r="N66" s="20" t="n">
        <v>0</v>
      </c>
      <c r="O66" s="18" t="n">
        <v>0.14660764</v>
      </c>
      <c r="P66" s="20" t="n">
        <v>0.15777673</v>
      </c>
      <c r="Q66" s="18" t="n">
        <v>0</v>
      </c>
      <c r="R66" s="20" t="n">
        <v>0</v>
      </c>
      <c r="S66" s="18" t="n">
        <v>20.31297614</v>
      </c>
      <c r="T66" s="20" t="n">
        <v>2.20623679</v>
      </c>
    </row>
    <row r="67" spans="1:20">
      <c r="A67" s="15" t="s">
        <v>491</v>
      </c>
      <c r="B67" s="17" t="n">
        <v>2771</v>
      </c>
      <c r="C67" s="18">
        <f>(2446.0/B67*100)</f>
        <v/>
      </c>
      <c r="D67" s="19" t="n">
        <v>325</v>
      </c>
      <c r="E67" s="18" t="n">
        <v>15.37866868</v>
      </c>
      <c r="F67" s="20" t="n">
        <v>2.03776682</v>
      </c>
      <c r="G67" s="18" t="n">
        <v>14.2076021</v>
      </c>
      <c r="H67" s="20" t="n">
        <v>1.78176147</v>
      </c>
      <c r="I67" s="18" t="n">
        <v>50.43314679</v>
      </c>
      <c r="J67" s="20" t="n">
        <v>2.62465994</v>
      </c>
      <c r="K67" s="18" t="n">
        <v>0</v>
      </c>
      <c r="L67" s="20" t="n">
        <v>0</v>
      </c>
      <c r="M67" s="18" t="n">
        <v>1.1859415</v>
      </c>
      <c r="N67" s="20" t="n">
        <v>0.59578181</v>
      </c>
      <c r="O67" s="18" t="n">
        <v>0.26694694</v>
      </c>
      <c r="P67" s="20" t="n">
        <v>0.26062882</v>
      </c>
      <c r="Q67" s="18" t="n">
        <v>0</v>
      </c>
      <c r="R67" s="20" t="n">
        <v>0</v>
      </c>
      <c r="S67" s="18" t="n">
        <v>18.52769399</v>
      </c>
      <c r="T67" s="20" t="n">
        <v>2.48115824</v>
      </c>
    </row>
    <row r="68" spans="1:20">
      <c r="A68" s="15" t="s">
        <v>492</v>
      </c>
      <c r="B68" s="17" t="n">
        <v>3460</v>
      </c>
      <c r="C68" s="18">
        <f>(3068.0/B68*100)</f>
        <v/>
      </c>
      <c r="D68" s="19" t="n">
        <v>392</v>
      </c>
      <c r="E68" s="18" t="n">
        <v>23.36980816</v>
      </c>
      <c r="F68" s="20" t="n">
        <v>2.25327831</v>
      </c>
      <c r="G68" s="18" t="n">
        <v>11.83415621</v>
      </c>
      <c r="H68" s="20" t="n">
        <v>1.74459106</v>
      </c>
      <c r="I68" s="18" t="n">
        <v>59.22385068</v>
      </c>
      <c r="J68" s="20" t="n">
        <v>2.56168854</v>
      </c>
      <c r="K68" s="18" t="n">
        <v>0</v>
      </c>
      <c r="L68" s="20" t="n">
        <v>0</v>
      </c>
      <c r="M68" s="18" t="n">
        <v>0.48749915</v>
      </c>
      <c r="N68" s="20" t="n">
        <v>0.35206933</v>
      </c>
      <c r="O68" s="18" t="n">
        <v>0.53769756</v>
      </c>
      <c r="P68" s="20" t="n">
        <v>0.38158272</v>
      </c>
      <c r="Q68" s="18" t="n">
        <v>0</v>
      </c>
      <c r="R68" s="20" t="n">
        <v>0</v>
      </c>
      <c r="S68" s="18" t="n">
        <v>4.54698824</v>
      </c>
      <c r="T68" s="20" t="n">
        <v>0.98686177</v>
      </c>
    </row>
    <row r="69" spans="1:20">
      <c r="A69" s="15" t="s">
        <v>493</v>
      </c>
      <c r="B69" s="17" t="n">
        <v>720</v>
      </c>
      <c r="C69" s="18">
        <f>(604.0/B69*100)</f>
        <v/>
      </c>
      <c r="D69" s="19" t="n">
        <v>116</v>
      </c>
      <c r="E69" s="18" t="n">
        <v>25.92045957</v>
      </c>
      <c r="F69" s="20" t="n">
        <v>2.86718359</v>
      </c>
      <c r="G69" s="18" t="n">
        <v>15.73151158</v>
      </c>
      <c r="H69" s="20" t="n">
        <v>3.71840303</v>
      </c>
      <c r="I69" s="18" t="n">
        <v>53.67473994</v>
      </c>
      <c r="J69" s="20" t="n">
        <v>3.81097304</v>
      </c>
      <c r="K69" s="18" t="n">
        <v>0</v>
      </c>
      <c r="L69" s="20" t="n">
        <v>0</v>
      </c>
      <c r="M69" s="18" t="n">
        <v>0</v>
      </c>
      <c r="N69" s="20" t="n">
        <v>0</v>
      </c>
      <c r="O69" s="18" t="n">
        <v>0</v>
      </c>
      <c r="P69" s="20" t="n">
        <v>0</v>
      </c>
      <c r="Q69" s="18" t="n">
        <v>0</v>
      </c>
      <c r="R69" s="20" t="n">
        <v>0</v>
      </c>
      <c r="S69" s="18" t="n">
        <v>4.67328892</v>
      </c>
      <c r="T69" s="20" t="n">
        <v>1.65724829</v>
      </c>
    </row>
    <row r="70" spans="1:20">
      <c r="A70" s="15" t="s">
        <v>494</v>
      </c>
      <c r="B70" s="17" t="n">
        <v>6034</v>
      </c>
      <c r="C70" s="18">
        <f>(5015.0/B70*100)</f>
        <v/>
      </c>
      <c r="D70" s="19" t="n">
        <v>1019</v>
      </c>
      <c r="E70" s="18" t="n">
        <v>31.82289261</v>
      </c>
      <c r="F70" s="20" t="n">
        <v>1.40659362</v>
      </c>
      <c r="G70" s="18" t="n">
        <v>12.93662107</v>
      </c>
      <c r="H70" s="20" t="n">
        <v>1.03309128</v>
      </c>
      <c r="I70" s="18" t="n">
        <v>46.07774547</v>
      </c>
      <c r="J70" s="20" t="n">
        <v>1.46897813</v>
      </c>
      <c r="K70" s="18" t="n">
        <v>0</v>
      </c>
      <c r="L70" s="20" t="n">
        <v>0</v>
      </c>
      <c r="M70" s="18" t="n">
        <v>1.37581553</v>
      </c>
      <c r="N70" s="20" t="n">
        <v>0.36791459</v>
      </c>
      <c r="O70" s="18" t="n">
        <v>0</v>
      </c>
      <c r="P70" s="20" t="n">
        <v>0</v>
      </c>
      <c r="Q70" s="18" t="n">
        <v>0</v>
      </c>
      <c r="R70" s="20" t="n">
        <v>0</v>
      </c>
      <c r="S70" s="18" t="n">
        <v>7.78692532</v>
      </c>
      <c r="T70" s="20" t="n">
        <v>0.83719489</v>
      </c>
    </row>
    <row r="71" spans="1:20">
      <c r="A71" s="15" t="s">
        <v>495</v>
      </c>
      <c r="B71" s="17" t="n">
        <v>2466</v>
      </c>
      <c r="C71" s="18">
        <f>(2044.0/B71*100)</f>
        <v/>
      </c>
      <c r="D71" s="19" t="n">
        <v>422</v>
      </c>
      <c r="E71" s="18" t="n">
        <v>21.5485316</v>
      </c>
      <c r="F71" s="20" t="n">
        <v>1.99028228</v>
      </c>
      <c r="G71" s="18" t="n">
        <v>30.58572651</v>
      </c>
      <c r="H71" s="20" t="n">
        <v>1.92035164</v>
      </c>
      <c r="I71" s="18" t="n">
        <v>45.37371076</v>
      </c>
      <c r="J71" s="20" t="n">
        <v>2.50661543</v>
      </c>
      <c r="K71" s="18" t="n">
        <v>0</v>
      </c>
      <c r="L71" s="20" t="n">
        <v>0</v>
      </c>
      <c r="M71" s="18" t="n">
        <v>0</v>
      </c>
      <c r="N71" s="20" t="n">
        <v>0</v>
      </c>
      <c r="O71" s="18" t="n">
        <v>0</v>
      </c>
      <c r="P71" s="20" t="n">
        <v>0</v>
      </c>
      <c r="Q71" s="18" t="n">
        <v>0</v>
      </c>
      <c r="R71" s="20" t="n">
        <v>0</v>
      </c>
      <c r="S71" s="18" t="n">
        <v>2.49203113</v>
      </c>
      <c r="T71" s="20" t="n">
        <v>0.94716567</v>
      </c>
    </row>
    <row r="72" spans="1:20">
      <c r="A72" s="15" t="s">
        <v>496</v>
      </c>
      <c r="B72" s="17" t="n">
        <v>3107</v>
      </c>
      <c r="C72" s="18">
        <f>(2730.0/B72*100)</f>
        <v/>
      </c>
      <c r="D72" s="19" t="n">
        <v>377</v>
      </c>
      <c r="E72" s="18" t="n">
        <v>15.11389654</v>
      </c>
      <c r="F72" s="20" t="n">
        <v>1.87187362</v>
      </c>
      <c r="G72" s="18" t="n">
        <v>6.47463988</v>
      </c>
      <c r="H72" s="20" t="n">
        <v>1.60525334</v>
      </c>
      <c r="I72" s="18" t="n">
        <v>73.58654527</v>
      </c>
      <c r="J72" s="20" t="n">
        <v>2.42623241</v>
      </c>
      <c r="K72" s="18" t="n">
        <v>0</v>
      </c>
      <c r="L72" s="20" t="n">
        <v>0</v>
      </c>
      <c r="M72" s="18" t="n">
        <v>0</v>
      </c>
      <c r="N72" s="20" t="n">
        <v>0</v>
      </c>
      <c r="O72" s="18" t="n">
        <v>0.37345352</v>
      </c>
      <c r="P72" s="20" t="n">
        <v>0.26653336</v>
      </c>
      <c r="Q72" s="18" t="n">
        <v>0</v>
      </c>
      <c r="R72" s="20" t="n">
        <v>0</v>
      </c>
      <c r="S72" s="18" t="n">
        <v>4.45146479</v>
      </c>
      <c r="T72" s="20" t="n">
        <v>1.08578672</v>
      </c>
    </row>
    <row r="73" spans="1:20">
      <c r="A73" s="15" t="s">
        <v>497</v>
      </c>
      <c r="B73" s="17" t="n">
        <v>2973</v>
      </c>
      <c r="C73" s="18">
        <f>(2600.0/B73*100)</f>
        <v/>
      </c>
      <c r="D73" s="19" t="n">
        <v>373</v>
      </c>
      <c r="E73" s="18" t="n">
        <v>14.51367412</v>
      </c>
      <c r="F73" s="20" t="n">
        <v>1.85550195</v>
      </c>
      <c r="G73" s="18" t="n">
        <v>9.66535041</v>
      </c>
      <c r="H73" s="20" t="n">
        <v>1.32368248</v>
      </c>
      <c r="I73" s="18" t="n">
        <v>73.14227525</v>
      </c>
      <c r="J73" s="20" t="n">
        <v>2.15993014</v>
      </c>
      <c r="K73" s="18" t="n">
        <v>0</v>
      </c>
      <c r="L73" s="20" t="n">
        <v>0</v>
      </c>
      <c r="M73" s="18" t="n">
        <v>0</v>
      </c>
      <c r="N73" s="20" t="n">
        <v>0</v>
      </c>
      <c r="O73" s="18" t="n">
        <v>0</v>
      </c>
      <c r="P73" s="20" t="n">
        <v>0</v>
      </c>
      <c r="Q73" s="18" t="n">
        <v>0</v>
      </c>
      <c r="R73" s="20" t="n">
        <v>0</v>
      </c>
      <c r="S73" s="18" t="n">
        <v>2.67870023</v>
      </c>
      <c r="T73" s="20" t="n">
        <v>0.83189564</v>
      </c>
    </row>
    <row r="74" spans="1:20">
      <c r="A74" s="15" t="s">
        <v>498</v>
      </c>
      <c r="B74" s="17" t="n">
        <v>3819</v>
      </c>
      <c r="C74" s="18">
        <f>(3338.0/B74*100)</f>
        <v/>
      </c>
      <c r="D74" s="19" t="n">
        <v>481</v>
      </c>
      <c r="E74" s="18" t="n">
        <v>10.79626972</v>
      </c>
      <c r="F74" s="20" t="n">
        <v>1.3764478</v>
      </c>
      <c r="G74" s="18" t="n">
        <v>2.12201181</v>
      </c>
      <c r="H74" s="20" t="n">
        <v>0.56211363</v>
      </c>
      <c r="I74" s="18" t="n">
        <v>83.26925134</v>
      </c>
      <c r="J74" s="20" t="n">
        <v>1.687383</v>
      </c>
      <c r="K74" s="18" t="n">
        <v>0</v>
      </c>
      <c r="L74" s="20" t="n">
        <v>0</v>
      </c>
      <c r="M74" s="18" t="n">
        <v>0.43356072</v>
      </c>
      <c r="N74" s="20" t="n">
        <v>0.31786264</v>
      </c>
      <c r="O74" s="18" t="n">
        <v>0</v>
      </c>
      <c r="P74" s="20" t="n">
        <v>0</v>
      </c>
      <c r="Q74" s="18" t="n">
        <v>0</v>
      </c>
      <c r="R74" s="20" t="n">
        <v>0</v>
      </c>
      <c r="S74" s="18" t="n">
        <v>3.37890641</v>
      </c>
      <c r="T74" s="20" t="n">
        <v>0.81340478</v>
      </c>
    </row>
    <row r="75" spans="1:20">
      <c r="A75" s="15" t="s">
        <v>499</v>
      </c>
      <c r="B75" s="17" t="n">
        <v>4652</v>
      </c>
      <c r="C75" s="18">
        <f>(4107.0/B75*100)</f>
        <v/>
      </c>
      <c r="D75" s="19" t="n">
        <v>545</v>
      </c>
      <c r="E75" s="18" t="n">
        <v>23.35301209</v>
      </c>
      <c r="F75" s="20" t="n">
        <v>2.5276211</v>
      </c>
      <c r="G75" s="18" t="n">
        <v>5.59864528</v>
      </c>
      <c r="H75" s="20" t="n">
        <v>1.02004112</v>
      </c>
      <c r="I75" s="18" t="n">
        <v>68.62834243</v>
      </c>
      <c r="J75" s="20" t="n">
        <v>2.74644251</v>
      </c>
      <c r="K75" s="18" t="n">
        <v>0</v>
      </c>
      <c r="L75" s="20" t="n">
        <v>0</v>
      </c>
      <c r="M75" s="18" t="n">
        <v>0.01039457</v>
      </c>
      <c r="N75" s="20" t="n">
        <v>0.01046092</v>
      </c>
      <c r="O75" s="18" t="n">
        <v>0.36033713</v>
      </c>
      <c r="P75" s="20" t="n">
        <v>0.29094855</v>
      </c>
      <c r="Q75" s="18" t="n">
        <v>0</v>
      </c>
      <c r="R75" s="20" t="n">
        <v>0</v>
      </c>
      <c r="S75" s="18" t="n">
        <v>2.04926851</v>
      </c>
      <c r="T75" s="20" t="n">
        <v>0.76935389</v>
      </c>
    </row>
    <row r="76" spans="1:20">
      <c r="A76" s="15" t="s">
        <v>500</v>
      </c>
      <c r="B76" s="17" t="n">
        <v>2453</v>
      </c>
      <c r="C76" s="18">
        <f>(2046.0/B76*100)</f>
        <v/>
      </c>
      <c r="D76" s="19" t="n">
        <v>407</v>
      </c>
      <c r="E76" s="18" t="n">
        <v>26.55139325</v>
      </c>
      <c r="F76" s="20" t="n">
        <v>2.54559816</v>
      </c>
      <c r="G76" s="18" t="n">
        <v>15.86826934</v>
      </c>
      <c r="H76" s="20" t="n">
        <v>2.26508251</v>
      </c>
      <c r="I76" s="18" t="n">
        <v>32.10440722</v>
      </c>
      <c r="J76" s="20" t="n">
        <v>2.44858867</v>
      </c>
      <c r="K76" s="18" t="n">
        <v>0</v>
      </c>
      <c r="L76" s="20" t="n">
        <v>0</v>
      </c>
      <c r="M76" s="18" t="n">
        <v>0</v>
      </c>
      <c r="N76" s="20" t="n">
        <v>0</v>
      </c>
      <c r="O76" s="18" t="n">
        <v>0</v>
      </c>
      <c r="P76" s="20" t="n">
        <v>0</v>
      </c>
      <c r="Q76" s="18" t="n">
        <v>0</v>
      </c>
      <c r="R76" s="20" t="n">
        <v>0</v>
      </c>
      <c r="S76" s="18" t="n">
        <v>25.47593019</v>
      </c>
      <c r="T76" s="20" t="n">
        <v>2.24121158</v>
      </c>
    </row>
    <row r="77" spans="1:20">
      <c r="A77" s="15" t="s">
        <v>501</v>
      </c>
      <c r="B77" s="17" t="n">
        <v>2969</v>
      </c>
      <c r="C77" s="18">
        <f>(2652.0/B77*100)</f>
        <v/>
      </c>
      <c r="D77" s="19" t="n">
        <v>317</v>
      </c>
      <c r="E77" s="18" t="n">
        <v>41.77538913</v>
      </c>
      <c r="F77" s="20" t="n">
        <v>2.94080098</v>
      </c>
      <c r="G77" s="18" t="n">
        <v>9.996806599999999</v>
      </c>
      <c r="H77" s="20" t="n">
        <v>1.81227564</v>
      </c>
      <c r="I77" s="18" t="n">
        <v>27.40063626</v>
      </c>
      <c r="J77" s="20" t="n">
        <v>2.49074039</v>
      </c>
      <c r="K77" s="18" t="n">
        <v>0</v>
      </c>
      <c r="L77" s="20" t="n">
        <v>0</v>
      </c>
      <c r="M77" s="18" t="n">
        <v>3.11185004</v>
      </c>
      <c r="N77" s="20" t="n">
        <v>0.93886683</v>
      </c>
      <c r="O77" s="18" t="n">
        <v>1.23804875</v>
      </c>
      <c r="P77" s="20" t="n">
        <v>0.60720545</v>
      </c>
      <c r="Q77" s="18" t="n">
        <v>0</v>
      </c>
      <c r="R77" s="20" t="n">
        <v>0</v>
      </c>
      <c r="S77" s="18" t="n">
        <v>16.47726921</v>
      </c>
      <c r="T77" s="20" t="n">
        <v>2.63457474</v>
      </c>
    </row>
    <row r="78" spans="1:20">
      <c r="A78" s="15" t="s">
        <v>502</v>
      </c>
      <c r="B78" s="17" t="n">
        <v>7115</v>
      </c>
      <c r="C78" s="18">
        <f>(6234.0/B78*100)</f>
        <v/>
      </c>
      <c r="D78" s="19" t="n">
        <v>881</v>
      </c>
      <c r="E78" s="18" t="n">
        <v>25.71475978</v>
      </c>
      <c r="F78" s="20" t="n">
        <v>1.56010365</v>
      </c>
      <c r="G78" s="18" t="n">
        <v>16.58109262</v>
      </c>
      <c r="H78" s="20" t="n">
        <v>1.359247</v>
      </c>
      <c r="I78" s="18" t="n">
        <v>55.67080584</v>
      </c>
      <c r="J78" s="20" t="n">
        <v>1.77092274</v>
      </c>
      <c r="K78" s="18" t="n">
        <v>0</v>
      </c>
      <c r="L78" s="20" t="n">
        <v>0</v>
      </c>
      <c r="M78" s="18" t="n">
        <v>0.15240991</v>
      </c>
      <c r="N78" s="20" t="n">
        <v>0.15340689</v>
      </c>
      <c r="O78" s="18" t="n">
        <v>0.03977583</v>
      </c>
      <c r="P78" s="20" t="n">
        <v>0.0398958</v>
      </c>
      <c r="Q78" s="18" t="n">
        <v>0</v>
      </c>
      <c r="R78" s="20" t="n">
        <v>0</v>
      </c>
      <c r="S78" s="18" t="n">
        <v>1.84115602</v>
      </c>
      <c r="T78" s="20" t="n">
        <v>0.40441476</v>
      </c>
    </row>
    <row r="79" spans="1:20">
      <c r="A79" s="15" t="s">
        <v>503</v>
      </c>
      <c r="B79" s="17" t="n">
        <v>3154</v>
      </c>
      <c r="C79" s="18">
        <f>(2786.0/B79*100)</f>
        <v/>
      </c>
      <c r="D79" s="19" t="n">
        <v>368</v>
      </c>
      <c r="E79" s="18" t="n">
        <v>18.45011103</v>
      </c>
      <c r="F79" s="20" t="n">
        <v>2.12006035</v>
      </c>
      <c r="G79" s="18" t="n">
        <v>20.57206119</v>
      </c>
      <c r="H79" s="20" t="n">
        <v>2.06101173</v>
      </c>
      <c r="I79" s="18" t="n">
        <v>49.61729742</v>
      </c>
      <c r="J79" s="20" t="n">
        <v>2.64684606</v>
      </c>
      <c r="K79" s="18" t="n">
        <v>0</v>
      </c>
      <c r="L79" s="20" t="n">
        <v>0</v>
      </c>
      <c r="M79" s="18" t="n">
        <v>0.69516875</v>
      </c>
      <c r="N79" s="20" t="n">
        <v>0.41543748</v>
      </c>
      <c r="O79" s="18" t="n">
        <v>0.37156378</v>
      </c>
      <c r="P79" s="20" t="n">
        <v>0.36758449</v>
      </c>
      <c r="Q79" s="18" t="n">
        <v>0</v>
      </c>
      <c r="R79" s="20" t="n">
        <v>0</v>
      </c>
      <c r="S79" s="18" t="n">
        <v>10.29379782</v>
      </c>
      <c r="T79" s="20" t="n">
        <v>1.58377167</v>
      </c>
    </row>
    <row r="80" spans="1:20">
      <c r="A80" s="15" t="s">
        <v>504</v>
      </c>
      <c r="B80" s="17" t="n">
        <v>3040</v>
      </c>
      <c r="C80" s="18">
        <f>(2522.0/B80*100)</f>
        <v/>
      </c>
      <c r="D80" s="19" t="n">
        <v>518</v>
      </c>
      <c r="E80" s="18" t="n">
        <v>12.98884976</v>
      </c>
      <c r="F80" s="20" t="n">
        <v>1.67235563</v>
      </c>
      <c r="G80" s="18" t="n">
        <v>18.55191535</v>
      </c>
      <c r="H80" s="20" t="n">
        <v>2.09972467</v>
      </c>
      <c r="I80" s="18" t="n">
        <v>67.1600485</v>
      </c>
      <c r="J80" s="20" t="n">
        <v>2.17685608</v>
      </c>
      <c r="K80" s="18" t="n">
        <v>0</v>
      </c>
      <c r="L80" s="20" t="n">
        <v>0</v>
      </c>
      <c r="M80" s="18" t="n">
        <v>0</v>
      </c>
      <c r="N80" s="20" t="n">
        <v>0</v>
      </c>
      <c r="O80" s="18" t="n">
        <v>0</v>
      </c>
      <c r="P80" s="20" t="n">
        <v>0</v>
      </c>
      <c r="Q80" s="18" t="n">
        <v>0</v>
      </c>
      <c r="R80" s="20" t="n">
        <v>0</v>
      </c>
      <c r="S80" s="18" t="n">
        <v>1.2991864</v>
      </c>
      <c r="T80" s="20" t="n">
        <v>0.54779347</v>
      </c>
    </row>
    <row r="81" spans="1:20">
      <c r="A81" s="15" t="s">
        <v>505</v>
      </c>
      <c r="B81" s="17" t="n">
        <v>870</v>
      </c>
      <c r="C81" s="18">
        <f>(720.0/B81*100)</f>
        <v/>
      </c>
      <c r="D81" s="19" t="n">
        <v>150</v>
      </c>
      <c r="E81" s="18" t="n">
        <v>11.62638186</v>
      </c>
      <c r="F81" s="20" t="n">
        <v>3.34124652</v>
      </c>
      <c r="G81" s="18" t="n">
        <v>18.04609122</v>
      </c>
      <c r="H81" s="20" t="n">
        <v>2.87411011</v>
      </c>
      <c r="I81" s="18" t="n">
        <v>54.91834568</v>
      </c>
      <c r="J81" s="20" t="n">
        <v>5.0762035</v>
      </c>
      <c r="K81" s="18" t="n">
        <v>0</v>
      </c>
      <c r="L81" s="20" t="n">
        <v>0</v>
      </c>
      <c r="M81" s="18" t="n">
        <v>0</v>
      </c>
      <c r="N81" s="20" t="n">
        <v>0</v>
      </c>
      <c r="O81" s="18" t="n">
        <v>0.56599338</v>
      </c>
      <c r="P81" s="20" t="n">
        <v>0.55955235</v>
      </c>
      <c r="Q81" s="18" t="n">
        <v>0</v>
      </c>
      <c r="R81" s="20" t="n">
        <v>0</v>
      </c>
      <c r="S81" s="18" t="n">
        <v>14.84318785</v>
      </c>
      <c r="T81" s="20" t="n">
        <v>2.96863969</v>
      </c>
    </row>
    <row r="82" spans="1:20">
      <c r="A82" s="15" t="s">
        <v>506</v>
      </c>
      <c r="B82" s="17" t="n">
        <v>15961</v>
      </c>
      <c r="C82" s="18">
        <f>(14001.0/B82*100)</f>
        <v/>
      </c>
      <c r="D82" s="19" t="n">
        <v>1960</v>
      </c>
      <c r="E82" s="18" t="n">
        <v>13.93158869</v>
      </c>
      <c r="F82" s="20" t="n">
        <v>1.12287507</v>
      </c>
      <c r="G82" s="18" t="n">
        <v>22.56388298</v>
      </c>
      <c r="H82" s="20" t="n">
        <v>1.2361631</v>
      </c>
      <c r="I82" s="18" t="n">
        <v>60.40439426</v>
      </c>
      <c r="J82" s="20" t="n">
        <v>1.47911079</v>
      </c>
      <c r="K82" s="18" t="n">
        <v>0</v>
      </c>
      <c r="L82" s="20" t="n">
        <v>0</v>
      </c>
      <c r="M82" s="18" t="n">
        <v>0.42712387</v>
      </c>
      <c r="N82" s="20" t="n">
        <v>0.24385558</v>
      </c>
      <c r="O82" s="18" t="n">
        <v>0.01384204</v>
      </c>
      <c r="P82" s="20" t="n">
        <v>0.01383469</v>
      </c>
      <c r="Q82" s="18" t="n">
        <v>0</v>
      </c>
      <c r="R82" s="20" t="n">
        <v>0</v>
      </c>
      <c r="S82" s="18" t="n">
        <v>2.65916815</v>
      </c>
      <c r="T82" s="20" t="n">
        <v>0.57740193</v>
      </c>
    </row>
    <row r="83" spans="1:20">
      <c r="A83" s="15" t="s">
        <v>507</v>
      </c>
      <c r="B83" s="17" t="n">
        <v>808</v>
      </c>
      <c r="C83" s="18">
        <f>(713.0/B83*100)</f>
        <v/>
      </c>
      <c r="D83" s="19" t="n">
        <v>95</v>
      </c>
      <c r="E83" s="18" t="n">
        <v>8.705133500000001</v>
      </c>
      <c r="F83" s="20" t="n">
        <v>3.06577796</v>
      </c>
      <c r="G83" s="18" t="n">
        <v>11.52246872</v>
      </c>
      <c r="H83" s="20" t="n">
        <v>3.92354676</v>
      </c>
      <c r="I83" s="18" t="n">
        <v>79.77239778000001</v>
      </c>
      <c r="J83" s="20" t="n">
        <v>4.51828591</v>
      </c>
      <c r="K83" s="18" t="n">
        <v>0</v>
      </c>
      <c r="L83" s="20" t="n">
        <v>0</v>
      </c>
      <c r="M83" s="18" t="n">
        <v>0</v>
      </c>
      <c r="N83" s="20" t="n">
        <v>0</v>
      </c>
      <c r="O83" s="18" t="n">
        <v>0</v>
      </c>
      <c r="P83" s="20" t="n">
        <v>0</v>
      </c>
      <c r="Q83" s="18" t="n">
        <v>0</v>
      </c>
      <c r="R83" s="20" t="n">
        <v>0</v>
      </c>
      <c r="S83" s="18" t="n">
        <v>0</v>
      </c>
      <c r="T83" s="20" t="n">
        <v>0</v>
      </c>
    </row>
    <row r="84" spans="1:20">
      <c r="A84" s="23" t="s">
        <v>508</v>
      </c>
      <c r="B84" s="24" t="n">
        <v>938</v>
      </c>
      <c r="C84" s="25">
        <f>(827.0/B84*100)</f>
        <v/>
      </c>
      <c r="D84" s="19" t="n">
        <v>111</v>
      </c>
      <c r="E84" s="18" t="n">
        <v>13.54328953</v>
      </c>
      <c r="F84" s="20" t="n">
        <v>3.36883451</v>
      </c>
      <c r="G84" s="18" t="n">
        <v>13.38090695</v>
      </c>
      <c r="H84" s="20" t="n">
        <v>3.39775465</v>
      </c>
      <c r="I84" s="18" t="n">
        <v>72.26745176</v>
      </c>
      <c r="J84" s="20" t="n">
        <v>3.93463577</v>
      </c>
      <c r="K84" s="18" t="n">
        <v>0</v>
      </c>
      <c r="L84" s="20" t="n">
        <v>0</v>
      </c>
      <c r="M84" s="18" t="n">
        <v>0</v>
      </c>
      <c r="N84" s="20" t="n">
        <v>0</v>
      </c>
      <c r="O84" s="18" t="n">
        <v>0</v>
      </c>
      <c r="P84" s="20" t="n">
        <v>0</v>
      </c>
      <c r="Q84" s="18" t="n">
        <v>0</v>
      </c>
      <c r="R84" s="20" t="n">
        <v>0</v>
      </c>
      <c r="S84" s="18" t="n">
        <v>0.80835177</v>
      </c>
      <c r="T84" s="20" t="n">
        <v>0.79966819</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(6267.0/B7*100)</f>
        <v/>
      </c>
      <c r="D7" s="19" t="n">
        <v>896</v>
      </c>
      <c r="E7" s="18" t="n">
        <v>52.44151723</v>
      </c>
      <c r="F7" s="20" t="n">
        <v>2.04298821</v>
      </c>
      <c r="G7" s="18" t="n">
        <v>32.13747214</v>
      </c>
      <c r="H7" s="20" t="n">
        <v>1.96295632</v>
      </c>
      <c r="I7" s="18" t="n">
        <v>0</v>
      </c>
      <c r="J7" s="20" t="n">
        <v>0</v>
      </c>
      <c r="K7" s="18" t="n">
        <v>0.18177675</v>
      </c>
      <c r="L7" s="20" t="n">
        <v>0.15584546</v>
      </c>
      <c r="M7" s="18" t="n">
        <v>0.01426847</v>
      </c>
      <c r="N7" s="20" t="n">
        <v>0.01425246</v>
      </c>
      <c r="O7" s="18" t="n">
        <v>0</v>
      </c>
      <c r="P7" s="20" t="n">
        <v>0</v>
      </c>
      <c r="Q7" s="18" t="n">
        <v>15.22496542</v>
      </c>
      <c r="R7" s="20" t="n">
        <v>1.44747648</v>
      </c>
    </row>
    <row r="8" spans="1:18">
      <c r="A8" s="15" t="s">
        <v>430</v>
      </c>
      <c r="B8" s="17" t="n">
        <v>3443</v>
      </c>
      <c r="C8" s="18">
        <f>(3023.0/B8*100)</f>
        <v/>
      </c>
      <c r="D8" s="19" t="n">
        <v>420</v>
      </c>
      <c r="E8" s="18" t="n">
        <v>47.17648701</v>
      </c>
      <c r="F8" s="20" t="n">
        <v>2.82182235</v>
      </c>
      <c r="G8" s="18" t="n">
        <v>32.32662613</v>
      </c>
      <c r="H8" s="20" t="n">
        <v>2.30651562</v>
      </c>
      <c r="I8" s="18" t="n">
        <v>0</v>
      </c>
      <c r="J8" s="20" t="n">
        <v>0</v>
      </c>
      <c r="K8" s="18" t="n">
        <v>0.14628597</v>
      </c>
      <c r="L8" s="20" t="n">
        <v>0.14552317</v>
      </c>
      <c r="M8" s="18" t="n">
        <v>0</v>
      </c>
      <c r="N8" s="20" t="n">
        <v>0</v>
      </c>
      <c r="O8" s="18" t="n">
        <v>0</v>
      </c>
      <c r="P8" s="20" t="n">
        <v>0</v>
      </c>
      <c r="Q8" s="18" t="n">
        <v>20.35060088</v>
      </c>
      <c r="R8" s="20" t="n">
        <v>2.3032662</v>
      </c>
    </row>
    <row r="9" spans="1:18">
      <c r="A9" s="15" t="s">
        <v>431</v>
      </c>
      <c r="B9" s="17" t="n">
        <v>4752</v>
      </c>
      <c r="C9" s="18">
        <f>(4180.0/B9*100)</f>
        <v/>
      </c>
      <c r="D9" s="19" t="n">
        <v>572</v>
      </c>
      <c r="E9" s="18" t="n">
        <v>46.67416925</v>
      </c>
      <c r="F9" s="20" t="n">
        <v>2.21624061</v>
      </c>
      <c r="G9" s="18" t="n">
        <v>33.54455105</v>
      </c>
      <c r="H9" s="20" t="n">
        <v>2.17462242</v>
      </c>
      <c r="I9" s="18" t="n">
        <v>0</v>
      </c>
      <c r="J9" s="20" t="n">
        <v>0</v>
      </c>
      <c r="K9" s="18" t="n">
        <v>0.45426699</v>
      </c>
      <c r="L9" s="20" t="n">
        <v>0.31223658</v>
      </c>
      <c r="M9" s="18" t="n">
        <v>0.14195528</v>
      </c>
      <c r="N9" s="20" t="n">
        <v>0.13810551</v>
      </c>
      <c r="O9" s="18" t="n">
        <v>0</v>
      </c>
      <c r="P9" s="20" t="n">
        <v>0</v>
      </c>
      <c r="Q9" s="18" t="n">
        <v>19.18505743</v>
      </c>
      <c r="R9" s="20" t="n">
        <v>1.79889752</v>
      </c>
    </row>
    <row r="10" spans="1:18">
      <c r="A10" s="15" t="s">
        <v>432</v>
      </c>
      <c r="B10" s="17" t="n">
        <v>10022</v>
      </c>
      <c r="C10" s="18">
        <f>(8789.0/B10*100)</f>
        <v/>
      </c>
      <c r="D10" s="19" t="n">
        <v>1233</v>
      </c>
      <c r="E10" s="18" t="n">
        <v>65.01600034000001</v>
      </c>
      <c r="F10" s="20" t="n">
        <v>1.98873025</v>
      </c>
      <c r="G10" s="18" t="n">
        <v>24.76452816</v>
      </c>
      <c r="H10" s="20" t="n">
        <v>1.96500607</v>
      </c>
      <c r="I10" s="18" t="n">
        <v>0</v>
      </c>
      <c r="J10" s="20" t="n">
        <v>0</v>
      </c>
      <c r="K10" s="18" t="n">
        <v>0.45321822</v>
      </c>
      <c r="L10" s="20" t="n">
        <v>0.28770138</v>
      </c>
      <c r="M10" s="18" t="n">
        <v>0.16375707</v>
      </c>
      <c r="N10" s="20" t="n">
        <v>0.16521089</v>
      </c>
      <c r="O10" s="18" t="n">
        <v>0</v>
      </c>
      <c r="P10" s="20" t="n">
        <v>0</v>
      </c>
      <c r="Q10" s="18" t="n">
        <v>9.60249621</v>
      </c>
      <c r="R10" s="20" t="n">
        <v>1.15851087</v>
      </c>
    </row>
    <row r="11" spans="1:18">
      <c r="A11" s="15" t="s">
        <v>433</v>
      </c>
      <c r="B11" s="17" t="n">
        <v>3500</v>
      </c>
      <c r="C11" s="18">
        <f>(3077.0/B11*100)</f>
        <v/>
      </c>
      <c r="D11" s="19" t="n">
        <v>423</v>
      </c>
      <c r="E11" s="18" t="n">
        <v>56.79438186</v>
      </c>
      <c r="F11" s="20" t="n">
        <v>3.06066967</v>
      </c>
      <c r="G11" s="18" t="n">
        <v>18.70949188</v>
      </c>
      <c r="H11" s="20" t="n">
        <v>1.93608148</v>
      </c>
      <c r="I11" s="18" t="n">
        <v>0</v>
      </c>
      <c r="J11" s="20" t="n">
        <v>0</v>
      </c>
      <c r="K11" s="18" t="n">
        <v>1.24180419</v>
      </c>
      <c r="L11" s="20" t="n">
        <v>0.5615287</v>
      </c>
      <c r="M11" s="18" t="n">
        <v>0</v>
      </c>
      <c r="N11" s="20" t="n">
        <v>0</v>
      </c>
      <c r="O11" s="18" t="n">
        <v>0</v>
      </c>
      <c r="P11" s="20" t="n">
        <v>0</v>
      </c>
      <c r="Q11" s="18" t="n">
        <v>23.25432207</v>
      </c>
      <c r="R11" s="20" t="n">
        <v>2.22218848</v>
      </c>
    </row>
    <row r="12" spans="1:18">
      <c r="A12" s="15" t="s">
        <v>434</v>
      </c>
      <c r="B12" s="17" t="n">
        <v>3422</v>
      </c>
      <c r="C12" s="18">
        <f>(3012.0/B12*100)</f>
        <v/>
      </c>
      <c r="D12" s="19" t="n">
        <v>410</v>
      </c>
      <c r="E12" s="18" t="n">
        <v>38.4787187</v>
      </c>
      <c r="F12" s="20" t="n">
        <v>2.84942881</v>
      </c>
      <c r="G12" s="18" t="n">
        <v>37.69900352</v>
      </c>
      <c r="H12" s="20" t="n">
        <v>2.81445733</v>
      </c>
      <c r="I12" s="18" t="n">
        <v>0</v>
      </c>
      <c r="J12" s="20" t="n">
        <v>0</v>
      </c>
      <c r="K12" s="18" t="n">
        <v>0.22389252</v>
      </c>
      <c r="L12" s="20" t="n">
        <v>0.15579362</v>
      </c>
      <c r="M12" s="18" t="n">
        <v>0</v>
      </c>
      <c r="N12" s="20" t="n">
        <v>0</v>
      </c>
      <c r="O12" s="18" t="n">
        <v>0</v>
      </c>
      <c r="P12" s="20" t="n">
        <v>0</v>
      </c>
      <c r="Q12" s="18" t="n">
        <v>23.59838526</v>
      </c>
      <c r="R12" s="20" t="n">
        <v>1.89479856</v>
      </c>
    </row>
    <row r="13" spans="1:18">
      <c r="A13" s="15" t="s">
        <v>435</v>
      </c>
      <c r="B13" s="17" t="n">
        <v>3602</v>
      </c>
      <c r="C13" s="18">
        <f>(3182.0/B13*100)</f>
        <v/>
      </c>
      <c r="D13" s="19" t="n">
        <v>420</v>
      </c>
      <c r="E13" s="18" t="n">
        <v>51.80602929</v>
      </c>
      <c r="F13" s="20" t="n">
        <v>2.58418218</v>
      </c>
      <c r="G13" s="18" t="n">
        <v>35.65981182</v>
      </c>
      <c r="H13" s="20" t="n">
        <v>2.71057176</v>
      </c>
      <c r="I13" s="18" t="n">
        <v>0</v>
      </c>
      <c r="J13" s="20" t="n">
        <v>0</v>
      </c>
      <c r="K13" s="18" t="n">
        <v>0.24691038</v>
      </c>
      <c r="L13" s="20" t="n">
        <v>0.14109361</v>
      </c>
      <c r="M13" s="18" t="n">
        <v>0</v>
      </c>
      <c r="N13" s="20" t="n">
        <v>0</v>
      </c>
      <c r="O13" s="18" t="n">
        <v>0</v>
      </c>
      <c r="P13" s="20" t="n">
        <v>0</v>
      </c>
      <c r="Q13" s="18" t="n">
        <v>12.28724851</v>
      </c>
      <c r="R13" s="20" t="n">
        <v>2.04920169</v>
      </c>
    </row>
    <row r="14" spans="1:18">
      <c r="A14" s="15" t="s">
        <v>436</v>
      </c>
      <c r="B14" s="17" t="n">
        <v>2788</v>
      </c>
      <c r="C14" s="18">
        <f>(2468.0/B14*100)</f>
        <v/>
      </c>
      <c r="D14" s="19" t="n">
        <v>320</v>
      </c>
      <c r="E14" s="18" t="n">
        <v>59.64411446</v>
      </c>
      <c r="F14" s="20" t="n">
        <v>3.14511517</v>
      </c>
      <c r="G14" s="18" t="n">
        <v>32.50686152</v>
      </c>
      <c r="H14" s="20" t="n">
        <v>2.91665468</v>
      </c>
      <c r="I14" s="18" t="n">
        <v>0</v>
      </c>
      <c r="J14" s="20" t="n">
        <v>0</v>
      </c>
      <c r="K14" s="18" t="n">
        <v>0.25831915</v>
      </c>
      <c r="L14" s="20" t="n">
        <v>0.25948601</v>
      </c>
      <c r="M14" s="18" t="n">
        <v>0</v>
      </c>
      <c r="N14" s="20" t="n">
        <v>0</v>
      </c>
      <c r="O14" s="18" t="n">
        <v>0</v>
      </c>
      <c r="P14" s="20" t="n">
        <v>0</v>
      </c>
      <c r="Q14" s="18" t="n">
        <v>7.59070487</v>
      </c>
      <c r="R14" s="20" t="n">
        <v>1.37259307</v>
      </c>
    </row>
    <row r="15" spans="1:18">
      <c r="A15" s="15" t="s">
        <v>437</v>
      </c>
      <c r="B15" s="17" t="n">
        <v>2863</v>
      </c>
      <c r="C15" s="18">
        <f>(2493.0/B15*100)</f>
        <v/>
      </c>
      <c r="D15" s="19" t="n">
        <v>370</v>
      </c>
      <c r="E15" s="18" t="n">
        <v>29.21013595</v>
      </c>
      <c r="F15" s="20" t="n">
        <v>2.40166976</v>
      </c>
      <c r="G15" s="18" t="n">
        <v>61.92444119</v>
      </c>
      <c r="H15" s="20" t="n">
        <v>2.42808229</v>
      </c>
      <c r="I15" s="18" t="n">
        <v>0</v>
      </c>
      <c r="J15" s="20" t="n">
        <v>0</v>
      </c>
      <c r="K15" s="18" t="n">
        <v>0</v>
      </c>
      <c r="L15" s="20" t="n">
        <v>0</v>
      </c>
      <c r="M15" s="18" t="n">
        <v>0</v>
      </c>
      <c r="N15" s="20" t="n">
        <v>0</v>
      </c>
      <c r="O15" s="18" t="n">
        <v>0</v>
      </c>
      <c r="P15" s="20" t="n">
        <v>0</v>
      </c>
      <c r="Q15" s="18" t="n">
        <v>8.865422860000001</v>
      </c>
      <c r="R15" s="20" t="n">
        <v>1.70304058</v>
      </c>
    </row>
    <row r="16" spans="1:18">
      <c r="A16" s="15" t="s">
        <v>438</v>
      </c>
      <c r="B16" s="17" t="n">
        <v>3111</v>
      </c>
      <c r="C16" s="18">
        <f>(2728.0/B16*100)</f>
        <v/>
      </c>
      <c r="D16" s="19" t="n">
        <v>383</v>
      </c>
      <c r="E16" s="18" t="n">
        <v>44.65532943</v>
      </c>
      <c r="F16" s="20" t="n">
        <v>2.68138391</v>
      </c>
      <c r="G16" s="18" t="n">
        <v>14.42013005</v>
      </c>
      <c r="H16" s="20" t="n">
        <v>1.78403163</v>
      </c>
      <c r="I16" s="18" t="n">
        <v>0</v>
      </c>
      <c r="J16" s="20" t="n">
        <v>0</v>
      </c>
      <c r="K16" s="18" t="n">
        <v>1.52034845</v>
      </c>
      <c r="L16" s="20" t="n">
        <v>0.95197027</v>
      </c>
      <c r="M16" s="18" t="n">
        <v>0</v>
      </c>
      <c r="N16" s="20" t="n">
        <v>0</v>
      </c>
      <c r="O16" s="18" t="n">
        <v>0</v>
      </c>
      <c r="P16" s="20" t="n">
        <v>0</v>
      </c>
      <c r="Q16" s="18" t="n">
        <v>39.40419207</v>
      </c>
      <c r="R16" s="20" t="n">
        <v>2.54544534</v>
      </c>
    </row>
    <row r="17" spans="1:18">
      <c r="A17" s="15" t="s">
        <v>439</v>
      </c>
      <c r="B17" s="17" t="n">
        <v>3197</v>
      </c>
      <c r="C17" s="18">
        <f>(2810.0/B17*100)</f>
        <v/>
      </c>
      <c r="D17" s="19" t="n">
        <v>387</v>
      </c>
      <c r="E17" s="18" t="n">
        <v>42.93047876</v>
      </c>
      <c r="F17" s="20" t="n">
        <v>2.72260943</v>
      </c>
      <c r="G17" s="18" t="n">
        <v>40.16880053</v>
      </c>
      <c r="H17" s="20" t="n">
        <v>2.70278039</v>
      </c>
      <c r="I17" s="18" t="n">
        <v>0</v>
      </c>
      <c r="J17" s="20" t="n">
        <v>0</v>
      </c>
      <c r="K17" s="18" t="n">
        <v>0</v>
      </c>
      <c r="L17" s="20" t="n">
        <v>0</v>
      </c>
      <c r="M17" s="18" t="n">
        <v>0</v>
      </c>
      <c r="N17" s="20" t="n">
        <v>0</v>
      </c>
      <c r="O17" s="18" t="n">
        <v>0</v>
      </c>
      <c r="P17" s="20" t="n">
        <v>0</v>
      </c>
      <c r="Q17" s="18" t="n">
        <v>16.90072071</v>
      </c>
      <c r="R17" s="20" t="n">
        <v>1.72772399</v>
      </c>
    </row>
    <row r="18" spans="1:18">
      <c r="A18" s="15" t="s">
        <v>440</v>
      </c>
      <c r="B18" s="17" t="n">
        <v>2706</v>
      </c>
      <c r="C18" s="18">
        <f>(2386.0/B18*100)</f>
        <v/>
      </c>
      <c r="D18" s="19" t="n">
        <v>320</v>
      </c>
      <c r="E18" s="18" t="n">
        <v>63.31707227</v>
      </c>
      <c r="F18" s="20" t="n">
        <v>2.98001253</v>
      </c>
      <c r="G18" s="18" t="n">
        <v>18.65193916</v>
      </c>
      <c r="H18" s="20" t="n">
        <v>2.2874119</v>
      </c>
      <c r="I18" s="18" t="n">
        <v>0</v>
      </c>
      <c r="J18" s="20" t="n">
        <v>0</v>
      </c>
      <c r="K18" s="18" t="n">
        <v>0.56703481</v>
      </c>
      <c r="L18" s="20" t="n">
        <v>0.4039604</v>
      </c>
      <c r="M18" s="18" t="n">
        <v>0</v>
      </c>
      <c r="N18" s="20" t="n">
        <v>0</v>
      </c>
      <c r="O18" s="18" t="n">
        <v>0</v>
      </c>
      <c r="P18" s="20" t="n">
        <v>0</v>
      </c>
      <c r="Q18" s="18" t="n">
        <v>17.46395376</v>
      </c>
      <c r="R18" s="20" t="n">
        <v>2.38474845</v>
      </c>
    </row>
    <row r="19" spans="1:18">
      <c r="A19" s="15" t="s">
        <v>441</v>
      </c>
      <c r="B19" s="17" t="n">
        <v>2850</v>
      </c>
      <c r="C19" s="18">
        <f>(2510.0/B19*100)</f>
        <v/>
      </c>
      <c r="D19" s="19" t="n">
        <v>340</v>
      </c>
      <c r="E19" s="18" t="n">
        <v>45.88281077</v>
      </c>
      <c r="F19" s="20" t="n">
        <v>2.83125798</v>
      </c>
      <c r="G19" s="18" t="n">
        <v>31.13423408</v>
      </c>
      <c r="H19" s="20" t="n">
        <v>2.54708117</v>
      </c>
      <c r="I19" s="18" t="n">
        <v>0</v>
      </c>
      <c r="J19" s="20" t="n">
        <v>0</v>
      </c>
      <c r="K19" s="18" t="n">
        <v>0</v>
      </c>
      <c r="L19" s="20" t="n">
        <v>0</v>
      </c>
      <c r="M19" s="18" t="n">
        <v>0</v>
      </c>
      <c r="N19" s="20" t="n">
        <v>0</v>
      </c>
      <c r="O19" s="18" t="n">
        <v>0</v>
      </c>
      <c r="P19" s="20" t="n">
        <v>0</v>
      </c>
      <c r="Q19" s="18" t="n">
        <v>22.98295514</v>
      </c>
      <c r="R19" s="20" t="n">
        <v>2.31394254</v>
      </c>
    </row>
    <row r="20" spans="1:18">
      <c r="A20" s="15" t="s">
        <v>442</v>
      </c>
      <c r="B20" s="17" t="n">
        <v>1741</v>
      </c>
      <c r="C20" s="18">
        <f>(1529.0/B20*100)</f>
        <v/>
      </c>
      <c r="D20" s="19" t="n">
        <v>212</v>
      </c>
      <c r="E20" s="18" t="n">
        <v>51.69748458</v>
      </c>
      <c r="F20" s="20" t="n">
        <v>3.02354599</v>
      </c>
      <c r="G20" s="18" t="n">
        <v>33.40080441</v>
      </c>
      <c r="H20" s="20" t="n">
        <v>3.1589296</v>
      </c>
      <c r="I20" s="18" t="n">
        <v>0</v>
      </c>
      <c r="J20" s="20" t="n">
        <v>0</v>
      </c>
      <c r="K20" s="18" t="n">
        <v>0</v>
      </c>
      <c r="L20" s="20" t="n">
        <v>0</v>
      </c>
      <c r="M20" s="18" t="n">
        <v>1.45277128</v>
      </c>
      <c r="N20" s="20" t="n">
        <v>1.00402493</v>
      </c>
      <c r="O20" s="18" t="n">
        <v>0</v>
      </c>
      <c r="P20" s="20" t="n">
        <v>0</v>
      </c>
      <c r="Q20" s="18" t="n">
        <v>13.44893973</v>
      </c>
      <c r="R20" s="20" t="n">
        <v>2.35610382</v>
      </c>
    </row>
    <row r="21" spans="1:18">
      <c r="A21" s="15" t="s">
        <v>443</v>
      </c>
      <c r="B21" s="17" t="n">
        <v>2833</v>
      </c>
      <c r="C21" s="18">
        <f>(2354.0/B21*100)</f>
        <v/>
      </c>
      <c r="D21" s="19" t="n">
        <v>479</v>
      </c>
      <c r="E21" s="18" t="n">
        <v>64.11364075</v>
      </c>
      <c r="F21" s="20" t="n">
        <v>2.24890791</v>
      </c>
      <c r="G21" s="18" t="n">
        <v>24.54221404</v>
      </c>
      <c r="H21" s="20" t="n">
        <v>2.37065434</v>
      </c>
      <c r="I21" s="18" t="n">
        <v>0</v>
      </c>
      <c r="J21" s="20" t="n">
        <v>0</v>
      </c>
      <c r="K21" s="18" t="n">
        <v>0.18390308</v>
      </c>
      <c r="L21" s="20" t="n">
        <v>0.13123825</v>
      </c>
      <c r="M21" s="18" t="n">
        <v>0</v>
      </c>
      <c r="N21" s="20" t="n">
        <v>0</v>
      </c>
      <c r="O21" s="18" t="n">
        <v>0</v>
      </c>
      <c r="P21" s="20" t="n">
        <v>0</v>
      </c>
      <c r="Q21" s="18" t="n">
        <v>11.16024213</v>
      </c>
      <c r="R21" s="20" t="n">
        <v>1.3410862</v>
      </c>
    </row>
    <row r="22" spans="1:18">
      <c r="A22" s="15" t="s">
        <v>444</v>
      </c>
      <c r="B22" s="17" t="n">
        <v>3667</v>
      </c>
      <c r="C22" s="18">
        <f>(3291.0/B22*100)</f>
        <v/>
      </c>
      <c r="D22" s="19" t="n">
        <v>376</v>
      </c>
      <c r="E22" s="18" t="n">
        <v>67.8063762</v>
      </c>
      <c r="F22" s="20" t="n">
        <v>2.56048498</v>
      </c>
      <c r="G22" s="18" t="n">
        <v>11.81655208</v>
      </c>
      <c r="H22" s="20" t="n">
        <v>1.51120938</v>
      </c>
      <c r="I22" s="18" t="n">
        <v>0</v>
      </c>
      <c r="J22" s="20" t="n">
        <v>0</v>
      </c>
      <c r="K22" s="18" t="n">
        <v>0.84994092</v>
      </c>
      <c r="L22" s="20" t="n">
        <v>0.52630234</v>
      </c>
      <c r="M22" s="18" t="n">
        <v>0</v>
      </c>
      <c r="N22" s="20" t="n">
        <v>0</v>
      </c>
      <c r="O22" s="18" t="n">
        <v>0</v>
      </c>
      <c r="P22" s="20" t="n">
        <v>0</v>
      </c>
      <c r="Q22" s="18" t="n">
        <v>19.5271308</v>
      </c>
      <c r="R22" s="20" t="n">
        <v>2.462263</v>
      </c>
    </row>
    <row r="23" spans="1:18">
      <c r="A23" s="15" t="s">
        <v>445</v>
      </c>
      <c r="B23" s="17" t="n">
        <v>5792</v>
      </c>
      <c r="C23" s="18">
        <f>(5077.0/B23*100)</f>
        <v/>
      </c>
      <c r="D23" s="19" t="n">
        <v>715</v>
      </c>
      <c r="E23" s="18" t="n">
        <v>58.29815295</v>
      </c>
      <c r="F23" s="20" t="n">
        <v>2.99055283</v>
      </c>
      <c r="G23" s="18" t="n">
        <v>17.20537539</v>
      </c>
      <c r="H23" s="20" t="n">
        <v>2.31838083</v>
      </c>
      <c r="I23" s="18" t="n">
        <v>0</v>
      </c>
      <c r="J23" s="20" t="n">
        <v>0</v>
      </c>
      <c r="K23" s="18" t="n">
        <v>0.13648792</v>
      </c>
      <c r="L23" s="20" t="n">
        <v>0.13889932</v>
      </c>
      <c r="M23" s="18" t="n">
        <v>2.31646155</v>
      </c>
      <c r="N23" s="20" t="n">
        <v>1.57107213</v>
      </c>
      <c r="O23" s="18" t="n">
        <v>0</v>
      </c>
      <c r="P23" s="20" t="n">
        <v>0</v>
      </c>
      <c r="Q23" s="18" t="n">
        <v>22.04352219</v>
      </c>
      <c r="R23" s="20" t="n">
        <v>2.48215598</v>
      </c>
    </row>
    <row r="24" spans="1:18">
      <c r="A24" s="15" t="s">
        <v>446</v>
      </c>
      <c r="B24" s="17" t="n">
        <v>3309</v>
      </c>
      <c r="C24" s="18">
        <f>(2884.0/B24*100)</f>
        <v/>
      </c>
      <c r="D24" s="19" t="n">
        <v>425</v>
      </c>
      <c r="E24" s="18" t="n">
        <v>39.02562475</v>
      </c>
      <c r="F24" s="20" t="n">
        <v>2.71090698</v>
      </c>
      <c r="G24" s="18" t="n">
        <v>47.26415875</v>
      </c>
      <c r="H24" s="20" t="n">
        <v>2.68372496</v>
      </c>
      <c r="I24" s="18" t="n">
        <v>0</v>
      </c>
      <c r="J24" s="20" t="n">
        <v>0</v>
      </c>
      <c r="K24" s="18" t="n">
        <v>0.40837195</v>
      </c>
      <c r="L24" s="20" t="n">
        <v>0.28589982</v>
      </c>
      <c r="M24" s="18" t="n">
        <v>0</v>
      </c>
      <c r="N24" s="20" t="n">
        <v>0</v>
      </c>
      <c r="O24" s="18" t="n">
        <v>0</v>
      </c>
      <c r="P24" s="20" t="n">
        <v>0</v>
      </c>
      <c r="Q24" s="18" t="n">
        <v>13.30184455</v>
      </c>
      <c r="R24" s="20" t="n">
        <v>2.1075513</v>
      </c>
    </row>
    <row r="25" spans="1:18">
      <c r="A25" s="15" t="s">
        <v>447</v>
      </c>
      <c r="B25" s="17" t="n">
        <v>2669</v>
      </c>
      <c r="C25" s="18">
        <f>(2343.0/B25*100)</f>
        <v/>
      </c>
      <c r="D25" s="19" t="n">
        <v>326</v>
      </c>
      <c r="E25" s="18" t="n">
        <v>73.10070162</v>
      </c>
      <c r="F25" s="20" t="n">
        <v>2.57597788</v>
      </c>
      <c r="G25" s="18" t="n">
        <v>19.4825003</v>
      </c>
      <c r="H25" s="20" t="n">
        <v>2.76158465</v>
      </c>
      <c r="I25" s="18" t="n">
        <v>0</v>
      </c>
      <c r="J25" s="20" t="n">
        <v>0</v>
      </c>
      <c r="K25" s="18" t="n">
        <v>0.30841471</v>
      </c>
      <c r="L25" s="20" t="n">
        <v>0.30841241</v>
      </c>
      <c r="M25" s="18" t="n">
        <v>0</v>
      </c>
      <c r="N25" s="20" t="n">
        <v>0</v>
      </c>
      <c r="O25" s="18" t="n">
        <v>0</v>
      </c>
      <c r="P25" s="20" t="n">
        <v>0</v>
      </c>
      <c r="Q25" s="18" t="n">
        <v>7.10838337</v>
      </c>
      <c r="R25" s="20" t="n">
        <v>1.15967496</v>
      </c>
    </row>
    <row r="26" spans="1:18">
      <c r="A26" s="15" t="s">
        <v>448</v>
      </c>
      <c r="B26" s="17" t="n">
        <v>2419</v>
      </c>
      <c r="C26" s="18">
        <f>(2120.0/B26*100)</f>
        <v/>
      </c>
      <c r="D26" s="19" t="n">
        <v>299</v>
      </c>
      <c r="E26" s="18" t="n">
        <v>70.65116507</v>
      </c>
      <c r="F26" s="20" t="n">
        <v>2.35176002</v>
      </c>
      <c r="G26" s="18" t="n">
        <v>18.85967535</v>
      </c>
      <c r="H26" s="20" t="n">
        <v>1.91783216</v>
      </c>
      <c r="I26" s="18" t="n">
        <v>0</v>
      </c>
      <c r="J26" s="20" t="n">
        <v>0</v>
      </c>
      <c r="K26" s="18" t="n">
        <v>0.26400659</v>
      </c>
      <c r="L26" s="20" t="n">
        <v>0.29123881</v>
      </c>
      <c r="M26" s="18" t="n">
        <v>0.25865194</v>
      </c>
      <c r="N26" s="20" t="n">
        <v>0.22939675</v>
      </c>
      <c r="O26" s="18" t="n">
        <v>0</v>
      </c>
      <c r="P26" s="20" t="n">
        <v>0</v>
      </c>
      <c r="Q26" s="18" t="n">
        <v>9.96650105</v>
      </c>
      <c r="R26" s="20" t="n">
        <v>1.93923041</v>
      </c>
    </row>
    <row r="27" spans="1:18">
      <c r="A27" s="15" t="s">
        <v>449</v>
      </c>
      <c r="B27" s="17" t="n">
        <v>2683</v>
      </c>
      <c r="C27" s="18">
        <f>(2368.0/B27*100)</f>
        <v/>
      </c>
      <c r="D27" s="19" t="n">
        <v>315</v>
      </c>
      <c r="E27" s="18" t="n">
        <v>44.25141502</v>
      </c>
      <c r="F27" s="20" t="n">
        <v>2.40301435</v>
      </c>
      <c r="G27" s="18" t="n">
        <v>25.91357278</v>
      </c>
      <c r="H27" s="20" t="n">
        <v>2.50045655</v>
      </c>
      <c r="I27" s="18" t="n">
        <v>0</v>
      </c>
      <c r="J27" s="20" t="n">
        <v>0</v>
      </c>
      <c r="K27" s="18" t="n">
        <v>0.65074613</v>
      </c>
      <c r="L27" s="20" t="n">
        <v>0.45798162</v>
      </c>
      <c r="M27" s="18" t="n">
        <v>0</v>
      </c>
      <c r="N27" s="20" t="n">
        <v>0</v>
      </c>
      <c r="O27" s="18" t="n">
        <v>0</v>
      </c>
      <c r="P27" s="20" t="n">
        <v>0</v>
      </c>
      <c r="Q27" s="18" t="n">
        <v>29.18426607</v>
      </c>
      <c r="R27" s="20" t="n">
        <v>2.46729208</v>
      </c>
    </row>
    <row r="28" spans="1:18">
      <c r="A28" s="15" t="s">
        <v>450</v>
      </c>
      <c r="B28" s="17" t="n">
        <v>3803</v>
      </c>
      <c r="C28" s="18">
        <f>(3371.0/B28*100)</f>
        <v/>
      </c>
      <c r="D28" s="19" t="n">
        <v>432</v>
      </c>
      <c r="E28" s="18" t="n">
        <v>87.30831125</v>
      </c>
      <c r="F28" s="20" t="n">
        <v>1.73039843</v>
      </c>
      <c r="G28" s="18" t="n">
        <v>7.68524084</v>
      </c>
      <c r="H28" s="20" t="n">
        <v>1.49833727</v>
      </c>
      <c r="I28" s="18" t="n">
        <v>0</v>
      </c>
      <c r="J28" s="20" t="n">
        <v>0</v>
      </c>
      <c r="K28" s="18" t="n">
        <v>0.38893445</v>
      </c>
      <c r="L28" s="20" t="n">
        <v>0.28916005</v>
      </c>
      <c r="M28" s="18" t="n">
        <v>0</v>
      </c>
      <c r="N28" s="20" t="n">
        <v>0</v>
      </c>
      <c r="O28" s="18" t="n">
        <v>0</v>
      </c>
      <c r="P28" s="20" t="n">
        <v>0</v>
      </c>
      <c r="Q28" s="18" t="n">
        <v>4.61751347</v>
      </c>
      <c r="R28" s="20" t="n">
        <v>0.86108486</v>
      </c>
    </row>
    <row r="29" spans="1:18">
      <c r="A29" s="15" t="s">
        <v>451</v>
      </c>
      <c r="B29" s="17" t="n">
        <v>2700</v>
      </c>
      <c r="C29" s="18">
        <f>(2359.0/B29*100)</f>
        <v/>
      </c>
      <c r="D29" s="19" t="n">
        <v>341</v>
      </c>
      <c r="E29" s="18" t="n">
        <v>62.14352577</v>
      </c>
      <c r="F29" s="20" t="n">
        <v>2.64905133</v>
      </c>
      <c r="G29" s="18" t="n">
        <v>33.74586523</v>
      </c>
      <c r="H29" s="20" t="n">
        <v>2.57987139</v>
      </c>
      <c r="I29" s="18" t="n">
        <v>0</v>
      </c>
      <c r="J29" s="20" t="n">
        <v>0</v>
      </c>
      <c r="K29" s="18" t="n">
        <v>0</v>
      </c>
      <c r="L29" s="20" t="n">
        <v>0</v>
      </c>
      <c r="M29" s="18" t="n">
        <v>0</v>
      </c>
      <c r="N29" s="20" t="n">
        <v>0</v>
      </c>
      <c r="O29" s="18" t="n">
        <v>0</v>
      </c>
      <c r="P29" s="20" t="n">
        <v>0</v>
      </c>
      <c r="Q29" s="18" t="n">
        <v>4.110609</v>
      </c>
      <c r="R29" s="20" t="n">
        <v>1.08581458</v>
      </c>
    </row>
    <row r="30" spans="1:18">
      <c r="A30" s="15" t="s">
        <v>452</v>
      </c>
      <c r="B30" s="17" t="n">
        <v>2257</v>
      </c>
      <c r="C30" s="18">
        <f>(1979.0/B30*100)</f>
        <v/>
      </c>
      <c r="D30" s="19" t="n">
        <v>278</v>
      </c>
      <c r="E30" s="18" t="n">
        <v>54.31796548</v>
      </c>
      <c r="F30" s="20" t="n">
        <v>3.08370717</v>
      </c>
      <c r="G30" s="18" t="n">
        <v>30.76143263</v>
      </c>
      <c r="H30" s="20" t="n">
        <v>2.82823247</v>
      </c>
      <c r="I30" s="18" t="n">
        <v>0</v>
      </c>
      <c r="J30" s="20" t="n">
        <v>0</v>
      </c>
      <c r="K30" s="18" t="n">
        <v>1.51671228</v>
      </c>
      <c r="L30" s="20" t="n">
        <v>0.96141889</v>
      </c>
      <c r="M30" s="18" t="n">
        <v>0</v>
      </c>
      <c r="N30" s="20" t="n">
        <v>0</v>
      </c>
      <c r="O30" s="18" t="n">
        <v>0</v>
      </c>
      <c r="P30" s="20" t="n">
        <v>0</v>
      </c>
      <c r="Q30" s="18" t="n">
        <v>13.40388961</v>
      </c>
      <c r="R30" s="20" t="n">
        <v>2.01704928</v>
      </c>
    </row>
    <row r="31" spans="1:18">
      <c r="A31" s="15" t="s">
        <v>453</v>
      </c>
      <c r="B31" s="17" t="n">
        <v>2706</v>
      </c>
      <c r="C31" s="18">
        <f>(2378.0/B31*100)</f>
        <v/>
      </c>
      <c r="D31" s="19" t="n">
        <v>328</v>
      </c>
      <c r="E31" s="18" t="n">
        <v>44.415974</v>
      </c>
      <c r="F31" s="20" t="n">
        <v>2.87893897</v>
      </c>
      <c r="G31" s="18" t="n">
        <v>38.83295913</v>
      </c>
      <c r="H31" s="20" t="n">
        <v>2.94349851</v>
      </c>
      <c r="I31" s="18" t="n">
        <v>0</v>
      </c>
      <c r="J31" s="20" t="n">
        <v>0</v>
      </c>
      <c r="K31" s="18" t="n">
        <v>1.13014284</v>
      </c>
      <c r="L31" s="20" t="n">
        <v>0.56055826</v>
      </c>
      <c r="M31" s="18" t="n">
        <v>0</v>
      </c>
      <c r="N31" s="20" t="n">
        <v>0</v>
      </c>
      <c r="O31" s="18" t="n">
        <v>0</v>
      </c>
      <c r="P31" s="20" t="n">
        <v>0</v>
      </c>
      <c r="Q31" s="18" t="n">
        <v>15.62092403</v>
      </c>
      <c r="R31" s="20" t="n">
        <v>2.17415374</v>
      </c>
    </row>
    <row r="32" spans="1:18">
      <c r="A32" s="15" t="s">
        <v>454</v>
      </c>
      <c r="B32" s="17" t="n">
        <v>2209</v>
      </c>
      <c r="C32" s="18">
        <f>(1846.0/B32*100)</f>
        <v/>
      </c>
      <c r="D32" s="19" t="n">
        <v>363</v>
      </c>
      <c r="E32" s="18" t="n">
        <v>53.80209964</v>
      </c>
      <c r="F32" s="20" t="n">
        <v>2.57053023</v>
      </c>
      <c r="G32" s="18" t="n">
        <v>33.8863792</v>
      </c>
      <c r="H32" s="20" t="n">
        <v>2.41081954</v>
      </c>
      <c r="I32" s="18" t="n">
        <v>0</v>
      </c>
      <c r="J32" s="20" t="n">
        <v>0</v>
      </c>
      <c r="K32" s="18" t="n">
        <v>0</v>
      </c>
      <c r="L32" s="20" t="n">
        <v>0</v>
      </c>
      <c r="M32" s="18" t="n">
        <v>0.316306</v>
      </c>
      <c r="N32" s="20" t="n">
        <v>0.30288068</v>
      </c>
      <c r="O32" s="18" t="n">
        <v>0</v>
      </c>
      <c r="P32" s="20" t="n">
        <v>0</v>
      </c>
      <c r="Q32" s="18" t="n">
        <v>11.99521516</v>
      </c>
      <c r="R32" s="20" t="n">
        <v>1.80643044</v>
      </c>
    </row>
    <row r="33" spans="1:18">
      <c r="A33" s="15" t="s">
        <v>455</v>
      </c>
      <c r="B33" s="17" t="n">
        <v>3651</v>
      </c>
      <c r="C33" s="18">
        <f>(3217.0/B33*100)</f>
        <v/>
      </c>
      <c r="D33" s="19" t="n">
        <v>434</v>
      </c>
      <c r="E33" s="18" t="n">
        <v>57.89845793</v>
      </c>
      <c r="F33" s="20" t="n">
        <v>2.32384331</v>
      </c>
      <c r="G33" s="18" t="n">
        <v>25.32913177</v>
      </c>
      <c r="H33" s="20" t="n">
        <v>2.24547202</v>
      </c>
      <c r="I33" s="18" t="n">
        <v>0</v>
      </c>
      <c r="J33" s="20" t="n">
        <v>0</v>
      </c>
      <c r="K33" s="18" t="n">
        <v>0</v>
      </c>
      <c r="L33" s="20" t="n">
        <v>0</v>
      </c>
      <c r="M33" s="18" t="n">
        <v>0</v>
      </c>
      <c r="N33" s="20" t="n">
        <v>0</v>
      </c>
      <c r="O33" s="18" t="n">
        <v>0</v>
      </c>
      <c r="P33" s="20" t="n">
        <v>0</v>
      </c>
      <c r="Q33" s="18" t="n">
        <v>16.7724103</v>
      </c>
      <c r="R33" s="20" t="n">
        <v>2.05371881</v>
      </c>
    </row>
    <row r="34" spans="1:18">
      <c r="A34" s="15" t="s">
        <v>456</v>
      </c>
      <c r="B34" s="17" t="n">
        <v>3035</v>
      </c>
      <c r="C34" s="18">
        <f>(2673.0/B34*100)</f>
        <v/>
      </c>
      <c r="D34" s="19" t="n">
        <v>362</v>
      </c>
      <c r="E34" s="18" t="n">
        <v>47.07253354</v>
      </c>
      <c r="F34" s="20" t="n">
        <v>2.87519802</v>
      </c>
      <c r="G34" s="18" t="n">
        <v>33.60711691</v>
      </c>
      <c r="H34" s="20" t="n">
        <v>2.43718894</v>
      </c>
      <c r="I34" s="18" t="n">
        <v>0</v>
      </c>
      <c r="J34" s="20" t="n">
        <v>0</v>
      </c>
      <c r="K34" s="18" t="n">
        <v>0.37327398</v>
      </c>
      <c r="L34" s="20" t="n">
        <v>0.20895668</v>
      </c>
      <c r="M34" s="18" t="n">
        <v>0</v>
      </c>
      <c r="N34" s="20" t="n">
        <v>0</v>
      </c>
      <c r="O34" s="18" t="n">
        <v>0</v>
      </c>
      <c r="P34" s="20" t="n">
        <v>0</v>
      </c>
      <c r="Q34" s="18" t="n">
        <v>18.94707557</v>
      </c>
      <c r="R34" s="20" t="n">
        <v>2.2426213</v>
      </c>
    </row>
    <row r="35" spans="1:18">
      <c r="A35" s="15" t="s">
        <v>457</v>
      </c>
      <c r="B35" s="17" t="n">
        <v>2901</v>
      </c>
      <c r="C35" s="18">
        <f>(2532.0/B35*100)</f>
        <v/>
      </c>
      <c r="D35" s="19" t="n">
        <v>369</v>
      </c>
      <c r="E35" s="18" t="n">
        <v>55.61491201</v>
      </c>
      <c r="F35" s="20" t="n">
        <v>3.04720175</v>
      </c>
      <c r="G35" s="18" t="n">
        <v>34.04297367</v>
      </c>
      <c r="H35" s="20" t="n">
        <v>3.06420926</v>
      </c>
      <c r="I35" s="18" t="n">
        <v>0</v>
      </c>
      <c r="J35" s="20" t="n">
        <v>0</v>
      </c>
      <c r="K35" s="18" t="n">
        <v>0</v>
      </c>
      <c r="L35" s="20" t="n">
        <v>0</v>
      </c>
      <c r="M35" s="18" t="n">
        <v>0</v>
      </c>
      <c r="N35" s="20" t="n">
        <v>0</v>
      </c>
      <c r="O35" s="18" t="n">
        <v>0</v>
      </c>
      <c r="P35" s="20" t="n">
        <v>0</v>
      </c>
      <c r="Q35" s="18" t="n">
        <v>10.34211433</v>
      </c>
      <c r="R35" s="20" t="n">
        <v>1.77759088</v>
      </c>
    </row>
    <row r="36" spans="1:18">
      <c r="A36" s="15" t="s">
        <v>458</v>
      </c>
      <c r="B36" s="17" t="n">
        <v>3404</v>
      </c>
      <c r="C36" s="18">
        <f>(2984.0/B36*100)</f>
        <v/>
      </c>
      <c r="D36" s="19" t="n">
        <v>420</v>
      </c>
      <c r="E36" s="18" t="n">
        <v>73.75955713</v>
      </c>
      <c r="F36" s="20" t="n">
        <v>2.22869171</v>
      </c>
      <c r="G36" s="18" t="n">
        <v>11.47503442</v>
      </c>
      <c r="H36" s="20" t="n">
        <v>1.81979253</v>
      </c>
      <c r="I36" s="18" t="n">
        <v>0</v>
      </c>
      <c r="J36" s="20" t="n">
        <v>0</v>
      </c>
      <c r="K36" s="18" t="n">
        <v>0.2541048</v>
      </c>
      <c r="L36" s="20" t="n">
        <v>0.25501672</v>
      </c>
      <c r="M36" s="18" t="n">
        <v>0</v>
      </c>
      <c r="N36" s="20" t="n">
        <v>0</v>
      </c>
      <c r="O36" s="18" t="n">
        <v>0</v>
      </c>
      <c r="P36" s="20" t="n">
        <v>0</v>
      </c>
      <c r="Q36" s="18" t="n">
        <v>14.51130365</v>
      </c>
      <c r="R36" s="20" t="n">
        <v>1.66290619</v>
      </c>
    </row>
    <row r="37" spans="1:18">
      <c r="A37" s="15" t="s">
        <v>459</v>
      </c>
      <c r="B37" s="17" t="n">
        <v>2731</v>
      </c>
      <c r="C37" s="18">
        <f>(2408.0/B37*100)</f>
        <v/>
      </c>
      <c r="D37" s="19" t="n">
        <v>323</v>
      </c>
      <c r="E37" s="18" t="n">
        <v>37.92869272</v>
      </c>
      <c r="F37" s="20" t="n">
        <v>2.37902421</v>
      </c>
      <c r="G37" s="18" t="n">
        <v>37.95460647</v>
      </c>
      <c r="H37" s="20" t="n">
        <v>2.80389066</v>
      </c>
      <c r="I37" s="18" t="n">
        <v>0</v>
      </c>
      <c r="J37" s="20" t="n">
        <v>0</v>
      </c>
      <c r="K37" s="18" t="n">
        <v>1.41695683</v>
      </c>
      <c r="L37" s="20" t="n">
        <v>0.62008763</v>
      </c>
      <c r="M37" s="18" t="n">
        <v>0</v>
      </c>
      <c r="N37" s="20" t="n">
        <v>0</v>
      </c>
      <c r="O37" s="18" t="n">
        <v>0</v>
      </c>
      <c r="P37" s="20" t="n">
        <v>0</v>
      </c>
      <c r="Q37" s="18" t="n">
        <v>22.69974398</v>
      </c>
      <c r="R37" s="20" t="n">
        <v>2.54413094</v>
      </c>
    </row>
    <row r="38" spans="1:18">
      <c r="A38" s="15" t="s">
        <v>460</v>
      </c>
      <c r="B38" s="17" t="n">
        <v>2807</v>
      </c>
      <c r="C38" s="18">
        <f>(2362.0/B38*100)</f>
        <v/>
      </c>
      <c r="D38" s="19" t="n">
        <v>445</v>
      </c>
      <c r="E38" s="18" t="n">
        <v>51.02609327</v>
      </c>
      <c r="F38" s="20" t="n">
        <v>2.64314469</v>
      </c>
      <c r="G38" s="18" t="n">
        <v>27.28133375</v>
      </c>
      <c r="H38" s="20" t="n">
        <v>2.01024684</v>
      </c>
      <c r="I38" s="18" t="n">
        <v>0</v>
      </c>
      <c r="J38" s="20" t="n">
        <v>0</v>
      </c>
      <c r="K38" s="18" t="n">
        <v>1.06926062</v>
      </c>
      <c r="L38" s="20" t="n">
        <v>0.5131633</v>
      </c>
      <c r="M38" s="18" t="n">
        <v>0.46637607</v>
      </c>
      <c r="N38" s="20" t="n">
        <v>0.33827512</v>
      </c>
      <c r="O38" s="18" t="n">
        <v>0</v>
      </c>
      <c r="P38" s="20" t="n">
        <v>0</v>
      </c>
      <c r="Q38" s="18" t="n">
        <v>20.1569363</v>
      </c>
      <c r="R38" s="20" t="n">
        <v>2.64782768</v>
      </c>
    </row>
    <row r="39" spans="1:18">
      <c r="A39" s="15" t="s">
        <v>461</v>
      </c>
      <c r="B39" s="17" t="n">
        <v>2938</v>
      </c>
      <c r="C39" s="18">
        <f>(2577.0/B39*100)</f>
        <v/>
      </c>
      <c r="D39" s="19" t="n">
        <v>361</v>
      </c>
      <c r="E39" s="18" t="n">
        <v>66.19810664000001</v>
      </c>
      <c r="F39" s="20" t="n">
        <v>2.63119841</v>
      </c>
      <c r="G39" s="18" t="n">
        <v>14.06544872</v>
      </c>
      <c r="H39" s="20" t="n">
        <v>2.16158922</v>
      </c>
      <c r="I39" s="18" t="n">
        <v>0</v>
      </c>
      <c r="J39" s="20" t="n">
        <v>0</v>
      </c>
      <c r="K39" s="18" t="n">
        <v>0.2728422</v>
      </c>
      <c r="L39" s="20" t="n">
        <v>0.27310194</v>
      </c>
      <c r="M39" s="18" t="n">
        <v>0</v>
      </c>
      <c r="N39" s="20" t="n">
        <v>0</v>
      </c>
      <c r="O39" s="18" t="n">
        <v>0</v>
      </c>
      <c r="P39" s="20" t="n">
        <v>0</v>
      </c>
      <c r="Q39" s="18" t="n">
        <v>19.46360245</v>
      </c>
      <c r="R39" s="20" t="n">
        <v>2.34638742</v>
      </c>
    </row>
    <row r="40" spans="1:18">
      <c r="A40" s="15" t="s">
        <v>462</v>
      </c>
      <c r="B40" s="17" t="n">
        <v>6922</v>
      </c>
      <c r="C40" s="18">
        <f>(6083.0/B40*100)</f>
        <v/>
      </c>
      <c r="D40" s="19" t="n">
        <v>839</v>
      </c>
      <c r="E40" s="18" t="n">
        <v>54.72367421</v>
      </c>
      <c r="F40" s="20" t="n">
        <v>2.74386507</v>
      </c>
      <c r="G40" s="18" t="n">
        <v>26.96015514</v>
      </c>
      <c r="H40" s="20" t="n">
        <v>2.44699157</v>
      </c>
      <c r="I40" s="18" t="n">
        <v>0</v>
      </c>
      <c r="J40" s="20" t="n">
        <v>0</v>
      </c>
      <c r="K40" s="18" t="n">
        <v>0.37427949</v>
      </c>
      <c r="L40" s="20" t="n">
        <v>0.24685352</v>
      </c>
      <c r="M40" s="18" t="n">
        <v>0</v>
      </c>
      <c r="N40" s="20" t="n">
        <v>0</v>
      </c>
      <c r="O40" s="18" t="n">
        <v>0</v>
      </c>
      <c r="P40" s="20" t="n">
        <v>0</v>
      </c>
      <c r="Q40" s="18" t="n">
        <v>17.94189116</v>
      </c>
      <c r="R40" s="20" t="n">
        <v>2.07661787</v>
      </c>
    </row>
    <row r="41" spans="1:18">
      <c r="A41" s="15" t="s">
        <v>463</v>
      </c>
      <c r="B41" s="17" t="n">
        <v>2854</v>
      </c>
      <c r="C41" s="18">
        <f>(2532.0/B41*100)</f>
        <v/>
      </c>
      <c r="D41" s="19" t="n">
        <v>322</v>
      </c>
      <c r="E41" s="18" t="n">
        <v>67.589755</v>
      </c>
      <c r="F41" s="20" t="n">
        <v>2.90341699</v>
      </c>
      <c r="G41" s="18" t="n">
        <v>24.68402955</v>
      </c>
      <c r="H41" s="20" t="n">
        <v>2.65857931</v>
      </c>
      <c r="I41" s="18" t="n">
        <v>0</v>
      </c>
      <c r="J41" s="20" t="n">
        <v>0</v>
      </c>
      <c r="K41" s="18" t="n">
        <v>1.23398029</v>
      </c>
      <c r="L41" s="20" t="n">
        <v>0.6019151700000001</v>
      </c>
      <c r="M41" s="18" t="n">
        <v>0</v>
      </c>
      <c r="N41" s="20" t="n">
        <v>0</v>
      </c>
      <c r="O41" s="18" t="n">
        <v>0</v>
      </c>
      <c r="P41" s="20" t="n">
        <v>0</v>
      </c>
      <c r="Q41" s="18" t="n">
        <v>6.49223516</v>
      </c>
      <c r="R41" s="20" t="n">
        <v>1.45419079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(10847.0/B46*100)</f>
        <v/>
      </c>
      <c r="D46" s="19" t="n">
        <v>1226</v>
      </c>
      <c r="E46" s="18" t="n">
        <v>71.21457658</v>
      </c>
      <c r="F46" s="20" t="n">
        <v>1.69544118</v>
      </c>
      <c r="G46" s="18" t="n">
        <v>7.80279057</v>
      </c>
      <c r="H46" s="20" t="n">
        <v>0.95673624</v>
      </c>
      <c r="I46" s="18" t="n">
        <v>0</v>
      </c>
      <c r="J46" s="20" t="n">
        <v>0</v>
      </c>
      <c r="K46" s="18" t="n">
        <v>0.92169292</v>
      </c>
      <c r="L46" s="20" t="n">
        <v>0.4995119</v>
      </c>
      <c r="M46" s="18" t="n">
        <v>0.15895162</v>
      </c>
      <c r="N46" s="20" t="n">
        <v>0.10726335</v>
      </c>
      <c r="O46" s="18" t="n">
        <v>0</v>
      </c>
      <c r="P46" s="20" t="n">
        <v>0</v>
      </c>
      <c r="Q46" s="18" t="n">
        <v>19.90198831</v>
      </c>
      <c r="R46" s="20" t="n">
        <v>1.50067519</v>
      </c>
    </row>
    <row r="47" spans="1:18">
      <c r="A47" s="15" t="s">
        <v>470</v>
      </c>
      <c r="B47" s="17" t="n">
        <v>2823</v>
      </c>
      <c r="C47" s="18">
        <f>(2493.0/B47*100)</f>
        <v/>
      </c>
      <c r="D47" s="19" t="n">
        <v>330</v>
      </c>
      <c r="E47" s="18" t="n">
        <v>55.69030213</v>
      </c>
      <c r="F47" s="20" t="n">
        <v>2.63659291</v>
      </c>
      <c r="G47" s="18" t="n">
        <v>21.85953023</v>
      </c>
      <c r="H47" s="20" t="n">
        <v>2.44422551</v>
      </c>
      <c r="I47" s="18" t="n">
        <v>0</v>
      </c>
      <c r="J47" s="20" t="n">
        <v>0</v>
      </c>
      <c r="K47" s="18" t="n">
        <v>0.61518395</v>
      </c>
      <c r="L47" s="20" t="n">
        <v>0.41662966</v>
      </c>
      <c r="M47" s="18" t="n">
        <v>0</v>
      </c>
      <c r="N47" s="20" t="n">
        <v>0</v>
      </c>
      <c r="O47" s="18" t="n">
        <v>0</v>
      </c>
      <c r="P47" s="20" t="n">
        <v>0</v>
      </c>
      <c r="Q47" s="18" t="n">
        <v>21.83498369</v>
      </c>
      <c r="R47" s="20" t="n">
        <v>2.63995673</v>
      </c>
    </row>
    <row r="48" spans="1:18">
      <c r="A48" s="15" t="s">
        <v>471</v>
      </c>
      <c r="B48" s="17" t="n">
        <v>4682</v>
      </c>
      <c r="C48" s="18">
        <f>(4092.0/B48*100)</f>
        <v/>
      </c>
      <c r="D48" s="19" t="n">
        <v>590</v>
      </c>
      <c r="E48" s="18" t="n">
        <v>80.58294246</v>
      </c>
      <c r="F48" s="20" t="n">
        <v>2.13694763</v>
      </c>
      <c r="G48" s="18" t="n">
        <v>12.89492468</v>
      </c>
      <c r="H48" s="20" t="n">
        <v>1.6059763</v>
      </c>
      <c r="I48" s="18" t="n">
        <v>0</v>
      </c>
      <c r="J48" s="20" t="n">
        <v>0</v>
      </c>
      <c r="K48" s="18" t="n">
        <v>0.2149432</v>
      </c>
      <c r="L48" s="20" t="n">
        <v>0.21607658</v>
      </c>
      <c r="M48" s="18" t="n">
        <v>0</v>
      </c>
      <c r="N48" s="20" t="n">
        <v>0</v>
      </c>
      <c r="O48" s="18" t="n">
        <v>0</v>
      </c>
      <c r="P48" s="20" t="n">
        <v>0</v>
      </c>
      <c r="Q48" s="18" t="n">
        <v>6.30718966</v>
      </c>
      <c r="R48" s="20" t="n">
        <v>1.46656279</v>
      </c>
    </row>
    <row r="49" spans="1:18">
      <c r="A49" s="15" t="s">
        <v>472</v>
      </c>
      <c r="B49" s="17" t="n">
        <v>6158</v>
      </c>
      <c r="C49" s="18">
        <f>(5420.0/B49*100)</f>
        <v/>
      </c>
      <c r="D49" s="19" t="n">
        <v>738</v>
      </c>
      <c r="E49" s="18" t="n">
        <v>75.13524549</v>
      </c>
      <c r="F49" s="20" t="n">
        <v>2.01645321</v>
      </c>
      <c r="G49" s="18" t="n">
        <v>11.86204654</v>
      </c>
      <c r="H49" s="20" t="n">
        <v>1.36801073</v>
      </c>
      <c r="I49" s="18" t="n">
        <v>0</v>
      </c>
      <c r="J49" s="20" t="n">
        <v>0</v>
      </c>
      <c r="K49" s="18" t="n">
        <v>1.15214014</v>
      </c>
      <c r="L49" s="20" t="n">
        <v>0.56997572</v>
      </c>
      <c r="M49" s="18" t="n">
        <v>0.10967522</v>
      </c>
      <c r="N49" s="20" t="n">
        <v>0.11010704</v>
      </c>
      <c r="O49" s="18" t="n">
        <v>0</v>
      </c>
      <c r="P49" s="20" t="n">
        <v>0</v>
      </c>
      <c r="Q49" s="18" t="n">
        <v>11.74089262</v>
      </c>
      <c r="R49" s="20" t="n">
        <v>1.44454987</v>
      </c>
    </row>
    <row r="50" spans="1:18">
      <c r="A50" s="15" t="s">
        <v>473</v>
      </c>
      <c r="B50" s="17" t="n">
        <v>3494</v>
      </c>
      <c r="C50" s="18">
        <f>(3112.0/B50*100)</f>
        <v/>
      </c>
      <c r="D50" s="19" t="n">
        <v>382</v>
      </c>
      <c r="E50" s="18" t="n">
        <v>78.77279034</v>
      </c>
      <c r="F50" s="20" t="n">
        <v>2.29698248</v>
      </c>
      <c r="G50" s="18" t="n">
        <v>9.022270000000001</v>
      </c>
      <c r="H50" s="20" t="n">
        <v>1.42391224</v>
      </c>
      <c r="I50" s="18" t="n">
        <v>0</v>
      </c>
      <c r="J50" s="20" t="n">
        <v>0</v>
      </c>
      <c r="K50" s="18" t="n">
        <v>0.61217048</v>
      </c>
      <c r="L50" s="20" t="n">
        <v>0.44518402</v>
      </c>
      <c r="M50" s="18" t="n">
        <v>0</v>
      </c>
      <c r="N50" s="20" t="n">
        <v>0</v>
      </c>
      <c r="O50" s="18" t="n">
        <v>0</v>
      </c>
      <c r="P50" s="20" t="n">
        <v>0</v>
      </c>
      <c r="Q50" s="18" t="n">
        <v>11.59276918</v>
      </c>
      <c r="R50" s="20" t="n">
        <v>1.88404916</v>
      </c>
    </row>
    <row r="51" spans="1:18">
      <c r="A51" s="15" t="s">
        <v>474</v>
      </c>
      <c r="B51" s="17" t="n">
        <v>3013</v>
      </c>
      <c r="C51" s="18">
        <f>(2642.0/B51*100)</f>
        <v/>
      </c>
      <c r="D51" s="19" t="n">
        <v>371</v>
      </c>
      <c r="E51" s="18" t="n">
        <v>59.39966176</v>
      </c>
      <c r="F51" s="20" t="n">
        <v>2.63271493</v>
      </c>
      <c r="G51" s="18" t="n">
        <v>26.33187153</v>
      </c>
      <c r="H51" s="20" t="n">
        <v>2.13695307</v>
      </c>
      <c r="I51" s="18" t="n">
        <v>0</v>
      </c>
      <c r="J51" s="20" t="n">
        <v>0</v>
      </c>
      <c r="K51" s="18" t="n">
        <v>0</v>
      </c>
      <c r="L51" s="20" t="n">
        <v>0</v>
      </c>
      <c r="M51" s="18" t="n">
        <v>0</v>
      </c>
      <c r="N51" s="20" t="n">
        <v>0</v>
      </c>
      <c r="O51" s="18" t="n">
        <v>0</v>
      </c>
      <c r="P51" s="20" t="n">
        <v>0</v>
      </c>
      <c r="Q51" s="18" t="n">
        <v>14.26846671</v>
      </c>
      <c r="R51" s="20" t="n">
        <v>1.893377</v>
      </c>
    </row>
    <row r="52" spans="1:18">
      <c r="A52" s="15" t="s">
        <v>475</v>
      </c>
      <c r="B52" s="17" t="n">
        <v>2760</v>
      </c>
      <c r="C52" s="18">
        <f>(2432.0/B52*100)</f>
        <v/>
      </c>
      <c r="D52" s="19" t="n">
        <v>328</v>
      </c>
      <c r="E52" s="18" t="n">
        <v>61.59526755</v>
      </c>
      <c r="F52" s="20" t="n">
        <v>2.55459206</v>
      </c>
      <c r="G52" s="18" t="n">
        <v>12.63831669</v>
      </c>
      <c r="H52" s="20" t="n">
        <v>1.87292017</v>
      </c>
      <c r="I52" s="18" t="n">
        <v>0</v>
      </c>
      <c r="J52" s="20" t="n">
        <v>0</v>
      </c>
      <c r="K52" s="18" t="n">
        <v>1.04879971</v>
      </c>
      <c r="L52" s="20" t="n">
        <v>0.33415842</v>
      </c>
      <c r="M52" s="18" t="n">
        <v>0</v>
      </c>
      <c r="N52" s="20" t="n">
        <v>0</v>
      </c>
      <c r="O52" s="18" t="n">
        <v>0</v>
      </c>
      <c r="P52" s="20" t="n">
        <v>0</v>
      </c>
      <c r="Q52" s="18" t="n">
        <v>24.71761606</v>
      </c>
      <c r="R52" s="20" t="n">
        <v>2.36859227</v>
      </c>
    </row>
    <row r="53" spans="1:18">
      <c r="A53" s="15" t="s">
        <v>476</v>
      </c>
      <c r="B53" s="17" t="n">
        <v>2474</v>
      </c>
      <c r="C53" s="18">
        <f>(2088.0/B53*100)</f>
        <v/>
      </c>
      <c r="D53" s="19" t="n">
        <v>386</v>
      </c>
      <c r="E53" s="18" t="n">
        <v>56.69320472</v>
      </c>
      <c r="F53" s="20" t="n">
        <v>2.84507889</v>
      </c>
      <c r="G53" s="18" t="n">
        <v>4.03222802</v>
      </c>
      <c r="H53" s="20" t="n">
        <v>0.88273433</v>
      </c>
      <c r="I53" s="18" t="n">
        <v>0</v>
      </c>
      <c r="J53" s="20" t="n">
        <v>0</v>
      </c>
      <c r="K53" s="18" t="n">
        <v>14.1336711</v>
      </c>
      <c r="L53" s="20" t="n">
        <v>2.0700955</v>
      </c>
      <c r="M53" s="18" t="n">
        <v>0.28316961</v>
      </c>
      <c r="N53" s="20" t="n">
        <v>0.30780344</v>
      </c>
      <c r="O53" s="18" t="n">
        <v>0</v>
      </c>
      <c r="P53" s="20" t="n">
        <v>0</v>
      </c>
      <c r="Q53" s="18" t="n">
        <v>24.85772655</v>
      </c>
      <c r="R53" s="20" t="n">
        <v>2.65573169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65.08257104</v>
      </c>
      <c r="F55" s="20" t="n">
        <v>2.74550879</v>
      </c>
      <c r="G55" s="18" t="n">
        <v>30.05762752</v>
      </c>
      <c r="H55" s="20" t="n">
        <v>2.48557785</v>
      </c>
      <c r="I55" s="18" t="n">
        <v>0</v>
      </c>
      <c r="J55" s="20" t="n">
        <v>0</v>
      </c>
      <c r="K55" s="18" t="n">
        <v>0</v>
      </c>
      <c r="L55" s="20" t="n">
        <v>0</v>
      </c>
      <c r="M55" s="18" t="n">
        <v>0</v>
      </c>
      <c r="N55" s="20" t="n">
        <v>0</v>
      </c>
      <c r="O55" s="18" t="n">
        <v>0</v>
      </c>
      <c r="P55" s="20" t="n">
        <v>0</v>
      </c>
      <c r="Q55" s="18" t="n">
        <v>4.85980144</v>
      </c>
      <c r="R55" s="20" t="n">
        <v>1.19068269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(2825.0/B61*100)</f>
        <v/>
      </c>
      <c r="D61" s="19" t="n">
        <v>376</v>
      </c>
      <c r="E61" s="18" t="n">
        <v>60.99422232</v>
      </c>
      <c r="F61" s="20" t="n">
        <v>2.61375107</v>
      </c>
      <c r="G61" s="18" t="n">
        <v>29.65668102</v>
      </c>
      <c r="H61" s="20" t="n">
        <v>2.597208</v>
      </c>
      <c r="I61" s="18" t="n">
        <v>0</v>
      </c>
      <c r="J61" s="20" t="n">
        <v>0</v>
      </c>
      <c r="K61" s="18" t="n">
        <v>0.61693684</v>
      </c>
      <c r="L61" s="20" t="n">
        <v>0.4396852</v>
      </c>
      <c r="M61" s="18" t="n">
        <v>0</v>
      </c>
      <c r="N61" s="20" t="n">
        <v>0</v>
      </c>
      <c r="O61" s="18" t="n">
        <v>0</v>
      </c>
      <c r="P61" s="20" t="n">
        <v>0</v>
      </c>
      <c r="Q61" s="18" t="n">
        <v>8.732159810000001</v>
      </c>
      <c r="R61" s="20" t="n">
        <v>1.66185837</v>
      </c>
    </row>
    <row r="62" spans="1:18">
      <c r="A62" s="15" t="s">
        <v>486</v>
      </c>
      <c r="B62" s="17" t="n">
        <v>2230</v>
      </c>
      <c r="C62" s="18">
        <f>(1954.0/B62*100)</f>
        <v/>
      </c>
      <c r="D62" s="19" t="n">
        <v>276</v>
      </c>
      <c r="E62" s="18" t="n">
        <v>79.05880915</v>
      </c>
      <c r="F62" s="20" t="n">
        <v>2.22210651</v>
      </c>
      <c r="G62" s="18" t="n">
        <v>19.1301616</v>
      </c>
      <c r="H62" s="20" t="n">
        <v>2.2685253</v>
      </c>
      <c r="I62" s="18" t="n">
        <v>0</v>
      </c>
      <c r="J62" s="20" t="n">
        <v>0</v>
      </c>
      <c r="K62" s="18" t="n">
        <v>0</v>
      </c>
      <c r="L62" s="20" t="n">
        <v>0</v>
      </c>
      <c r="M62" s="18" t="n">
        <v>0</v>
      </c>
      <c r="N62" s="20" t="n">
        <v>0</v>
      </c>
      <c r="O62" s="18" t="n">
        <v>0</v>
      </c>
      <c r="P62" s="20" t="n">
        <v>0</v>
      </c>
      <c r="Q62" s="18" t="n">
        <v>1.81102925</v>
      </c>
      <c r="R62" s="20" t="n">
        <v>0.80338308</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(2451.0/B67*100)</f>
        <v/>
      </c>
      <c r="D67" s="19" t="n">
        <v>320</v>
      </c>
      <c r="E67" s="18" t="n">
        <v>48.61179698</v>
      </c>
      <c r="F67" s="20" t="n">
        <v>2.97773238</v>
      </c>
      <c r="G67" s="18" t="n">
        <v>16.87264131</v>
      </c>
      <c r="H67" s="20" t="n">
        <v>2.28031838</v>
      </c>
      <c r="I67" s="18" t="n">
        <v>0</v>
      </c>
      <c r="J67" s="20" t="n">
        <v>0</v>
      </c>
      <c r="K67" s="18" t="n">
        <v>1.20300986</v>
      </c>
      <c r="L67" s="20" t="n">
        <v>0.60438846</v>
      </c>
      <c r="M67" s="18" t="n">
        <v>0.2707889</v>
      </c>
      <c r="N67" s="20" t="n">
        <v>0.26367297</v>
      </c>
      <c r="O67" s="18" t="n">
        <v>0</v>
      </c>
      <c r="P67" s="20" t="n">
        <v>0</v>
      </c>
      <c r="Q67" s="18" t="n">
        <v>33.04176294</v>
      </c>
      <c r="R67" s="20" t="n">
        <v>2.85152705</v>
      </c>
    </row>
    <row r="68" spans="1:18">
      <c r="A68" s="15" t="s">
        <v>492</v>
      </c>
      <c r="B68" s="17" t="n">
        <v>3460</v>
      </c>
      <c r="C68" s="18">
        <f>(3099.0/B68*100)</f>
        <v/>
      </c>
      <c r="D68" s="19" t="n">
        <v>361</v>
      </c>
      <c r="E68" s="18" t="n">
        <v>72.17184168</v>
      </c>
      <c r="F68" s="20" t="n">
        <v>2.27970949</v>
      </c>
      <c r="G68" s="18" t="n">
        <v>10.54592723</v>
      </c>
      <c r="H68" s="20" t="n">
        <v>1.70906203</v>
      </c>
      <c r="I68" s="18" t="n">
        <v>0</v>
      </c>
      <c r="J68" s="20" t="n">
        <v>0</v>
      </c>
      <c r="K68" s="18" t="n">
        <v>0.52797143</v>
      </c>
      <c r="L68" s="20" t="n">
        <v>0.38149781</v>
      </c>
      <c r="M68" s="18" t="n">
        <v>0.58233732</v>
      </c>
      <c r="N68" s="20" t="n">
        <v>0.41401303</v>
      </c>
      <c r="O68" s="18" t="n">
        <v>0</v>
      </c>
      <c r="P68" s="20" t="n">
        <v>0</v>
      </c>
      <c r="Q68" s="18" t="n">
        <v>16.17192235</v>
      </c>
      <c r="R68" s="20" t="n">
        <v>1.8717053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71.26351617</v>
      </c>
      <c r="F70" s="20" t="n">
        <v>1.42685735</v>
      </c>
      <c r="G70" s="18" t="n">
        <v>8.24325621</v>
      </c>
      <c r="H70" s="20" t="n">
        <v>0.92504804</v>
      </c>
      <c r="I70" s="18" t="n">
        <v>0</v>
      </c>
      <c r="J70" s="20" t="n">
        <v>0</v>
      </c>
      <c r="K70" s="18" t="n">
        <v>1.66579556</v>
      </c>
      <c r="L70" s="20" t="n">
        <v>0.40321262</v>
      </c>
      <c r="M70" s="18" t="n">
        <v>0</v>
      </c>
      <c r="N70" s="20" t="n">
        <v>0</v>
      </c>
      <c r="O70" s="18" t="n">
        <v>0</v>
      </c>
      <c r="P70" s="20" t="n">
        <v>0</v>
      </c>
      <c r="Q70" s="18" t="n">
        <v>18.82743207</v>
      </c>
      <c r="R70" s="20" t="n">
        <v>1.22951008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(2743.0/B72*100)</f>
        <v/>
      </c>
      <c r="D72" s="19" t="n">
        <v>364</v>
      </c>
      <c r="E72" s="18" t="n">
        <v>65.74952648</v>
      </c>
      <c r="F72" s="20" t="n">
        <v>2.36719823</v>
      </c>
      <c r="G72" s="18" t="n">
        <v>17.34512306</v>
      </c>
      <c r="H72" s="20" t="n">
        <v>1.67845402</v>
      </c>
      <c r="I72" s="18" t="n">
        <v>0</v>
      </c>
      <c r="J72" s="20" t="n">
        <v>0</v>
      </c>
      <c r="K72" s="18" t="n">
        <v>0.57628575</v>
      </c>
      <c r="L72" s="20" t="n">
        <v>0.33878607</v>
      </c>
      <c r="M72" s="18" t="n">
        <v>0.20747226</v>
      </c>
      <c r="N72" s="20" t="n">
        <v>0.20905224</v>
      </c>
      <c r="O72" s="18" t="n">
        <v>0</v>
      </c>
      <c r="P72" s="20" t="n">
        <v>0</v>
      </c>
      <c r="Q72" s="18" t="n">
        <v>16.12159246</v>
      </c>
      <c r="R72" s="20" t="n">
        <v>2.28247099</v>
      </c>
    </row>
    <row r="73" spans="1:18">
      <c r="A73" s="15" t="s">
        <v>497</v>
      </c>
      <c r="B73" s="17" t="n">
        <v>2973</v>
      </c>
      <c r="C73" s="18">
        <f>(2601.0/B73*100)</f>
        <v/>
      </c>
      <c r="D73" s="19" t="n">
        <v>372</v>
      </c>
      <c r="E73" s="18" t="n">
        <v>68.18387131</v>
      </c>
      <c r="F73" s="20" t="n">
        <v>2.52005834</v>
      </c>
      <c r="G73" s="18" t="n">
        <v>25.70363156</v>
      </c>
      <c r="H73" s="20" t="n">
        <v>2.56747766</v>
      </c>
      <c r="I73" s="18" t="n">
        <v>0</v>
      </c>
      <c r="J73" s="20" t="n">
        <v>0</v>
      </c>
      <c r="K73" s="18" t="n">
        <v>0</v>
      </c>
      <c r="L73" s="20" t="n">
        <v>0</v>
      </c>
      <c r="M73" s="18" t="n">
        <v>0</v>
      </c>
      <c r="N73" s="20" t="n">
        <v>0</v>
      </c>
      <c r="O73" s="18" t="n">
        <v>0</v>
      </c>
      <c r="P73" s="20" t="n">
        <v>0</v>
      </c>
      <c r="Q73" s="18" t="n">
        <v>6.11249713</v>
      </c>
      <c r="R73" s="20" t="n">
        <v>1.34505067</v>
      </c>
    </row>
    <row r="74" spans="1:18">
      <c r="A74" s="15" t="s">
        <v>498</v>
      </c>
      <c r="B74" s="17" t="n">
        <v>3819</v>
      </c>
      <c r="C74" s="18">
        <f>(3339.0/B74*100)</f>
        <v/>
      </c>
      <c r="D74" s="19" t="n">
        <v>480</v>
      </c>
      <c r="E74" s="18" t="n">
        <v>77.1071688</v>
      </c>
      <c r="F74" s="20" t="n">
        <v>1.94338407</v>
      </c>
      <c r="G74" s="18" t="n">
        <v>15.32521665</v>
      </c>
      <c r="H74" s="20" t="n">
        <v>1.76979896</v>
      </c>
      <c r="I74" s="18" t="n">
        <v>0</v>
      </c>
      <c r="J74" s="20" t="n">
        <v>0</v>
      </c>
      <c r="K74" s="18" t="n">
        <v>0.4345662</v>
      </c>
      <c r="L74" s="20" t="n">
        <v>0.31862597</v>
      </c>
      <c r="M74" s="18" t="n">
        <v>0</v>
      </c>
      <c r="N74" s="20" t="n">
        <v>0</v>
      </c>
      <c r="O74" s="18" t="n">
        <v>0</v>
      </c>
      <c r="P74" s="20" t="n">
        <v>0</v>
      </c>
      <c r="Q74" s="18" t="n">
        <v>7.13304834</v>
      </c>
      <c r="R74" s="20" t="n">
        <v>1.08257198</v>
      </c>
    </row>
    <row r="75" spans="1:18">
      <c r="A75" s="15" t="s">
        <v>499</v>
      </c>
      <c r="B75" s="17" t="n">
        <v>4652</v>
      </c>
      <c r="C75" s="18">
        <f>(4122.0/B75*100)</f>
        <v/>
      </c>
      <c r="D75" s="19" t="n">
        <v>530</v>
      </c>
      <c r="E75" s="18" t="n">
        <v>90.64021695</v>
      </c>
      <c r="F75" s="20" t="n">
        <v>1.54027485</v>
      </c>
      <c r="G75" s="18" t="n">
        <v>6.57119331</v>
      </c>
      <c r="H75" s="20" t="n">
        <v>1.37486207</v>
      </c>
      <c r="I75" s="18" t="n">
        <v>0</v>
      </c>
      <c r="J75" s="20" t="n">
        <v>0</v>
      </c>
      <c r="K75" s="18" t="n">
        <v>0.0107391</v>
      </c>
      <c r="L75" s="20" t="n">
        <v>0.01078249</v>
      </c>
      <c r="M75" s="18" t="n">
        <v>0.37228053</v>
      </c>
      <c r="N75" s="20" t="n">
        <v>0.30042389</v>
      </c>
      <c r="O75" s="18" t="n">
        <v>0</v>
      </c>
      <c r="P75" s="20" t="n">
        <v>0</v>
      </c>
      <c r="Q75" s="18" t="n">
        <v>2.40557012</v>
      </c>
      <c r="R75" s="20" t="n">
        <v>0.64670465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(2664.0/B77*100)</f>
        <v/>
      </c>
      <c r="D77" s="19" t="n">
        <v>305</v>
      </c>
      <c r="E77" s="18" t="n">
        <v>55.25021115</v>
      </c>
      <c r="F77" s="20" t="n">
        <v>2.98428444</v>
      </c>
      <c r="G77" s="18" t="n">
        <v>3.07830872</v>
      </c>
      <c r="H77" s="20" t="n">
        <v>1.05968123</v>
      </c>
      <c r="I77" s="18" t="n">
        <v>0</v>
      </c>
      <c r="J77" s="20" t="n">
        <v>0</v>
      </c>
      <c r="K77" s="18" t="n">
        <v>5.19681123</v>
      </c>
      <c r="L77" s="20" t="n">
        <v>1.34108076</v>
      </c>
      <c r="M77" s="18" t="n">
        <v>0.95011744</v>
      </c>
      <c r="N77" s="20" t="n">
        <v>0.5424347899999999</v>
      </c>
      <c r="O77" s="18" t="n">
        <v>0</v>
      </c>
      <c r="P77" s="20" t="n">
        <v>0</v>
      </c>
      <c r="Q77" s="18" t="n">
        <v>35.52455147</v>
      </c>
      <c r="R77" s="20" t="n">
        <v>2.93493818</v>
      </c>
    </row>
    <row r="78" spans="1:18">
      <c r="A78" s="15" t="s">
        <v>502</v>
      </c>
      <c r="B78" s="17" t="n">
        <v>7115</v>
      </c>
      <c r="C78" s="18">
        <f>(6238.0/B78*100)</f>
        <v/>
      </c>
      <c r="D78" s="19" t="n">
        <v>877</v>
      </c>
      <c r="E78" s="18" t="n">
        <v>79.01441909</v>
      </c>
      <c r="F78" s="20" t="n">
        <v>1.63064209</v>
      </c>
      <c r="G78" s="18" t="n">
        <v>12.81252716</v>
      </c>
      <c r="H78" s="20" t="n">
        <v>1.4884898</v>
      </c>
      <c r="I78" s="18" t="n">
        <v>0</v>
      </c>
      <c r="J78" s="20" t="n">
        <v>0</v>
      </c>
      <c r="K78" s="18" t="n">
        <v>0.2879654</v>
      </c>
      <c r="L78" s="20" t="n">
        <v>0.17433581</v>
      </c>
      <c r="M78" s="18" t="n">
        <v>0.03996559</v>
      </c>
      <c r="N78" s="20" t="n">
        <v>0.0400818</v>
      </c>
      <c r="O78" s="18" t="n">
        <v>0</v>
      </c>
      <c r="P78" s="20" t="n">
        <v>0</v>
      </c>
      <c r="Q78" s="18" t="n">
        <v>7.84512275</v>
      </c>
      <c r="R78" s="20" t="n">
        <v>0.96575334</v>
      </c>
    </row>
    <row r="79" spans="1:18">
      <c r="A79" s="15" t="s">
        <v>503</v>
      </c>
      <c r="B79" s="17" t="n">
        <v>3154</v>
      </c>
      <c r="C79" s="18">
        <f>(2797.0/B79*100)</f>
        <v/>
      </c>
      <c r="D79" s="19" t="n">
        <v>357</v>
      </c>
      <c r="E79" s="18" t="n">
        <v>46.53441189</v>
      </c>
      <c r="F79" s="20" t="n">
        <v>2.33939071</v>
      </c>
      <c r="G79" s="18" t="n">
        <v>13.1490674</v>
      </c>
      <c r="H79" s="20" t="n">
        <v>1.90794384</v>
      </c>
      <c r="I79" s="18" t="n">
        <v>0</v>
      </c>
      <c r="J79" s="20" t="n">
        <v>0</v>
      </c>
      <c r="K79" s="18" t="n">
        <v>1.98502216</v>
      </c>
      <c r="L79" s="20" t="n">
        <v>0.84733801</v>
      </c>
      <c r="M79" s="18" t="n">
        <v>0.38189035</v>
      </c>
      <c r="N79" s="20" t="n">
        <v>0.37763276</v>
      </c>
      <c r="O79" s="18" t="n">
        <v>0</v>
      </c>
      <c r="P79" s="20" t="n">
        <v>0</v>
      </c>
      <c r="Q79" s="18" t="n">
        <v>37.94960819</v>
      </c>
      <c r="R79" s="20" t="n">
        <v>2.54274871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(14028.0/B82*100)</f>
        <v/>
      </c>
      <c r="D82" s="19" t="n">
        <v>1933</v>
      </c>
      <c r="E82" s="18" t="n">
        <v>73.45836408</v>
      </c>
      <c r="F82" s="20" t="n">
        <v>1.31777717</v>
      </c>
      <c r="G82" s="18" t="n">
        <v>12.31325249</v>
      </c>
      <c r="H82" s="20" t="n">
        <v>1.0878896</v>
      </c>
      <c r="I82" s="18" t="n">
        <v>0</v>
      </c>
      <c r="J82" s="20" t="n">
        <v>0</v>
      </c>
      <c r="K82" s="18" t="n">
        <v>0.48008378</v>
      </c>
      <c r="L82" s="20" t="n">
        <v>0.25201336</v>
      </c>
      <c r="M82" s="18" t="n">
        <v>0</v>
      </c>
      <c r="N82" s="20" t="n">
        <v>0</v>
      </c>
      <c r="O82" s="18" t="n">
        <v>0</v>
      </c>
      <c r="P82" s="20" t="n">
        <v>0</v>
      </c>
      <c r="Q82" s="18" t="n">
        <v>13.74829965</v>
      </c>
      <c r="R82" s="20" t="n">
        <v>1.11783694</v>
      </c>
    </row>
    <row r="83" spans="1:18">
      <c r="A83" s="15" t="s">
        <v>507</v>
      </c>
      <c r="B83" s="17" t="n">
        <v>808</v>
      </c>
      <c r="C83" s="18">
        <f>(713.0/B83*100)</f>
        <v/>
      </c>
      <c r="D83" s="19" t="n">
        <v>95</v>
      </c>
      <c r="E83" s="18" t="n">
        <v>71.97119031</v>
      </c>
      <c r="F83" s="20" t="n">
        <v>3.86864151</v>
      </c>
      <c r="G83" s="18" t="n">
        <v>24.40798596</v>
      </c>
      <c r="H83" s="20" t="n">
        <v>3.97958724</v>
      </c>
      <c r="I83" s="18" t="n">
        <v>0</v>
      </c>
      <c r="J83" s="20" t="n">
        <v>0</v>
      </c>
      <c r="K83" s="18" t="n">
        <v>0</v>
      </c>
      <c r="L83" s="20" t="n">
        <v>0</v>
      </c>
      <c r="M83" s="18" t="n">
        <v>0</v>
      </c>
      <c r="N83" s="20" t="n">
        <v>0</v>
      </c>
      <c r="O83" s="18" t="n">
        <v>0</v>
      </c>
      <c r="P83" s="20" t="n">
        <v>0</v>
      </c>
      <c r="Q83" s="18" t="n">
        <v>3.62082373</v>
      </c>
      <c r="R83" s="20" t="n">
        <v>1.75794215</v>
      </c>
    </row>
    <row r="84" spans="1:18">
      <c r="A84" s="23" t="s">
        <v>508</v>
      </c>
      <c r="B84" s="24" t="n">
        <v>938</v>
      </c>
      <c r="C84" s="25">
        <f>(828.0/B84*100)</f>
        <v/>
      </c>
      <c r="D84" s="19" t="n">
        <v>110</v>
      </c>
      <c r="E84" s="18" t="n">
        <v>68.92437949000001</v>
      </c>
      <c r="F84" s="20" t="n">
        <v>5.04146221</v>
      </c>
      <c r="G84" s="18" t="n">
        <v>23.97698546</v>
      </c>
      <c r="H84" s="20" t="n">
        <v>4.1823661</v>
      </c>
      <c r="I84" s="18" t="n">
        <v>0</v>
      </c>
      <c r="J84" s="20" t="n">
        <v>0</v>
      </c>
      <c r="K84" s="18" t="n">
        <v>0</v>
      </c>
      <c r="L84" s="20" t="n">
        <v>0</v>
      </c>
      <c r="M84" s="18" t="n">
        <v>0</v>
      </c>
      <c r="N84" s="20" t="n">
        <v>0</v>
      </c>
      <c r="O84" s="18" t="n">
        <v>0</v>
      </c>
      <c r="P84" s="20" t="n">
        <v>0</v>
      </c>
      <c r="Q84" s="18" t="n">
        <v>7.09863505</v>
      </c>
      <c r="R84" s="20" t="n">
        <v>2.51898873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(6267.0/B7*100)</f>
        <v/>
      </c>
      <c r="D7" s="19" t="n">
        <v>896</v>
      </c>
      <c r="E7" s="18" t="n">
        <v>45.74762165</v>
      </c>
      <c r="F7" s="20" t="n">
        <v>2.17319186</v>
      </c>
      <c r="G7" s="18" t="n">
        <v>48.50427934</v>
      </c>
      <c r="H7" s="20" t="n">
        <v>2.20228262</v>
      </c>
      <c r="I7" s="18" t="n">
        <v>0</v>
      </c>
      <c r="J7" s="20" t="n">
        <v>0</v>
      </c>
      <c r="K7" s="18" t="n">
        <v>0.29145228</v>
      </c>
      <c r="L7" s="20" t="n">
        <v>0.19127675</v>
      </c>
      <c r="M7" s="18" t="n">
        <v>0.01426847</v>
      </c>
      <c r="N7" s="20" t="n">
        <v>0.01425246</v>
      </c>
      <c r="O7" s="18" t="n">
        <v>0</v>
      </c>
      <c r="P7" s="20" t="n">
        <v>0</v>
      </c>
      <c r="Q7" s="18" t="n">
        <v>5.44237827</v>
      </c>
      <c r="R7" s="20" t="n">
        <v>0.86976089</v>
      </c>
    </row>
    <row r="8" spans="1:18">
      <c r="A8" s="15" t="s">
        <v>430</v>
      </c>
      <c r="B8" s="17" t="n">
        <v>3443</v>
      </c>
      <c r="C8" s="18">
        <f>(3023.0/B8*100)</f>
        <v/>
      </c>
      <c r="D8" s="19" t="n">
        <v>420</v>
      </c>
      <c r="E8" s="18" t="n">
        <v>61.71902479</v>
      </c>
      <c r="F8" s="20" t="n">
        <v>2.82277698</v>
      </c>
      <c r="G8" s="18" t="n">
        <v>31.910522</v>
      </c>
      <c r="H8" s="20" t="n">
        <v>2.68488756</v>
      </c>
      <c r="I8" s="18" t="n">
        <v>0</v>
      </c>
      <c r="J8" s="20" t="n">
        <v>0</v>
      </c>
      <c r="K8" s="18" t="n">
        <v>0.14628597</v>
      </c>
      <c r="L8" s="20" t="n">
        <v>0.14552317</v>
      </c>
      <c r="M8" s="18" t="n">
        <v>0</v>
      </c>
      <c r="N8" s="20" t="n">
        <v>0</v>
      </c>
      <c r="O8" s="18" t="n">
        <v>0</v>
      </c>
      <c r="P8" s="20" t="n">
        <v>0</v>
      </c>
      <c r="Q8" s="18" t="n">
        <v>6.22416724</v>
      </c>
      <c r="R8" s="20" t="n">
        <v>1.37208276</v>
      </c>
    </row>
    <row r="9" spans="1:18">
      <c r="A9" s="15" t="s">
        <v>431</v>
      </c>
      <c r="B9" s="17" t="n">
        <v>4752</v>
      </c>
      <c r="C9" s="18">
        <f>(4180.0/B9*100)</f>
        <v/>
      </c>
      <c r="D9" s="19" t="n">
        <v>572</v>
      </c>
      <c r="E9" s="18" t="n">
        <v>53.7045485</v>
      </c>
      <c r="F9" s="20" t="n">
        <v>1.88711078</v>
      </c>
      <c r="G9" s="18" t="n">
        <v>40.13890434</v>
      </c>
      <c r="H9" s="20" t="n">
        <v>1.97998498</v>
      </c>
      <c r="I9" s="18" t="n">
        <v>0</v>
      </c>
      <c r="J9" s="20" t="n">
        <v>0</v>
      </c>
      <c r="K9" s="18" t="n">
        <v>0.45426699</v>
      </c>
      <c r="L9" s="20" t="n">
        <v>0.31223658</v>
      </c>
      <c r="M9" s="18" t="n">
        <v>0.14195528</v>
      </c>
      <c r="N9" s="20" t="n">
        <v>0.13810551</v>
      </c>
      <c r="O9" s="18" t="n">
        <v>0</v>
      </c>
      <c r="P9" s="20" t="n">
        <v>0</v>
      </c>
      <c r="Q9" s="18" t="n">
        <v>5.56032489</v>
      </c>
      <c r="R9" s="20" t="n">
        <v>0.9736176600000001</v>
      </c>
    </row>
    <row r="10" spans="1:18">
      <c r="A10" s="15" t="s">
        <v>432</v>
      </c>
      <c r="B10" s="17" t="n">
        <v>10022</v>
      </c>
      <c r="C10" s="18">
        <f>(8789.0/B10*100)</f>
        <v/>
      </c>
      <c r="D10" s="19" t="n">
        <v>1233</v>
      </c>
      <c r="E10" s="18" t="n">
        <v>50.25768527</v>
      </c>
      <c r="F10" s="20" t="n">
        <v>2.12422917</v>
      </c>
      <c r="G10" s="18" t="n">
        <v>46.70619454</v>
      </c>
      <c r="H10" s="20" t="n">
        <v>2.02885007</v>
      </c>
      <c r="I10" s="18" t="n">
        <v>0</v>
      </c>
      <c r="J10" s="20" t="n">
        <v>0</v>
      </c>
      <c r="K10" s="18" t="n">
        <v>0.53763845</v>
      </c>
      <c r="L10" s="20" t="n">
        <v>0.29942587</v>
      </c>
      <c r="M10" s="18" t="n">
        <v>0.16375707</v>
      </c>
      <c r="N10" s="20" t="n">
        <v>0.16521089</v>
      </c>
      <c r="O10" s="18" t="n">
        <v>0</v>
      </c>
      <c r="P10" s="20" t="n">
        <v>0</v>
      </c>
      <c r="Q10" s="18" t="n">
        <v>2.33472466</v>
      </c>
      <c r="R10" s="20" t="n">
        <v>0.58792276</v>
      </c>
    </row>
    <row r="11" spans="1:18">
      <c r="A11" s="15" t="s">
        <v>433</v>
      </c>
      <c r="B11" s="17" t="n">
        <v>3500</v>
      </c>
      <c r="C11" s="18">
        <f>(3077.0/B11*100)</f>
        <v/>
      </c>
      <c r="D11" s="19" t="n">
        <v>423</v>
      </c>
      <c r="E11" s="18" t="n">
        <v>78.99046645</v>
      </c>
      <c r="F11" s="20" t="n">
        <v>2.34723038</v>
      </c>
      <c r="G11" s="18" t="n">
        <v>11.59114057</v>
      </c>
      <c r="H11" s="20" t="n">
        <v>1.93155065</v>
      </c>
      <c r="I11" s="18" t="n">
        <v>0</v>
      </c>
      <c r="J11" s="20" t="n">
        <v>0</v>
      </c>
      <c r="K11" s="18" t="n">
        <v>1.5064637</v>
      </c>
      <c r="L11" s="20" t="n">
        <v>0.48229766</v>
      </c>
      <c r="M11" s="18" t="n">
        <v>0</v>
      </c>
      <c r="N11" s="20" t="n">
        <v>0</v>
      </c>
      <c r="O11" s="18" t="n">
        <v>0</v>
      </c>
      <c r="P11" s="20" t="n">
        <v>0</v>
      </c>
      <c r="Q11" s="18" t="n">
        <v>7.91192929</v>
      </c>
      <c r="R11" s="20" t="n">
        <v>1.55882542</v>
      </c>
    </row>
    <row r="12" spans="1:18">
      <c r="A12" s="15" t="s">
        <v>434</v>
      </c>
      <c r="B12" s="17" t="n">
        <v>3422</v>
      </c>
      <c r="C12" s="18">
        <f>(3012.0/B12*100)</f>
        <v/>
      </c>
      <c r="D12" s="19" t="n">
        <v>410</v>
      </c>
      <c r="E12" s="18" t="n">
        <v>59.89914983</v>
      </c>
      <c r="F12" s="20" t="n">
        <v>2.98138007</v>
      </c>
      <c r="G12" s="18" t="n">
        <v>31.45478127</v>
      </c>
      <c r="H12" s="20" t="n">
        <v>2.44343281</v>
      </c>
      <c r="I12" s="18" t="n">
        <v>0</v>
      </c>
      <c r="J12" s="20" t="n">
        <v>0</v>
      </c>
      <c r="K12" s="18" t="n">
        <v>0.22389252</v>
      </c>
      <c r="L12" s="20" t="n">
        <v>0.15579362</v>
      </c>
      <c r="M12" s="18" t="n">
        <v>0</v>
      </c>
      <c r="N12" s="20" t="n">
        <v>0</v>
      </c>
      <c r="O12" s="18" t="n">
        <v>0</v>
      </c>
      <c r="P12" s="20" t="n">
        <v>0</v>
      </c>
      <c r="Q12" s="18" t="n">
        <v>8.42217638</v>
      </c>
      <c r="R12" s="20" t="n">
        <v>1.78084187</v>
      </c>
    </row>
    <row r="13" spans="1:18">
      <c r="A13" s="15" t="s">
        <v>435</v>
      </c>
      <c r="B13" s="17" t="n">
        <v>3602</v>
      </c>
      <c r="C13" s="18">
        <f>(3182.0/B13*100)</f>
        <v/>
      </c>
      <c r="D13" s="19" t="n">
        <v>420</v>
      </c>
      <c r="E13" s="18" t="n">
        <v>47.1862738</v>
      </c>
      <c r="F13" s="20" t="n">
        <v>2.80889493</v>
      </c>
      <c r="G13" s="18" t="n">
        <v>48.5293696</v>
      </c>
      <c r="H13" s="20" t="n">
        <v>3.02620063</v>
      </c>
      <c r="I13" s="18" t="n">
        <v>0</v>
      </c>
      <c r="J13" s="20" t="n">
        <v>0</v>
      </c>
      <c r="K13" s="18" t="n">
        <v>0.24691038</v>
      </c>
      <c r="L13" s="20" t="n">
        <v>0.14109361</v>
      </c>
      <c r="M13" s="18" t="n">
        <v>0</v>
      </c>
      <c r="N13" s="20" t="n">
        <v>0</v>
      </c>
      <c r="O13" s="18" t="n">
        <v>0</v>
      </c>
      <c r="P13" s="20" t="n">
        <v>0</v>
      </c>
      <c r="Q13" s="18" t="n">
        <v>4.03744622</v>
      </c>
      <c r="R13" s="20" t="n">
        <v>1.61420644</v>
      </c>
    </row>
    <row r="14" spans="1:18">
      <c r="A14" s="15" t="s">
        <v>436</v>
      </c>
      <c r="B14" s="17" t="n">
        <v>2788</v>
      </c>
      <c r="C14" s="18">
        <f>(2468.0/B14*100)</f>
        <v/>
      </c>
      <c r="D14" s="19" t="n">
        <v>320</v>
      </c>
      <c r="E14" s="18" t="n">
        <v>52.20148585</v>
      </c>
      <c r="F14" s="20" t="n">
        <v>3.16910168</v>
      </c>
      <c r="G14" s="18" t="n">
        <v>44.93265979</v>
      </c>
      <c r="H14" s="20" t="n">
        <v>3.28997844</v>
      </c>
      <c r="I14" s="18" t="n">
        <v>0</v>
      </c>
      <c r="J14" s="20" t="n">
        <v>0</v>
      </c>
      <c r="K14" s="18" t="n">
        <v>0.25831915</v>
      </c>
      <c r="L14" s="20" t="n">
        <v>0.25948601</v>
      </c>
      <c r="M14" s="18" t="n">
        <v>0</v>
      </c>
      <c r="N14" s="20" t="n">
        <v>0</v>
      </c>
      <c r="O14" s="18" t="n">
        <v>0</v>
      </c>
      <c r="P14" s="20" t="n">
        <v>0</v>
      </c>
      <c r="Q14" s="18" t="n">
        <v>2.6075352</v>
      </c>
      <c r="R14" s="20" t="n">
        <v>0.99630339</v>
      </c>
    </row>
    <row r="15" spans="1:18">
      <c r="A15" s="15" t="s">
        <v>437</v>
      </c>
      <c r="B15" s="17" t="n">
        <v>2863</v>
      </c>
      <c r="C15" s="18">
        <f>(2493.0/B15*100)</f>
        <v/>
      </c>
      <c r="D15" s="19" t="n">
        <v>370</v>
      </c>
      <c r="E15" s="18" t="n">
        <v>54.01115585</v>
      </c>
      <c r="F15" s="20" t="n">
        <v>2.74209844</v>
      </c>
      <c r="G15" s="18" t="n">
        <v>43.62630806</v>
      </c>
      <c r="H15" s="20" t="n">
        <v>2.8068048</v>
      </c>
      <c r="I15" s="18" t="n">
        <v>0</v>
      </c>
      <c r="J15" s="20" t="n">
        <v>0</v>
      </c>
      <c r="K15" s="18" t="n">
        <v>0</v>
      </c>
      <c r="L15" s="20" t="n">
        <v>0</v>
      </c>
      <c r="M15" s="18" t="n">
        <v>0</v>
      </c>
      <c r="N15" s="20" t="n">
        <v>0</v>
      </c>
      <c r="O15" s="18" t="n">
        <v>0</v>
      </c>
      <c r="P15" s="20" t="n">
        <v>0</v>
      </c>
      <c r="Q15" s="18" t="n">
        <v>2.36253608</v>
      </c>
      <c r="R15" s="20" t="n">
        <v>0.79221458</v>
      </c>
    </row>
    <row r="16" spans="1:18">
      <c r="A16" s="15" t="s">
        <v>438</v>
      </c>
      <c r="B16" s="17" t="n">
        <v>3111</v>
      </c>
      <c r="C16" s="18">
        <f>(2728.0/B16*100)</f>
        <v/>
      </c>
      <c r="D16" s="19" t="n">
        <v>383</v>
      </c>
      <c r="E16" s="18" t="n">
        <v>55.89303132</v>
      </c>
      <c r="F16" s="20" t="n">
        <v>2.43444319</v>
      </c>
      <c r="G16" s="18" t="n">
        <v>34.92998572</v>
      </c>
      <c r="H16" s="20" t="n">
        <v>2.28229448</v>
      </c>
      <c r="I16" s="18" t="n">
        <v>0</v>
      </c>
      <c r="J16" s="20" t="n">
        <v>0</v>
      </c>
      <c r="K16" s="18" t="n">
        <v>1.52034845</v>
      </c>
      <c r="L16" s="20" t="n">
        <v>0.95197027</v>
      </c>
      <c r="M16" s="18" t="n">
        <v>0</v>
      </c>
      <c r="N16" s="20" t="n">
        <v>0</v>
      </c>
      <c r="O16" s="18" t="n">
        <v>0</v>
      </c>
      <c r="P16" s="20" t="n">
        <v>0</v>
      </c>
      <c r="Q16" s="18" t="n">
        <v>7.65663451</v>
      </c>
      <c r="R16" s="20" t="n">
        <v>1.50740804</v>
      </c>
    </row>
    <row r="17" spans="1:18">
      <c r="A17" s="15" t="s">
        <v>439</v>
      </c>
      <c r="B17" s="17" t="n">
        <v>3197</v>
      </c>
      <c r="C17" s="18">
        <f>(2810.0/B17*100)</f>
        <v/>
      </c>
      <c r="D17" s="19" t="n">
        <v>387</v>
      </c>
      <c r="E17" s="18" t="n">
        <v>56.83521941</v>
      </c>
      <c r="F17" s="20" t="n">
        <v>2.55716772</v>
      </c>
      <c r="G17" s="18" t="n">
        <v>38.45975633</v>
      </c>
      <c r="H17" s="20" t="n">
        <v>2.54113344</v>
      </c>
      <c r="I17" s="18" t="n">
        <v>0</v>
      </c>
      <c r="J17" s="20" t="n">
        <v>0</v>
      </c>
      <c r="K17" s="18" t="n">
        <v>0</v>
      </c>
      <c r="L17" s="20" t="n">
        <v>0</v>
      </c>
      <c r="M17" s="18" t="n">
        <v>0</v>
      </c>
      <c r="N17" s="20" t="n">
        <v>0</v>
      </c>
      <c r="O17" s="18" t="n">
        <v>0</v>
      </c>
      <c r="P17" s="20" t="n">
        <v>0</v>
      </c>
      <c r="Q17" s="18" t="n">
        <v>4.70502426</v>
      </c>
      <c r="R17" s="20" t="n">
        <v>0.9552414299999999</v>
      </c>
    </row>
    <row r="18" spans="1:18">
      <c r="A18" s="15" t="s">
        <v>440</v>
      </c>
      <c r="B18" s="17" t="n">
        <v>2706</v>
      </c>
      <c r="C18" s="18">
        <f>(2386.0/B18*100)</f>
        <v/>
      </c>
      <c r="D18" s="19" t="n">
        <v>320</v>
      </c>
      <c r="E18" s="18" t="n">
        <v>56.78689792</v>
      </c>
      <c r="F18" s="20" t="n">
        <v>3.20690562</v>
      </c>
      <c r="G18" s="18" t="n">
        <v>28.61997476</v>
      </c>
      <c r="H18" s="20" t="n">
        <v>2.82304367</v>
      </c>
      <c r="I18" s="18" t="n">
        <v>0</v>
      </c>
      <c r="J18" s="20" t="n">
        <v>0</v>
      </c>
      <c r="K18" s="18" t="n">
        <v>0.99034672</v>
      </c>
      <c r="L18" s="20" t="n">
        <v>0.45832239</v>
      </c>
      <c r="M18" s="18" t="n">
        <v>0</v>
      </c>
      <c r="N18" s="20" t="n">
        <v>0</v>
      </c>
      <c r="O18" s="18" t="n">
        <v>0</v>
      </c>
      <c r="P18" s="20" t="n">
        <v>0</v>
      </c>
      <c r="Q18" s="18" t="n">
        <v>13.6027806</v>
      </c>
      <c r="R18" s="20" t="n">
        <v>2.32298758</v>
      </c>
    </row>
    <row r="19" spans="1:18">
      <c r="A19" s="15" t="s">
        <v>441</v>
      </c>
      <c r="B19" s="17" t="n">
        <v>2850</v>
      </c>
      <c r="C19" s="18">
        <f>(2510.0/B19*100)</f>
        <v/>
      </c>
      <c r="D19" s="19" t="n">
        <v>340</v>
      </c>
      <c r="E19" s="18" t="n">
        <v>63.83308079</v>
      </c>
      <c r="F19" s="20" t="n">
        <v>3.37723362</v>
      </c>
      <c r="G19" s="18" t="n">
        <v>25.32735072</v>
      </c>
      <c r="H19" s="20" t="n">
        <v>2.62509263</v>
      </c>
      <c r="I19" s="18" t="n">
        <v>0</v>
      </c>
      <c r="J19" s="20" t="n">
        <v>0</v>
      </c>
      <c r="K19" s="18" t="n">
        <v>0</v>
      </c>
      <c r="L19" s="20" t="n">
        <v>0</v>
      </c>
      <c r="M19" s="18" t="n">
        <v>0</v>
      </c>
      <c r="N19" s="20" t="n">
        <v>0</v>
      </c>
      <c r="O19" s="18" t="n">
        <v>0</v>
      </c>
      <c r="P19" s="20" t="n">
        <v>0</v>
      </c>
      <c r="Q19" s="18" t="n">
        <v>10.8395685</v>
      </c>
      <c r="R19" s="20" t="n">
        <v>2.27164528</v>
      </c>
    </row>
    <row r="20" spans="1:18">
      <c r="A20" s="15" t="s">
        <v>442</v>
      </c>
      <c r="B20" s="17" t="n">
        <v>1741</v>
      </c>
      <c r="C20" s="18">
        <f>(1529.0/B20*100)</f>
        <v/>
      </c>
      <c r="D20" s="19" t="n">
        <v>212</v>
      </c>
      <c r="E20" s="18" t="n">
        <v>50.59535039</v>
      </c>
      <c r="F20" s="20" t="n">
        <v>3.0498708</v>
      </c>
      <c r="G20" s="18" t="n">
        <v>41.91084367</v>
      </c>
      <c r="H20" s="20" t="n">
        <v>2.98705066</v>
      </c>
      <c r="I20" s="18" t="n">
        <v>0</v>
      </c>
      <c r="J20" s="20" t="n">
        <v>0</v>
      </c>
      <c r="K20" s="18" t="n">
        <v>0</v>
      </c>
      <c r="L20" s="20" t="n">
        <v>0</v>
      </c>
      <c r="M20" s="18" t="n">
        <v>1.45277128</v>
      </c>
      <c r="N20" s="20" t="n">
        <v>1.00402493</v>
      </c>
      <c r="O20" s="18" t="n">
        <v>0</v>
      </c>
      <c r="P20" s="20" t="n">
        <v>0</v>
      </c>
      <c r="Q20" s="18" t="n">
        <v>6.04103466</v>
      </c>
      <c r="R20" s="20" t="n">
        <v>1.58071259</v>
      </c>
    </row>
    <row r="21" spans="1:18">
      <c r="A21" s="15" t="s">
        <v>443</v>
      </c>
      <c r="B21" s="17" t="n">
        <v>2833</v>
      </c>
      <c r="C21" s="18">
        <f>(2354.0/B21*100)</f>
        <v/>
      </c>
      <c r="D21" s="19" t="n">
        <v>479</v>
      </c>
      <c r="E21" s="18" t="n">
        <v>51.08663406</v>
      </c>
      <c r="F21" s="20" t="n">
        <v>2.2689955</v>
      </c>
      <c r="G21" s="18" t="n">
        <v>47.03727486</v>
      </c>
      <c r="H21" s="20" t="n">
        <v>2.28281112</v>
      </c>
      <c r="I21" s="18" t="n">
        <v>0</v>
      </c>
      <c r="J21" s="20" t="n">
        <v>0</v>
      </c>
      <c r="K21" s="18" t="n">
        <v>0.18390308</v>
      </c>
      <c r="L21" s="20" t="n">
        <v>0.13123825</v>
      </c>
      <c r="M21" s="18" t="n">
        <v>0</v>
      </c>
      <c r="N21" s="20" t="n">
        <v>0</v>
      </c>
      <c r="O21" s="18" t="n">
        <v>0</v>
      </c>
      <c r="P21" s="20" t="n">
        <v>0</v>
      </c>
      <c r="Q21" s="18" t="n">
        <v>1.69218801</v>
      </c>
      <c r="R21" s="20" t="n">
        <v>0.5797276099999999</v>
      </c>
    </row>
    <row r="22" spans="1:18">
      <c r="A22" s="15" t="s">
        <v>444</v>
      </c>
      <c r="B22" s="17" t="n">
        <v>3667</v>
      </c>
      <c r="C22" s="18">
        <f>(3291.0/B22*100)</f>
        <v/>
      </c>
      <c r="D22" s="19" t="n">
        <v>376</v>
      </c>
      <c r="E22" s="18" t="n">
        <v>57.88006109</v>
      </c>
      <c r="F22" s="20" t="n">
        <v>2.519591</v>
      </c>
      <c r="G22" s="18" t="n">
        <v>32.75143899</v>
      </c>
      <c r="H22" s="20" t="n">
        <v>2.43049213</v>
      </c>
      <c r="I22" s="18" t="n">
        <v>0</v>
      </c>
      <c r="J22" s="20" t="n">
        <v>0</v>
      </c>
      <c r="K22" s="18" t="n">
        <v>0.84994092</v>
      </c>
      <c r="L22" s="20" t="n">
        <v>0.52630234</v>
      </c>
      <c r="M22" s="18" t="n">
        <v>0</v>
      </c>
      <c r="N22" s="20" t="n">
        <v>0</v>
      </c>
      <c r="O22" s="18" t="n">
        <v>0</v>
      </c>
      <c r="P22" s="20" t="n">
        <v>0</v>
      </c>
      <c r="Q22" s="18" t="n">
        <v>8.518558990000001</v>
      </c>
      <c r="R22" s="20" t="n">
        <v>1.66782009</v>
      </c>
    </row>
    <row r="23" spans="1:18">
      <c r="A23" s="15" t="s">
        <v>445</v>
      </c>
      <c r="B23" s="17" t="n">
        <v>5792</v>
      </c>
      <c r="C23" s="18">
        <f>(5077.0/B23*100)</f>
        <v/>
      </c>
      <c r="D23" s="19" t="n">
        <v>715</v>
      </c>
      <c r="E23" s="18" t="n">
        <v>63.25007785</v>
      </c>
      <c r="F23" s="20" t="n">
        <v>3.0847687</v>
      </c>
      <c r="G23" s="18" t="n">
        <v>27.58467112</v>
      </c>
      <c r="H23" s="20" t="n">
        <v>3.10707869</v>
      </c>
      <c r="I23" s="18" t="n">
        <v>0</v>
      </c>
      <c r="J23" s="20" t="n">
        <v>0</v>
      </c>
      <c r="K23" s="18" t="n">
        <v>0.13648792</v>
      </c>
      <c r="L23" s="20" t="n">
        <v>0.13889932</v>
      </c>
      <c r="M23" s="18" t="n">
        <v>2.31646155</v>
      </c>
      <c r="N23" s="20" t="n">
        <v>1.57107213</v>
      </c>
      <c r="O23" s="18" t="n">
        <v>0</v>
      </c>
      <c r="P23" s="20" t="n">
        <v>0</v>
      </c>
      <c r="Q23" s="18" t="n">
        <v>6.71230155</v>
      </c>
      <c r="R23" s="20" t="n">
        <v>1.40342237</v>
      </c>
    </row>
    <row r="24" spans="1:18">
      <c r="A24" s="15" t="s">
        <v>446</v>
      </c>
      <c r="B24" s="17" t="n">
        <v>3309</v>
      </c>
      <c r="C24" s="18">
        <f>(2884.0/B24*100)</f>
        <v/>
      </c>
      <c r="D24" s="19" t="n">
        <v>425</v>
      </c>
      <c r="E24" s="18" t="n">
        <v>51.72731402</v>
      </c>
      <c r="F24" s="20" t="n">
        <v>2.82913528</v>
      </c>
      <c r="G24" s="18" t="n">
        <v>39.81998781</v>
      </c>
      <c r="H24" s="20" t="n">
        <v>2.7286938</v>
      </c>
      <c r="I24" s="18" t="n">
        <v>0</v>
      </c>
      <c r="J24" s="20" t="n">
        <v>0</v>
      </c>
      <c r="K24" s="18" t="n">
        <v>0.40837195</v>
      </c>
      <c r="L24" s="20" t="n">
        <v>0.28589982</v>
      </c>
      <c r="M24" s="18" t="n">
        <v>0</v>
      </c>
      <c r="N24" s="20" t="n">
        <v>0</v>
      </c>
      <c r="O24" s="18" t="n">
        <v>0</v>
      </c>
      <c r="P24" s="20" t="n">
        <v>0</v>
      </c>
      <c r="Q24" s="18" t="n">
        <v>8.04432622</v>
      </c>
      <c r="R24" s="20" t="n">
        <v>1.54800697</v>
      </c>
    </row>
    <row r="25" spans="1:18">
      <c r="A25" s="15" t="s">
        <v>447</v>
      </c>
      <c r="B25" s="17" t="n">
        <v>2669</v>
      </c>
      <c r="C25" s="18">
        <f>(2343.0/B25*100)</f>
        <v/>
      </c>
      <c r="D25" s="19" t="n">
        <v>326</v>
      </c>
      <c r="E25" s="18" t="n">
        <v>59.4608102</v>
      </c>
      <c r="F25" s="20" t="n">
        <v>2.97853462</v>
      </c>
      <c r="G25" s="18" t="n">
        <v>37.4601133</v>
      </c>
      <c r="H25" s="20" t="n">
        <v>2.97758117</v>
      </c>
      <c r="I25" s="18" t="n">
        <v>0</v>
      </c>
      <c r="J25" s="20" t="n">
        <v>0</v>
      </c>
      <c r="K25" s="18" t="n">
        <v>0.30841471</v>
      </c>
      <c r="L25" s="20" t="n">
        <v>0.30841241</v>
      </c>
      <c r="M25" s="18" t="n">
        <v>0</v>
      </c>
      <c r="N25" s="20" t="n">
        <v>0</v>
      </c>
      <c r="O25" s="18" t="n">
        <v>0</v>
      </c>
      <c r="P25" s="20" t="n">
        <v>0</v>
      </c>
      <c r="Q25" s="18" t="n">
        <v>2.77066179</v>
      </c>
      <c r="R25" s="20" t="n">
        <v>0.88280576</v>
      </c>
    </row>
    <row r="26" spans="1:18">
      <c r="A26" s="15" t="s">
        <v>448</v>
      </c>
      <c r="B26" s="17" t="n">
        <v>2419</v>
      </c>
      <c r="C26" s="18">
        <f>(2120.0/B26*100)</f>
        <v/>
      </c>
      <c r="D26" s="19" t="n">
        <v>299</v>
      </c>
      <c r="E26" s="18" t="n">
        <v>59.12694343</v>
      </c>
      <c r="F26" s="20" t="n">
        <v>3.06185096</v>
      </c>
      <c r="G26" s="18" t="n">
        <v>38.06714604</v>
      </c>
      <c r="H26" s="20" t="n">
        <v>2.93788499</v>
      </c>
      <c r="I26" s="18" t="n">
        <v>0</v>
      </c>
      <c r="J26" s="20" t="n">
        <v>0</v>
      </c>
      <c r="K26" s="18" t="n">
        <v>0.26400659</v>
      </c>
      <c r="L26" s="20" t="n">
        <v>0.29123881</v>
      </c>
      <c r="M26" s="18" t="n">
        <v>0.25865194</v>
      </c>
      <c r="N26" s="20" t="n">
        <v>0.22939675</v>
      </c>
      <c r="O26" s="18" t="n">
        <v>0</v>
      </c>
      <c r="P26" s="20" t="n">
        <v>0</v>
      </c>
      <c r="Q26" s="18" t="n">
        <v>2.283252</v>
      </c>
      <c r="R26" s="20" t="n">
        <v>0.77475159</v>
      </c>
    </row>
    <row r="27" spans="1:18">
      <c r="A27" s="15" t="s">
        <v>449</v>
      </c>
      <c r="B27" s="17" t="n">
        <v>2683</v>
      </c>
      <c r="C27" s="18">
        <f>(2368.0/B27*100)</f>
        <v/>
      </c>
      <c r="D27" s="19" t="n">
        <v>315</v>
      </c>
      <c r="E27" s="18" t="n">
        <v>56.20849341</v>
      </c>
      <c r="F27" s="20" t="n">
        <v>2.98823636</v>
      </c>
      <c r="G27" s="18" t="n">
        <v>31.9624337</v>
      </c>
      <c r="H27" s="20" t="n">
        <v>2.73933766</v>
      </c>
      <c r="I27" s="18" t="n">
        <v>0</v>
      </c>
      <c r="J27" s="20" t="n">
        <v>0</v>
      </c>
      <c r="K27" s="18" t="n">
        <v>0.65074613</v>
      </c>
      <c r="L27" s="20" t="n">
        <v>0.45798162</v>
      </c>
      <c r="M27" s="18" t="n">
        <v>0</v>
      </c>
      <c r="N27" s="20" t="n">
        <v>0</v>
      </c>
      <c r="O27" s="18" t="n">
        <v>0</v>
      </c>
      <c r="P27" s="20" t="n">
        <v>0</v>
      </c>
      <c r="Q27" s="18" t="n">
        <v>11.17832676</v>
      </c>
      <c r="R27" s="20" t="n">
        <v>1.70401665</v>
      </c>
    </row>
    <row r="28" spans="1:18">
      <c r="A28" s="15" t="s">
        <v>450</v>
      </c>
      <c r="B28" s="17" t="n">
        <v>3803</v>
      </c>
      <c r="C28" s="18">
        <f>(3371.0/B28*100)</f>
        <v/>
      </c>
      <c r="D28" s="19" t="n">
        <v>432</v>
      </c>
      <c r="E28" s="18" t="n">
        <v>79.99890173999999</v>
      </c>
      <c r="F28" s="20" t="n">
        <v>2.09810583</v>
      </c>
      <c r="G28" s="18" t="n">
        <v>18.32705784</v>
      </c>
      <c r="H28" s="20" t="n">
        <v>2.15966101</v>
      </c>
      <c r="I28" s="18" t="n">
        <v>0</v>
      </c>
      <c r="J28" s="20" t="n">
        <v>0</v>
      </c>
      <c r="K28" s="18" t="n">
        <v>0.38893445</v>
      </c>
      <c r="L28" s="20" t="n">
        <v>0.28916005</v>
      </c>
      <c r="M28" s="18" t="n">
        <v>0</v>
      </c>
      <c r="N28" s="20" t="n">
        <v>0</v>
      </c>
      <c r="O28" s="18" t="n">
        <v>0</v>
      </c>
      <c r="P28" s="20" t="n">
        <v>0</v>
      </c>
      <c r="Q28" s="18" t="n">
        <v>1.28510597</v>
      </c>
      <c r="R28" s="20" t="n">
        <v>0.43110111</v>
      </c>
    </row>
    <row r="29" spans="1:18">
      <c r="A29" s="15" t="s">
        <v>451</v>
      </c>
      <c r="B29" s="17" t="n">
        <v>2700</v>
      </c>
      <c r="C29" s="18">
        <f>(2359.0/B29*100)</f>
        <v/>
      </c>
      <c r="D29" s="19" t="n">
        <v>341</v>
      </c>
      <c r="E29" s="18" t="n">
        <v>47.24894856</v>
      </c>
      <c r="F29" s="20" t="n">
        <v>2.75570865</v>
      </c>
      <c r="G29" s="18" t="n">
        <v>51.98718061</v>
      </c>
      <c r="H29" s="20" t="n">
        <v>2.71666958</v>
      </c>
      <c r="I29" s="18" t="n">
        <v>0</v>
      </c>
      <c r="J29" s="20" t="n">
        <v>0</v>
      </c>
      <c r="K29" s="18" t="n">
        <v>0</v>
      </c>
      <c r="L29" s="20" t="n">
        <v>0</v>
      </c>
      <c r="M29" s="18" t="n">
        <v>0</v>
      </c>
      <c r="N29" s="20" t="n">
        <v>0</v>
      </c>
      <c r="O29" s="18" t="n">
        <v>0</v>
      </c>
      <c r="P29" s="20" t="n">
        <v>0</v>
      </c>
      <c r="Q29" s="18" t="n">
        <v>0.76387083</v>
      </c>
      <c r="R29" s="20" t="n">
        <v>0.38928932</v>
      </c>
    </row>
    <row r="30" spans="1:18">
      <c r="A30" s="15" t="s">
        <v>452</v>
      </c>
      <c r="B30" s="17" t="n">
        <v>2257</v>
      </c>
      <c r="C30" s="18">
        <f>(1979.0/B30*100)</f>
        <v/>
      </c>
      <c r="D30" s="19" t="n">
        <v>278</v>
      </c>
      <c r="E30" s="18" t="n">
        <v>43.38613192</v>
      </c>
      <c r="F30" s="20" t="n">
        <v>2.86008765</v>
      </c>
      <c r="G30" s="18" t="n">
        <v>49.16134179</v>
      </c>
      <c r="H30" s="20" t="n">
        <v>2.81583166</v>
      </c>
      <c r="I30" s="18" t="n">
        <v>0</v>
      </c>
      <c r="J30" s="20" t="n">
        <v>0</v>
      </c>
      <c r="K30" s="18" t="n">
        <v>1.51671228</v>
      </c>
      <c r="L30" s="20" t="n">
        <v>0.96141889</v>
      </c>
      <c r="M30" s="18" t="n">
        <v>0</v>
      </c>
      <c r="N30" s="20" t="n">
        <v>0</v>
      </c>
      <c r="O30" s="18" t="n">
        <v>0</v>
      </c>
      <c r="P30" s="20" t="n">
        <v>0</v>
      </c>
      <c r="Q30" s="18" t="n">
        <v>5.93581402</v>
      </c>
      <c r="R30" s="20" t="n">
        <v>1.3178609</v>
      </c>
    </row>
    <row r="31" spans="1:18">
      <c r="A31" s="15" t="s">
        <v>453</v>
      </c>
      <c r="B31" s="17" t="n">
        <v>2706</v>
      </c>
      <c r="C31" s="18">
        <f>(2378.0/B31*100)</f>
        <v/>
      </c>
      <c r="D31" s="19" t="n">
        <v>328</v>
      </c>
      <c r="E31" s="18" t="n">
        <v>45.65351628</v>
      </c>
      <c r="F31" s="20" t="n">
        <v>2.55651169</v>
      </c>
      <c r="G31" s="18" t="n">
        <v>48.44033758</v>
      </c>
      <c r="H31" s="20" t="n">
        <v>2.6362091</v>
      </c>
      <c r="I31" s="18" t="n">
        <v>0</v>
      </c>
      <c r="J31" s="20" t="n">
        <v>0</v>
      </c>
      <c r="K31" s="18" t="n">
        <v>1.13014284</v>
      </c>
      <c r="L31" s="20" t="n">
        <v>0.56055826</v>
      </c>
      <c r="M31" s="18" t="n">
        <v>0</v>
      </c>
      <c r="N31" s="20" t="n">
        <v>0</v>
      </c>
      <c r="O31" s="18" t="n">
        <v>0</v>
      </c>
      <c r="P31" s="20" t="n">
        <v>0</v>
      </c>
      <c r="Q31" s="18" t="n">
        <v>4.7760033</v>
      </c>
      <c r="R31" s="20" t="n">
        <v>1.07236184</v>
      </c>
    </row>
    <row r="32" spans="1:18">
      <c r="A32" s="15" t="s">
        <v>454</v>
      </c>
      <c r="B32" s="17" t="n">
        <v>2209</v>
      </c>
      <c r="C32" s="18">
        <f>(1846.0/B32*100)</f>
        <v/>
      </c>
      <c r="D32" s="19" t="n">
        <v>363</v>
      </c>
      <c r="E32" s="18" t="n">
        <v>41.132776</v>
      </c>
      <c r="F32" s="20" t="n">
        <v>2.76458076</v>
      </c>
      <c r="G32" s="18" t="n">
        <v>56.91348208</v>
      </c>
      <c r="H32" s="20" t="n">
        <v>2.75533246</v>
      </c>
      <c r="I32" s="18" t="n">
        <v>0</v>
      </c>
      <c r="J32" s="20" t="n">
        <v>0</v>
      </c>
      <c r="K32" s="18" t="n">
        <v>0</v>
      </c>
      <c r="L32" s="20" t="n">
        <v>0</v>
      </c>
      <c r="M32" s="18" t="n">
        <v>0.62696896</v>
      </c>
      <c r="N32" s="20" t="n">
        <v>0.4226257</v>
      </c>
      <c r="O32" s="18" t="n">
        <v>0</v>
      </c>
      <c r="P32" s="20" t="n">
        <v>0</v>
      </c>
      <c r="Q32" s="18" t="n">
        <v>1.32677296</v>
      </c>
      <c r="R32" s="20" t="n">
        <v>0.60494171</v>
      </c>
    </row>
    <row r="33" spans="1:18">
      <c r="A33" s="15" t="s">
        <v>455</v>
      </c>
      <c r="B33" s="17" t="n">
        <v>3651</v>
      </c>
      <c r="C33" s="18">
        <f>(3217.0/B33*100)</f>
        <v/>
      </c>
      <c r="D33" s="19" t="n">
        <v>434</v>
      </c>
      <c r="E33" s="18" t="n">
        <v>63.2638221</v>
      </c>
      <c r="F33" s="20" t="n">
        <v>2.77678743</v>
      </c>
      <c r="G33" s="18" t="n">
        <v>32.69847033</v>
      </c>
      <c r="H33" s="20" t="n">
        <v>2.6083057</v>
      </c>
      <c r="I33" s="18" t="n">
        <v>0</v>
      </c>
      <c r="J33" s="20" t="n">
        <v>0</v>
      </c>
      <c r="K33" s="18" t="n">
        <v>0</v>
      </c>
      <c r="L33" s="20" t="n">
        <v>0</v>
      </c>
      <c r="M33" s="18" t="n">
        <v>0</v>
      </c>
      <c r="N33" s="20" t="n">
        <v>0</v>
      </c>
      <c r="O33" s="18" t="n">
        <v>0</v>
      </c>
      <c r="P33" s="20" t="n">
        <v>0</v>
      </c>
      <c r="Q33" s="18" t="n">
        <v>4.03770756</v>
      </c>
      <c r="R33" s="20" t="n">
        <v>1.0396908</v>
      </c>
    </row>
    <row r="34" spans="1:18">
      <c r="A34" s="15" t="s">
        <v>456</v>
      </c>
      <c r="B34" s="17" t="n">
        <v>3035</v>
      </c>
      <c r="C34" s="18">
        <f>(2674.0/B34*100)</f>
        <v/>
      </c>
      <c r="D34" s="19" t="n">
        <v>361</v>
      </c>
      <c r="E34" s="18" t="n">
        <v>68.19219081</v>
      </c>
      <c r="F34" s="20" t="n">
        <v>2.25209812</v>
      </c>
      <c r="G34" s="18" t="n">
        <v>25.55641233</v>
      </c>
      <c r="H34" s="20" t="n">
        <v>1.97975807</v>
      </c>
      <c r="I34" s="18" t="n">
        <v>0</v>
      </c>
      <c r="J34" s="20" t="n">
        <v>0</v>
      </c>
      <c r="K34" s="18" t="n">
        <v>0.37410277</v>
      </c>
      <c r="L34" s="20" t="n">
        <v>0.2094461</v>
      </c>
      <c r="M34" s="18" t="n">
        <v>0</v>
      </c>
      <c r="N34" s="20" t="n">
        <v>0</v>
      </c>
      <c r="O34" s="18" t="n">
        <v>0</v>
      </c>
      <c r="P34" s="20" t="n">
        <v>0</v>
      </c>
      <c r="Q34" s="18" t="n">
        <v>5.87729409</v>
      </c>
      <c r="R34" s="20" t="n">
        <v>1.1742994</v>
      </c>
    </row>
    <row r="35" spans="1:18">
      <c r="A35" s="15" t="s">
        <v>457</v>
      </c>
      <c r="B35" s="17" t="n">
        <v>2901</v>
      </c>
      <c r="C35" s="18">
        <f>(2532.0/B35*100)</f>
        <v/>
      </c>
      <c r="D35" s="19" t="n">
        <v>369</v>
      </c>
      <c r="E35" s="18" t="n">
        <v>54.78052677</v>
      </c>
      <c r="F35" s="20" t="n">
        <v>3.19974329</v>
      </c>
      <c r="G35" s="18" t="n">
        <v>42.28748858</v>
      </c>
      <c r="H35" s="20" t="n">
        <v>3.18227704</v>
      </c>
      <c r="I35" s="18" t="n">
        <v>0</v>
      </c>
      <c r="J35" s="20" t="n">
        <v>0</v>
      </c>
      <c r="K35" s="18" t="n">
        <v>0</v>
      </c>
      <c r="L35" s="20" t="n">
        <v>0</v>
      </c>
      <c r="M35" s="18" t="n">
        <v>0</v>
      </c>
      <c r="N35" s="20" t="n">
        <v>0</v>
      </c>
      <c r="O35" s="18" t="n">
        <v>0</v>
      </c>
      <c r="P35" s="20" t="n">
        <v>0</v>
      </c>
      <c r="Q35" s="18" t="n">
        <v>2.93198464</v>
      </c>
      <c r="R35" s="20" t="n">
        <v>0.8867140999999999</v>
      </c>
    </row>
    <row r="36" spans="1:18">
      <c r="A36" s="15" t="s">
        <v>458</v>
      </c>
      <c r="B36" s="17" t="n">
        <v>3404</v>
      </c>
      <c r="C36" s="18">
        <f>(2984.0/B36*100)</f>
        <v/>
      </c>
      <c r="D36" s="19" t="n">
        <v>420</v>
      </c>
      <c r="E36" s="18" t="n">
        <v>68.05935602</v>
      </c>
      <c r="F36" s="20" t="n">
        <v>2.38203852</v>
      </c>
      <c r="G36" s="18" t="n">
        <v>26.01614581</v>
      </c>
      <c r="H36" s="20" t="n">
        <v>2.12589801</v>
      </c>
      <c r="I36" s="18" t="n">
        <v>0</v>
      </c>
      <c r="J36" s="20" t="n">
        <v>0</v>
      </c>
      <c r="K36" s="18" t="n">
        <v>0.2541048</v>
      </c>
      <c r="L36" s="20" t="n">
        <v>0.25501672</v>
      </c>
      <c r="M36" s="18" t="n">
        <v>0</v>
      </c>
      <c r="N36" s="20" t="n">
        <v>0</v>
      </c>
      <c r="O36" s="18" t="n">
        <v>0</v>
      </c>
      <c r="P36" s="20" t="n">
        <v>0</v>
      </c>
      <c r="Q36" s="18" t="n">
        <v>5.67039337</v>
      </c>
      <c r="R36" s="20" t="n">
        <v>1.28712932</v>
      </c>
    </row>
    <row r="37" spans="1:18">
      <c r="A37" s="15" t="s">
        <v>459</v>
      </c>
      <c r="B37" s="17" t="n">
        <v>2731</v>
      </c>
      <c r="C37" s="18">
        <f>(2408.0/B37*100)</f>
        <v/>
      </c>
      <c r="D37" s="19" t="n">
        <v>323</v>
      </c>
      <c r="E37" s="18" t="n">
        <v>40.38479282</v>
      </c>
      <c r="F37" s="20" t="n">
        <v>2.75246569</v>
      </c>
      <c r="G37" s="18" t="n">
        <v>50.51115846</v>
      </c>
      <c r="H37" s="20" t="n">
        <v>2.90999882</v>
      </c>
      <c r="I37" s="18" t="n">
        <v>0</v>
      </c>
      <c r="J37" s="20" t="n">
        <v>0</v>
      </c>
      <c r="K37" s="18" t="n">
        <v>1.41695683</v>
      </c>
      <c r="L37" s="20" t="n">
        <v>0.62008763</v>
      </c>
      <c r="M37" s="18" t="n">
        <v>0</v>
      </c>
      <c r="N37" s="20" t="n">
        <v>0</v>
      </c>
      <c r="O37" s="18" t="n">
        <v>0</v>
      </c>
      <c r="P37" s="20" t="n">
        <v>0</v>
      </c>
      <c r="Q37" s="18" t="n">
        <v>7.6870919</v>
      </c>
      <c r="R37" s="20" t="n">
        <v>1.50663955</v>
      </c>
    </row>
    <row r="38" spans="1:18">
      <c r="A38" s="15" t="s">
        <v>460</v>
      </c>
      <c r="B38" s="17" t="n">
        <v>2807</v>
      </c>
      <c r="C38" s="18">
        <f>(2362.0/B38*100)</f>
        <v/>
      </c>
      <c r="D38" s="19" t="n">
        <v>445</v>
      </c>
      <c r="E38" s="18" t="n">
        <v>63.31138695</v>
      </c>
      <c r="F38" s="20" t="n">
        <v>2.76620278</v>
      </c>
      <c r="G38" s="18" t="n">
        <v>28.46682243</v>
      </c>
      <c r="H38" s="20" t="n">
        <v>2.56445758</v>
      </c>
      <c r="I38" s="18" t="n">
        <v>0</v>
      </c>
      <c r="J38" s="20" t="n">
        <v>0</v>
      </c>
      <c r="K38" s="18" t="n">
        <v>1.06926062</v>
      </c>
      <c r="L38" s="20" t="n">
        <v>0.5131633</v>
      </c>
      <c r="M38" s="18" t="n">
        <v>0.46637607</v>
      </c>
      <c r="N38" s="20" t="n">
        <v>0.33827512</v>
      </c>
      <c r="O38" s="18" t="n">
        <v>0</v>
      </c>
      <c r="P38" s="20" t="n">
        <v>0</v>
      </c>
      <c r="Q38" s="18" t="n">
        <v>6.68615394</v>
      </c>
      <c r="R38" s="20" t="n">
        <v>1.61312176</v>
      </c>
    </row>
    <row r="39" spans="1:18">
      <c r="A39" s="15" t="s">
        <v>461</v>
      </c>
      <c r="B39" s="17" t="n">
        <v>2938</v>
      </c>
      <c r="C39" s="18">
        <f>(2577.0/B39*100)</f>
        <v/>
      </c>
      <c r="D39" s="19" t="n">
        <v>361</v>
      </c>
      <c r="E39" s="18" t="n">
        <v>78.08107268000001</v>
      </c>
      <c r="F39" s="20" t="n">
        <v>2.66781206</v>
      </c>
      <c r="G39" s="18" t="n">
        <v>14.9916043</v>
      </c>
      <c r="H39" s="20" t="n">
        <v>2.38778079</v>
      </c>
      <c r="I39" s="18" t="n">
        <v>0</v>
      </c>
      <c r="J39" s="20" t="n">
        <v>0</v>
      </c>
      <c r="K39" s="18" t="n">
        <v>0.2728422</v>
      </c>
      <c r="L39" s="20" t="n">
        <v>0.27310194</v>
      </c>
      <c r="M39" s="18" t="n">
        <v>0</v>
      </c>
      <c r="N39" s="20" t="n">
        <v>0</v>
      </c>
      <c r="O39" s="18" t="n">
        <v>0</v>
      </c>
      <c r="P39" s="20" t="n">
        <v>0</v>
      </c>
      <c r="Q39" s="18" t="n">
        <v>6.65448082</v>
      </c>
      <c r="R39" s="20" t="n">
        <v>1.28254265</v>
      </c>
    </row>
    <row r="40" spans="1:18">
      <c r="A40" s="15" t="s">
        <v>462</v>
      </c>
      <c r="B40" s="17" t="n">
        <v>6922</v>
      </c>
      <c r="C40" s="18">
        <f>(6083.0/B40*100)</f>
        <v/>
      </c>
      <c r="D40" s="19" t="n">
        <v>839</v>
      </c>
      <c r="E40" s="18" t="n">
        <v>44.80197963</v>
      </c>
      <c r="F40" s="20" t="n">
        <v>2.90999987</v>
      </c>
      <c r="G40" s="18" t="n">
        <v>49.83533358</v>
      </c>
      <c r="H40" s="20" t="n">
        <v>2.92728395</v>
      </c>
      <c r="I40" s="18" t="n">
        <v>0</v>
      </c>
      <c r="J40" s="20" t="n">
        <v>0</v>
      </c>
      <c r="K40" s="18" t="n">
        <v>0.41523976</v>
      </c>
      <c r="L40" s="20" t="n">
        <v>0.25010847</v>
      </c>
      <c r="M40" s="18" t="n">
        <v>0</v>
      </c>
      <c r="N40" s="20" t="n">
        <v>0</v>
      </c>
      <c r="O40" s="18" t="n">
        <v>0</v>
      </c>
      <c r="P40" s="20" t="n">
        <v>0</v>
      </c>
      <c r="Q40" s="18" t="n">
        <v>4.94744703</v>
      </c>
      <c r="R40" s="20" t="n">
        <v>1.16783007</v>
      </c>
    </row>
    <row r="41" spans="1:18">
      <c r="A41" s="15" t="s">
        <v>463</v>
      </c>
      <c r="B41" s="17" t="n">
        <v>2854</v>
      </c>
      <c r="C41" s="18">
        <f>(2532.0/B41*100)</f>
        <v/>
      </c>
      <c r="D41" s="19" t="n">
        <v>322</v>
      </c>
      <c r="E41" s="18" t="n">
        <v>52.91439044</v>
      </c>
      <c r="F41" s="20" t="n">
        <v>2.71723021</v>
      </c>
      <c r="G41" s="18" t="n">
        <v>44.35800788</v>
      </c>
      <c r="H41" s="20" t="n">
        <v>2.7957981</v>
      </c>
      <c r="I41" s="18" t="n">
        <v>0</v>
      </c>
      <c r="J41" s="20" t="n">
        <v>0</v>
      </c>
      <c r="K41" s="18" t="n">
        <v>1.23398029</v>
      </c>
      <c r="L41" s="20" t="n">
        <v>0.6019151700000001</v>
      </c>
      <c r="M41" s="18" t="n">
        <v>0</v>
      </c>
      <c r="N41" s="20" t="n">
        <v>0</v>
      </c>
      <c r="O41" s="18" t="n">
        <v>0</v>
      </c>
      <c r="P41" s="20" t="n">
        <v>0</v>
      </c>
      <c r="Q41" s="18" t="n">
        <v>1.49362138</v>
      </c>
      <c r="R41" s="20" t="n">
        <v>0.67280155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(10847.0/B46*100)</f>
        <v/>
      </c>
      <c r="D46" s="19" t="n">
        <v>1226</v>
      </c>
      <c r="E46" s="18" t="n">
        <v>73.85406206</v>
      </c>
      <c r="F46" s="20" t="n">
        <v>1.65266336</v>
      </c>
      <c r="G46" s="18" t="n">
        <v>14.46935083</v>
      </c>
      <c r="H46" s="20" t="n">
        <v>1.26075492</v>
      </c>
      <c r="I46" s="18" t="n">
        <v>0</v>
      </c>
      <c r="J46" s="20" t="n">
        <v>0</v>
      </c>
      <c r="K46" s="18" t="n">
        <v>1.20065356</v>
      </c>
      <c r="L46" s="20" t="n">
        <v>0.5832862</v>
      </c>
      <c r="M46" s="18" t="n">
        <v>0.15895162</v>
      </c>
      <c r="N46" s="20" t="n">
        <v>0.10726335</v>
      </c>
      <c r="O46" s="18" t="n">
        <v>0</v>
      </c>
      <c r="P46" s="20" t="n">
        <v>0</v>
      </c>
      <c r="Q46" s="18" t="n">
        <v>10.31698192</v>
      </c>
      <c r="R46" s="20" t="n">
        <v>1.3829536</v>
      </c>
    </row>
    <row r="47" spans="1:18">
      <c r="A47" s="15" t="s">
        <v>470</v>
      </c>
      <c r="B47" s="17" t="n">
        <v>2823</v>
      </c>
      <c r="C47" s="18">
        <f>(2492.0/B47*100)</f>
        <v/>
      </c>
      <c r="D47" s="19" t="n">
        <v>331</v>
      </c>
      <c r="E47" s="18" t="n">
        <v>67.25549467</v>
      </c>
      <c r="F47" s="20" t="n">
        <v>2.45870258</v>
      </c>
      <c r="G47" s="18" t="n">
        <v>21.82409868</v>
      </c>
      <c r="H47" s="20" t="n">
        <v>2.28842182</v>
      </c>
      <c r="I47" s="18" t="n">
        <v>0</v>
      </c>
      <c r="J47" s="20" t="n">
        <v>0</v>
      </c>
      <c r="K47" s="18" t="n">
        <v>0.61332771</v>
      </c>
      <c r="L47" s="20" t="n">
        <v>0.41540806</v>
      </c>
      <c r="M47" s="18" t="n">
        <v>0</v>
      </c>
      <c r="N47" s="20" t="n">
        <v>0</v>
      </c>
      <c r="O47" s="18" t="n">
        <v>0</v>
      </c>
      <c r="P47" s="20" t="n">
        <v>0</v>
      </c>
      <c r="Q47" s="18" t="n">
        <v>10.30707894</v>
      </c>
      <c r="R47" s="20" t="n">
        <v>2.11747099</v>
      </c>
    </row>
    <row r="48" spans="1:18">
      <c r="A48" s="15" t="s">
        <v>471</v>
      </c>
      <c r="B48" s="17" t="n">
        <v>4682</v>
      </c>
      <c r="C48" s="18">
        <f>(4092.0/B48*100)</f>
        <v/>
      </c>
      <c r="D48" s="19" t="n">
        <v>590</v>
      </c>
      <c r="E48" s="18" t="n">
        <v>56.16847499</v>
      </c>
      <c r="F48" s="20" t="n">
        <v>2.94413838</v>
      </c>
      <c r="G48" s="18" t="n">
        <v>39.97937317</v>
      </c>
      <c r="H48" s="20" t="n">
        <v>2.99846758</v>
      </c>
      <c r="I48" s="18" t="n">
        <v>0</v>
      </c>
      <c r="J48" s="20" t="n">
        <v>0</v>
      </c>
      <c r="K48" s="18" t="n">
        <v>0.2149432</v>
      </c>
      <c r="L48" s="20" t="n">
        <v>0.21607658</v>
      </c>
      <c r="M48" s="18" t="n">
        <v>0</v>
      </c>
      <c r="N48" s="20" t="n">
        <v>0</v>
      </c>
      <c r="O48" s="18" t="n">
        <v>0</v>
      </c>
      <c r="P48" s="20" t="n">
        <v>0</v>
      </c>
      <c r="Q48" s="18" t="n">
        <v>3.63720864</v>
      </c>
      <c r="R48" s="20" t="n">
        <v>1.07736244</v>
      </c>
    </row>
    <row r="49" spans="1:18">
      <c r="A49" s="15" t="s">
        <v>472</v>
      </c>
      <c r="B49" s="17" t="n">
        <v>6158</v>
      </c>
      <c r="C49" s="18">
        <f>(5420.0/B49*100)</f>
        <v/>
      </c>
      <c r="D49" s="19" t="n">
        <v>738</v>
      </c>
      <c r="E49" s="18" t="n">
        <v>76.32949256000001</v>
      </c>
      <c r="F49" s="20" t="n">
        <v>1.93909125</v>
      </c>
      <c r="G49" s="18" t="n">
        <v>17.84000328</v>
      </c>
      <c r="H49" s="20" t="n">
        <v>1.80470201</v>
      </c>
      <c r="I49" s="18" t="n">
        <v>0</v>
      </c>
      <c r="J49" s="20" t="n">
        <v>0</v>
      </c>
      <c r="K49" s="18" t="n">
        <v>1.15214014</v>
      </c>
      <c r="L49" s="20" t="n">
        <v>0.56997572</v>
      </c>
      <c r="M49" s="18" t="n">
        <v>0.10967522</v>
      </c>
      <c r="N49" s="20" t="n">
        <v>0.11010704</v>
      </c>
      <c r="O49" s="18" t="n">
        <v>0</v>
      </c>
      <c r="P49" s="20" t="n">
        <v>0</v>
      </c>
      <c r="Q49" s="18" t="n">
        <v>4.5686888</v>
      </c>
      <c r="R49" s="20" t="n">
        <v>1.02266322</v>
      </c>
    </row>
    <row r="50" spans="1:18">
      <c r="A50" s="15" t="s">
        <v>473</v>
      </c>
      <c r="B50" s="17" t="n">
        <v>3494</v>
      </c>
      <c r="C50" s="18">
        <f>(3112.0/B50*100)</f>
        <v/>
      </c>
      <c r="D50" s="19" t="n">
        <v>382</v>
      </c>
      <c r="E50" s="18" t="n">
        <v>85.78748508</v>
      </c>
      <c r="F50" s="20" t="n">
        <v>1.95736901</v>
      </c>
      <c r="G50" s="18" t="n">
        <v>8.52968167</v>
      </c>
      <c r="H50" s="20" t="n">
        <v>1.29108202</v>
      </c>
      <c r="I50" s="18" t="n">
        <v>0</v>
      </c>
      <c r="J50" s="20" t="n">
        <v>0</v>
      </c>
      <c r="K50" s="18" t="n">
        <v>0.61217048</v>
      </c>
      <c r="L50" s="20" t="n">
        <v>0.44518402</v>
      </c>
      <c r="M50" s="18" t="n">
        <v>0</v>
      </c>
      <c r="N50" s="20" t="n">
        <v>0</v>
      </c>
      <c r="O50" s="18" t="n">
        <v>0</v>
      </c>
      <c r="P50" s="20" t="n">
        <v>0</v>
      </c>
      <c r="Q50" s="18" t="n">
        <v>5.07066277</v>
      </c>
      <c r="R50" s="20" t="n">
        <v>1.17178138</v>
      </c>
    </row>
    <row r="51" spans="1:18">
      <c r="A51" s="15" t="s">
        <v>474</v>
      </c>
      <c r="B51" s="17" t="n">
        <v>3013</v>
      </c>
      <c r="C51" s="18">
        <f>(2642.0/B51*100)</f>
        <v/>
      </c>
      <c r="D51" s="19" t="n">
        <v>371</v>
      </c>
      <c r="E51" s="18" t="n">
        <v>74.81168608</v>
      </c>
      <c r="F51" s="20" t="n">
        <v>2.07393403</v>
      </c>
      <c r="G51" s="18" t="n">
        <v>20.09542631</v>
      </c>
      <c r="H51" s="20" t="n">
        <v>1.90132649</v>
      </c>
      <c r="I51" s="18" t="n">
        <v>0</v>
      </c>
      <c r="J51" s="20" t="n">
        <v>0</v>
      </c>
      <c r="K51" s="18" t="n">
        <v>0</v>
      </c>
      <c r="L51" s="20" t="n">
        <v>0</v>
      </c>
      <c r="M51" s="18" t="n">
        <v>0</v>
      </c>
      <c r="N51" s="20" t="n">
        <v>0</v>
      </c>
      <c r="O51" s="18" t="n">
        <v>0</v>
      </c>
      <c r="P51" s="20" t="n">
        <v>0</v>
      </c>
      <c r="Q51" s="18" t="n">
        <v>5.09288761</v>
      </c>
      <c r="R51" s="20" t="n">
        <v>1.30086199</v>
      </c>
    </row>
    <row r="52" spans="1:18">
      <c r="A52" s="15" t="s">
        <v>475</v>
      </c>
      <c r="B52" s="17" t="n">
        <v>2760</v>
      </c>
      <c r="C52" s="18">
        <f>(2432.0/B52*100)</f>
        <v/>
      </c>
      <c r="D52" s="19" t="n">
        <v>328</v>
      </c>
      <c r="E52" s="18" t="n">
        <v>60.01066391</v>
      </c>
      <c r="F52" s="20" t="n">
        <v>3.00200026</v>
      </c>
      <c r="G52" s="18" t="n">
        <v>27.33148707</v>
      </c>
      <c r="H52" s="20" t="n">
        <v>2.85254008</v>
      </c>
      <c r="I52" s="18" t="n">
        <v>0</v>
      </c>
      <c r="J52" s="20" t="n">
        <v>0</v>
      </c>
      <c r="K52" s="18" t="n">
        <v>1.04879971</v>
      </c>
      <c r="L52" s="20" t="n">
        <v>0.33415842</v>
      </c>
      <c r="M52" s="18" t="n">
        <v>0</v>
      </c>
      <c r="N52" s="20" t="n">
        <v>0</v>
      </c>
      <c r="O52" s="18" t="n">
        <v>0</v>
      </c>
      <c r="P52" s="20" t="n">
        <v>0</v>
      </c>
      <c r="Q52" s="18" t="n">
        <v>11.60904931</v>
      </c>
      <c r="R52" s="20" t="n">
        <v>1.83235535</v>
      </c>
    </row>
    <row r="53" spans="1:18">
      <c r="A53" s="15" t="s">
        <v>476</v>
      </c>
      <c r="B53" s="17" t="n">
        <v>2474</v>
      </c>
      <c r="C53" s="18">
        <f>(2088.0/B53*100)</f>
        <v/>
      </c>
      <c r="D53" s="19" t="n">
        <v>386</v>
      </c>
      <c r="E53" s="18" t="n">
        <v>67.73075584999999</v>
      </c>
      <c r="F53" s="20" t="n">
        <v>2.70826228</v>
      </c>
      <c r="G53" s="18" t="n">
        <v>3.45167539</v>
      </c>
      <c r="H53" s="20" t="n">
        <v>0.99037821</v>
      </c>
      <c r="I53" s="18" t="n">
        <v>0</v>
      </c>
      <c r="J53" s="20" t="n">
        <v>0</v>
      </c>
      <c r="K53" s="18" t="n">
        <v>16.14851559</v>
      </c>
      <c r="L53" s="20" t="n">
        <v>2.32745744</v>
      </c>
      <c r="M53" s="18" t="n">
        <v>0.28316961</v>
      </c>
      <c r="N53" s="20" t="n">
        <v>0.30780344</v>
      </c>
      <c r="O53" s="18" t="n">
        <v>0</v>
      </c>
      <c r="P53" s="20" t="n">
        <v>0</v>
      </c>
      <c r="Q53" s="18" t="n">
        <v>12.38588357</v>
      </c>
      <c r="R53" s="20" t="n">
        <v>1.89350891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51.85873502</v>
      </c>
      <c r="F55" s="20" t="n">
        <v>3.03509032</v>
      </c>
      <c r="G55" s="18" t="n">
        <v>46.32596639</v>
      </c>
      <c r="H55" s="20" t="n">
        <v>3.0411196</v>
      </c>
      <c r="I55" s="18" t="n">
        <v>0</v>
      </c>
      <c r="J55" s="20" t="n">
        <v>0</v>
      </c>
      <c r="K55" s="18" t="n">
        <v>0</v>
      </c>
      <c r="L55" s="20" t="n">
        <v>0</v>
      </c>
      <c r="M55" s="18" t="n">
        <v>0</v>
      </c>
      <c r="N55" s="20" t="n">
        <v>0</v>
      </c>
      <c r="O55" s="18" t="n">
        <v>0</v>
      </c>
      <c r="P55" s="20" t="n">
        <v>0</v>
      </c>
      <c r="Q55" s="18" t="n">
        <v>1.81529859</v>
      </c>
      <c r="R55" s="20" t="n">
        <v>0.80355214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(2825.0/B61*100)</f>
        <v/>
      </c>
      <c r="D61" s="19" t="n">
        <v>376</v>
      </c>
      <c r="E61" s="18" t="n">
        <v>57.4782931</v>
      </c>
      <c r="F61" s="20" t="n">
        <v>3.17946379</v>
      </c>
      <c r="G61" s="18" t="n">
        <v>38.73757905</v>
      </c>
      <c r="H61" s="20" t="n">
        <v>3.48108944</v>
      </c>
      <c r="I61" s="18" t="n">
        <v>0</v>
      </c>
      <c r="J61" s="20" t="n">
        <v>0</v>
      </c>
      <c r="K61" s="18" t="n">
        <v>0.61693684</v>
      </c>
      <c r="L61" s="20" t="n">
        <v>0.4396852</v>
      </c>
      <c r="M61" s="18" t="n">
        <v>0</v>
      </c>
      <c r="N61" s="20" t="n">
        <v>0</v>
      </c>
      <c r="O61" s="18" t="n">
        <v>0</v>
      </c>
      <c r="P61" s="20" t="n">
        <v>0</v>
      </c>
      <c r="Q61" s="18" t="n">
        <v>3.16719101</v>
      </c>
      <c r="R61" s="20" t="n">
        <v>1.03775554</v>
      </c>
    </row>
    <row r="62" spans="1:18">
      <c r="A62" s="15" t="s">
        <v>486</v>
      </c>
      <c r="B62" s="17" t="n">
        <v>2230</v>
      </c>
      <c r="C62" s="18">
        <f>(1954.0/B62*100)</f>
        <v/>
      </c>
      <c r="D62" s="19" t="n">
        <v>276</v>
      </c>
      <c r="E62" s="18" t="n">
        <v>46.80712263</v>
      </c>
      <c r="F62" s="20" t="n">
        <v>3.01150216</v>
      </c>
      <c r="G62" s="18" t="n">
        <v>53.19287737</v>
      </c>
      <c r="H62" s="20" t="n">
        <v>3.01150216</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(2451.0/B67*100)</f>
        <v/>
      </c>
      <c r="D67" s="19" t="n">
        <v>320</v>
      </c>
      <c r="E67" s="18" t="n">
        <v>65.24898736</v>
      </c>
      <c r="F67" s="20" t="n">
        <v>2.72644265</v>
      </c>
      <c r="G67" s="18" t="n">
        <v>18.72217259</v>
      </c>
      <c r="H67" s="20" t="n">
        <v>2.10682084</v>
      </c>
      <c r="I67" s="18" t="n">
        <v>0</v>
      </c>
      <c r="J67" s="20" t="n">
        <v>0</v>
      </c>
      <c r="K67" s="18" t="n">
        <v>1.20300986</v>
      </c>
      <c r="L67" s="20" t="n">
        <v>0.60438846</v>
      </c>
      <c r="M67" s="18" t="n">
        <v>0.2707889</v>
      </c>
      <c r="N67" s="20" t="n">
        <v>0.26367297</v>
      </c>
      <c r="O67" s="18" t="n">
        <v>0</v>
      </c>
      <c r="P67" s="20" t="n">
        <v>0</v>
      </c>
      <c r="Q67" s="18" t="n">
        <v>14.55504128</v>
      </c>
      <c r="R67" s="20" t="n">
        <v>2.04819442</v>
      </c>
    </row>
    <row r="68" spans="1:18">
      <c r="A68" s="15" t="s">
        <v>492</v>
      </c>
      <c r="B68" s="17" t="n">
        <v>3460</v>
      </c>
      <c r="C68" s="18">
        <f>(3099.0/B68*100)</f>
        <v/>
      </c>
      <c r="D68" s="19" t="n">
        <v>361</v>
      </c>
      <c r="E68" s="18" t="n">
        <v>79.03284625000001</v>
      </c>
      <c r="F68" s="20" t="n">
        <v>2.64046004</v>
      </c>
      <c r="G68" s="18" t="n">
        <v>14.79184716</v>
      </c>
      <c r="H68" s="20" t="n">
        <v>2.4262676</v>
      </c>
      <c r="I68" s="18" t="n">
        <v>0</v>
      </c>
      <c r="J68" s="20" t="n">
        <v>0</v>
      </c>
      <c r="K68" s="18" t="n">
        <v>0.52797143</v>
      </c>
      <c r="L68" s="20" t="n">
        <v>0.38149781</v>
      </c>
      <c r="M68" s="18" t="n">
        <v>0.58233732</v>
      </c>
      <c r="N68" s="20" t="n">
        <v>0.41401303</v>
      </c>
      <c r="O68" s="18" t="n">
        <v>0</v>
      </c>
      <c r="P68" s="20" t="n">
        <v>0</v>
      </c>
      <c r="Q68" s="18" t="n">
        <v>5.06499784</v>
      </c>
      <c r="R68" s="20" t="n">
        <v>1.07261884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66.65780545</v>
      </c>
      <c r="F70" s="20" t="n">
        <v>1.50159771</v>
      </c>
      <c r="G70" s="18" t="n">
        <v>23.25909897</v>
      </c>
      <c r="H70" s="20" t="n">
        <v>1.28947412</v>
      </c>
      <c r="I70" s="18" t="n">
        <v>0</v>
      </c>
      <c r="J70" s="20" t="n">
        <v>0</v>
      </c>
      <c r="K70" s="18" t="n">
        <v>1.75961465</v>
      </c>
      <c r="L70" s="20" t="n">
        <v>0.41220756</v>
      </c>
      <c r="M70" s="18" t="n">
        <v>0</v>
      </c>
      <c r="N70" s="20" t="n">
        <v>0</v>
      </c>
      <c r="O70" s="18" t="n">
        <v>0</v>
      </c>
      <c r="P70" s="20" t="n">
        <v>0</v>
      </c>
      <c r="Q70" s="18" t="n">
        <v>8.32348092</v>
      </c>
      <c r="R70" s="20" t="n">
        <v>0.98905771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(2743.0/B72*100)</f>
        <v/>
      </c>
      <c r="D72" s="19" t="n">
        <v>364</v>
      </c>
      <c r="E72" s="18" t="n">
        <v>64.21844646</v>
      </c>
      <c r="F72" s="20" t="n">
        <v>2.28409195</v>
      </c>
      <c r="G72" s="18" t="n">
        <v>29.69132898</v>
      </c>
      <c r="H72" s="20" t="n">
        <v>2.45849014</v>
      </c>
      <c r="I72" s="18" t="n">
        <v>0</v>
      </c>
      <c r="J72" s="20" t="n">
        <v>0</v>
      </c>
      <c r="K72" s="18" t="n">
        <v>0.57628575</v>
      </c>
      <c r="L72" s="20" t="n">
        <v>0.33878607</v>
      </c>
      <c r="M72" s="18" t="n">
        <v>0.20747226</v>
      </c>
      <c r="N72" s="20" t="n">
        <v>0.20905224</v>
      </c>
      <c r="O72" s="18" t="n">
        <v>0</v>
      </c>
      <c r="P72" s="20" t="n">
        <v>0</v>
      </c>
      <c r="Q72" s="18" t="n">
        <v>5.30646656</v>
      </c>
      <c r="R72" s="20" t="n">
        <v>1.02377612</v>
      </c>
    </row>
    <row r="73" spans="1:18">
      <c r="A73" s="15" t="s">
        <v>497</v>
      </c>
      <c r="B73" s="17" t="n">
        <v>2973</v>
      </c>
      <c r="C73" s="18">
        <f>(2601.0/B73*100)</f>
        <v/>
      </c>
      <c r="D73" s="19" t="n">
        <v>372</v>
      </c>
      <c r="E73" s="18" t="n">
        <v>45.28349273</v>
      </c>
      <c r="F73" s="20" t="n">
        <v>2.54171665</v>
      </c>
      <c r="G73" s="18" t="n">
        <v>53.86830171</v>
      </c>
      <c r="H73" s="20" t="n">
        <v>2.57858273</v>
      </c>
      <c r="I73" s="18" t="n">
        <v>0</v>
      </c>
      <c r="J73" s="20" t="n">
        <v>0</v>
      </c>
      <c r="K73" s="18" t="n">
        <v>0</v>
      </c>
      <c r="L73" s="20" t="n">
        <v>0</v>
      </c>
      <c r="M73" s="18" t="n">
        <v>0</v>
      </c>
      <c r="N73" s="20" t="n">
        <v>0</v>
      </c>
      <c r="O73" s="18" t="n">
        <v>0</v>
      </c>
      <c r="P73" s="20" t="n">
        <v>0</v>
      </c>
      <c r="Q73" s="18" t="n">
        <v>0.84820555</v>
      </c>
      <c r="R73" s="20" t="n">
        <v>0.44827355</v>
      </c>
    </row>
    <row r="74" spans="1:18">
      <c r="A74" s="15" t="s">
        <v>498</v>
      </c>
      <c r="B74" s="17" t="n">
        <v>3819</v>
      </c>
      <c r="C74" s="18">
        <f>(3339.0/B74*100)</f>
        <v/>
      </c>
      <c r="D74" s="19" t="n">
        <v>480</v>
      </c>
      <c r="E74" s="18" t="n">
        <v>54.90214273</v>
      </c>
      <c r="F74" s="20" t="n">
        <v>2.33261131</v>
      </c>
      <c r="G74" s="18" t="n">
        <v>42.74706676</v>
      </c>
      <c r="H74" s="20" t="n">
        <v>2.28623554</v>
      </c>
      <c r="I74" s="18" t="n">
        <v>0</v>
      </c>
      <c r="J74" s="20" t="n">
        <v>0</v>
      </c>
      <c r="K74" s="18" t="n">
        <v>0.4345662</v>
      </c>
      <c r="L74" s="20" t="n">
        <v>0.31862597</v>
      </c>
      <c r="M74" s="18" t="n">
        <v>0</v>
      </c>
      <c r="N74" s="20" t="n">
        <v>0</v>
      </c>
      <c r="O74" s="18" t="n">
        <v>0</v>
      </c>
      <c r="P74" s="20" t="n">
        <v>0</v>
      </c>
      <c r="Q74" s="18" t="n">
        <v>1.91622431</v>
      </c>
      <c r="R74" s="20" t="n">
        <v>0.61726437</v>
      </c>
    </row>
    <row r="75" spans="1:18">
      <c r="A75" s="15" t="s">
        <v>499</v>
      </c>
      <c r="B75" s="17" t="n">
        <v>4652</v>
      </c>
      <c r="C75" s="18">
        <f>(4122.0/B75*100)</f>
        <v/>
      </c>
      <c r="D75" s="19" t="n">
        <v>530</v>
      </c>
      <c r="E75" s="18" t="n">
        <v>76.16215794999999</v>
      </c>
      <c r="F75" s="20" t="n">
        <v>2.01411351</v>
      </c>
      <c r="G75" s="18" t="n">
        <v>22.09023956</v>
      </c>
      <c r="H75" s="20" t="n">
        <v>2.06326496</v>
      </c>
      <c r="I75" s="18" t="n">
        <v>0</v>
      </c>
      <c r="J75" s="20" t="n">
        <v>0</v>
      </c>
      <c r="K75" s="18" t="n">
        <v>0.0107391</v>
      </c>
      <c r="L75" s="20" t="n">
        <v>0.01078249</v>
      </c>
      <c r="M75" s="18" t="n">
        <v>0.37228053</v>
      </c>
      <c r="N75" s="20" t="n">
        <v>0.30042389</v>
      </c>
      <c r="O75" s="18" t="n">
        <v>0</v>
      </c>
      <c r="P75" s="20" t="n">
        <v>0</v>
      </c>
      <c r="Q75" s="18" t="n">
        <v>1.36458287</v>
      </c>
      <c r="R75" s="20" t="n">
        <v>0.5999042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(2664.0/B77*100)</f>
        <v/>
      </c>
      <c r="D77" s="19" t="n">
        <v>305</v>
      </c>
      <c r="E77" s="18" t="n">
        <v>68.68933429000001</v>
      </c>
      <c r="F77" s="20" t="n">
        <v>2.61991271</v>
      </c>
      <c r="G77" s="18" t="n">
        <v>3.4455821</v>
      </c>
      <c r="H77" s="20" t="n">
        <v>1.16491201</v>
      </c>
      <c r="I77" s="18" t="n">
        <v>0</v>
      </c>
      <c r="J77" s="20" t="n">
        <v>0</v>
      </c>
      <c r="K77" s="18" t="n">
        <v>5.93312889</v>
      </c>
      <c r="L77" s="20" t="n">
        <v>1.40837682</v>
      </c>
      <c r="M77" s="18" t="n">
        <v>0.95011744</v>
      </c>
      <c r="N77" s="20" t="n">
        <v>0.5424347899999999</v>
      </c>
      <c r="O77" s="18" t="n">
        <v>0</v>
      </c>
      <c r="P77" s="20" t="n">
        <v>0</v>
      </c>
      <c r="Q77" s="18" t="n">
        <v>20.98183729</v>
      </c>
      <c r="R77" s="20" t="n">
        <v>2.38639541</v>
      </c>
    </row>
    <row r="78" spans="1:18">
      <c r="A78" s="15" t="s">
        <v>502</v>
      </c>
      <c r="B78" s="17" t="n">
        <v>7115</v>
      </c>
      <c r="C78" s="18">
        <f>(6238.0/B78*100)</f>
        <v/>
      </c>
      <c r="D78" s="19" t="n">
        <v>877</v>
      </c>
      <c r="E78" s="18" t="n">
        <v>69.07176919</v>
      </c>
      <c r="F78" s="20" t="n">
        <v>1.63875569</v>
      </c>
      <c r="G78" s="18" t="n">
        <v>26.81713411</v>
      </c>
      <c r="H78" s="20" t="n">
        <v>1.57693043</v>
      </c>
      <c r="I78" s="18" t="n">
        <v>0</v>
      </c>
      <c r="J78" s="20" t="n">
        <v>0</v>
      </c>
      <c r="K78" s="18" t="n">
        <v>0.2879654</v>
      </c>
      <c r="L78" s="20" t="n">
        <v>0.17433581</v>
      </c>
      <c r="M78" s="18" t="n">
        <v>0.03996559</v>
      </c>
      <c r="N78" s="20" t="n">
        <v>0.0400818</v>
      </c>
      <c r="O78" s="18" t="n">
        <v>0</v>
      </c>
      <c r="P78" s="20" t="n">
        <v>0</v>
      </c>
      <c r="Q78" s="18" t="n">
        <v>3.78316571</v>
      </c>
      <c r="R78" s="20" t="n">
        <v>0.75643246</v>
      </c>
    </row>
    <row r="79" spans="1:18">
      <c r="A79" s="15" t="s">
        <v>503</v>
      </c>
      <c r="B79" s="17" t="n">
        <v>3154</v>
      </c>
      <c r="C79" s="18">
        <f>(2797.0/B79*100)</f>
        <v/>
      </c>
      <c r="D79" s="19" t="n">
        <v>357</v>
      </c>
      <c r="E79" s="18" t="n">
        <v>62.89381038</v>
      </c>
      <c r="F79" s="20" t="n">
        <v>2.59216799</v>
      </c>
      <c r="G79" s="18" t="n">
        <v>19.90999331</v>
      </c>
      <c r="H79" s="20" t="n">
        <v>1.91357431</v>
      </c>
      <c r="I79" s="18" t="n">
        <v>0</v>
      </c>
      <c r="J79" s="20" t="n">
        <v>0</v>
      </c>
      <c r="K79" s="18" t="n">
        <v>1.98502216</v>
      </c>
      <c r="L79" s="20" t="n">
        <v>0.84733801</v>
      </c>
      <c r="M79" s="18" t="n">
        <v>0.38189035</v>
      </c>
      <c r="N79" s="20" t="n">
        <v>0.37763276</v>
      </c>
      <c r="O79" s="18" t="n">
        <v>0</v>
      </c>
      <c r="P79" s="20" t="n">
        <v>0</v>
      </c>
      <c r="Q79" s="18" t="n">
        <v>14.82928379</v>
      </c>
      <c r="R79" s="20" t="n">
        <v>1.99325164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(14028.0/B82*100)</f>
        <v/>
      </c>
      <c r="D82" s="19" t="n">
        <v>1933</v>
      </c>
      <c r="E82" s="18" t="n">
        <v>66.41270426</v>
      </c>
      <c r="F82" s="20" t="n">
        <v>1.4245319</v>
      </c>
      <c r="G82" s="18" t="n">
        <v>27.98486052</v>
      </c>
      <c r="H82" s="20" t="n">
        <v>1.37282612</v>
      </c>
      <c r="I82" s="18" t="n">
        <v>0</v>
      </c>
      <c r="J82" s="20" t="n">
        <v>0</v>
      </c>
      <c r="K82" s="18" t="n">
        <v>0.48008378</v>
      </c>
      <c r="L82" s="20" t="n">
        <v>0.25201336</v>
      </c>
      <c r="M82" s="18" t="n">
        <v>0</v>
      </c>
      <c r="N82" s="20" t="n">
        <v>0</v>
      </c>
      <c r="O82" s="18" t="n">
        <v>0</v>
      </c>
      <c r="P82" s="20" t="n">
        <v>0</v>
      </c>
      <c r="Q82" s="18" t="n">
        <v>5.12235144</v>
      </c>
      <c r="R82" s="20" t="n">
        <v>0.71341225</v>
      </c>
    </row>
    <row r="83" spans="1:18">
      <c r="A83" s="15" t="s">
        <v>507</v>
      </c>
      <c r="B83" s="17" t="n">
        <v>808</v>
      </c>
      <c r="C83" s="18">
        <f>(713.0/B83*100)</f>
        <v/>
      </c>
      <c r="D83" s="19" t="n">
        <v>95</v>
      </c>
      <c r="E83" s="18" t="n">
        <v>47.09804573</v>
      </c>
      <c r="F83" s="20" t="n">
        <v>6.40062286</v>
      </c>
      <c r="G83" s="18" t="n">
        <v>52.05052624</v>
      </c>
      <c r="H83" s="20" t="n">
        <v>6.61289539</v>
      </c>
      <c r="I83" s="18" t="n">
        <v>0</v>
      </c>
      <c r="J83" s="20" t="n">
        <v>0</v>
      </c>
      <c r="K83" s="18" t="n">
        <v>0</v>
      </c>
      <c r="L83" s="20" t="n">
        <v>0</v>
      </c>
      <c r="M83" s="18" t="n">
        <v>0</v>
      </c>
      <c r="N83" s="20" t="n">
        <v>0</v>
      </c>
      <c r="O83" s="18" t="n">
        <v>0</v>
      </c>
      <c r="P83" s="20" t="n">
        <v>0</v>
      </c>
      <c r="Q83" s="18" t="n">
        <v>0.85142803</v>
      </c>
      <c r="R83" s="20" t="n">
        <v>0.8617143</v>
      </c>
    </row>
    <row r="84" spans="1:18">
      <c r="A84" s="23" t="s">
        <v>508</v>
      </c>
      <c r="B84" s="24" t="n">
        <v>938</v>
      </c>
      <c r="C84" s="25">
        <f>(828.0/B84*100)</f>
        <v/>
      </c>
      <c r="D84" s="19" t="n">
        <v>110</v>
      </c>
      <c r="E84" s="18" t="n">
        <v>53.0398621</v>
      </c>
      <c r="F84" s="20" t="n">
        <v>4.49887439</v>
      </c>
      <c r="G84" s="18" t="n">
        <v>43.18719414</v>
      </c>
      <c r="H84" s="20" t="n">
        <v>4.3752612</v>
      </c>
      <c r="I84" s="18" t="n">
        <v>0</v>
      </c>
      <c r="J84" s="20" t="n">
        <v>0</v>
      </c>
      <c r="K84" s="18" t="n">
        <v>0</v>
      </c>
      <c r="L84" s="20" t="n">
        <v>0</v>
      </c>
      <c r="M84" s="18" t="n">
        <v>0</v>
      </c>
      <c r="N84" s="20" t="n">
        <v>0</v>
      </c>
      <c r="O84" s="18" t="n">
        <v>0</v>
      </c>
      <c r="P84" s="20" t="n">
        <v>0</v>
      </c>
      <c r="Q84" s="18" t="n">
        <v>3.77294375</v>
      </c>
      <c r="R84" s="20" t="n">
        <v>2.24125521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(6267.0/B7*100)</f>
        <v/>
      </c>
      <c r="D7" s="19" t="n">
        <v>896</v>
      </c>
      <c r="E7" s="18" t="n">
        <v>9.28267647</v>
      </c>
      <c r="F7" s="20" t="n">
        <v>1.02793637</v>
      </c>
      <c r="G7" s="18" t="n">
        <v>89.8496213</v>
      </c>
      <c r="H7" s="20" t="n">
        <v>1.08358614</v>
      </c>
      <c r="I7" s="18" t="n">
        <v>0</v>
      </c>
      <c r="J7" s="20" t="n">
        <v>0</v>
      </c>
      <c r="K7" s="18" t="n">
        <v>0.29145228</v>
      </c>
      <c r="L7" s="20" t="n">
        <v>0.19127675</v>
      </c>
      <c r="M7" s="18" t="n">
        <v>0</v>
      </c>
      <c r="N7" s="20" t="n">
        <v>0</v>
      </c>
      <c r="O7" s="18" t="n">
        <v>0</v>
      </c>
      <c r="P7" s="20" t="n">
        <v>0</v>
      </c>
      <c r="Q7" s="18" t="n">
        <v>0.57624995</v>
      </c>
      <c r="R7" s="20" t="n">
        <v>0.25262649</v>
      </c>
    </row>
    <row r="8" spans="1:18">
      <c r="A8" s="15" t="s">
        <v>430</v>
      </c>
      <c r="B8" s="17" t="n">
        <v>3443</v>
      </c>
      <c r="C8" s="18">
        <f>(3023.0/B8*100)</f>
        <v/>
      </c>
      <c r="D8" s="19" t="n">
        <v>420</v>
      </c>
      <c r="E8" s="18" t="n">
        <v>16.94061345</v>
      </c>
      <c r="F8" s="20" t="n">
        <v>1.68717683</v>
      </c>
      <c r="G8" s="18" t="n">
        <v>81.65182296</v>
      </c>
      <c r="H8" s="20" t="n">
        <v>1.67485659</v>
      </c>
      <c r="I8" s="18" t="n">
        <v>0</v>
      </c>
      <c r="J8" s="20" t="n">
        <v>0</v>
      </c>
      <c r="K8" s="18" t="n">
        <v>0.14628597</v>
      </c>
      <c r="L8" s="20" t="n">
        <v>0.14552317</v>
      </c>
      <c r="M8" s="18" t="n">
        <v>0</v>
      </c>
      <c r="N8" s="20" t="n">
        <v>0</v>
      </c>
      <c r="O8" s="18" t="n">
        <v>0</v>
      </c>
      <c r="P8" s="20" t="n">
        <v>0</v>
      </c>
      <c r="Q8" s="18" t="n">
        <v>1.26127761</v>
      </c>
      <c r="R8" s="20" t="n">
        <v>0.64913444</v>
      </c>
    </row>
    <row r="9" spans="1:18">
      <c r="A9" s="15" t="s">
        <v>431</v>
      </c>
      <c r="B9" s="17" t="n">
        <v>4752</v>
      </c>
      <c r="C9" s="18">
        <f>(4180.0/B9*100)</f>
        <v/>
      </c>
      <c r="D9" s="19" t="n">
        <v>572</v>
      </c>
      <c r="E9" s="18" t="n">
        <v>21.49492751</v>
      </c>
      <c r="F9" s="20" t="n">
        <v>1.88991624</v>
      </c>
      <c r="G9" s="18" t="n">
        <v>77.26567343000001</v>
      </c>
      <c r="H9" s="20" t="n">
        <v>1.92898677</v>
      </c>
      <c r="I9" s="18" t="n">
        <v>0</v>
      </c>
      <c r="J9" s="20" t="n">
        <v>0</v>
      </c>
      <c r="K9" s="18" t="n">
        <v>0.45426699</v>
      </c>
      <c r="L9" s="20" t="n">
        <v>0.31223658</v>
      </c>
      <c r="M9" s="18" t="n">
        <v>0</v>
      </c>
      <c r="N9" s="20" t="n">
        <v>0</v>
      </c>
      <c r="O9" s="18" t="n">
        <v>0</v>
      </c>
      <c r="P9" s="20" t="n">
        <v>0</v>
      </c>
      <c r="Q9" s="18" t="n">
        <v>0.78513207</v>
      </c>
      <c r="R9" s="20" t="n">
        <v>0.40097559</v>
      </c>
    </row>
    <row r="10" spans="1:18">
      <c r="A10" s="15" t="s">
        <v>432</v>
      </c>
      <c r="B10" s="17" t="n">
        <v>10022</v>
      </c>
      <c r="C10" s="18">
        <f>(8789.0/B10*100)</f>
        <v/>
      </c>
      <c r="D10" s="19" t="n">
        <v>1233</v>
      </c>
      <c r="E10" s="18" t="n">
        <v>6.57553796</v>
      </c>
      <c r="F10" s="20" t="n">
        <v>1.2414601</v>
      </c>
      <c r="G10" s="18" t="n">
        <v>92.37607813</v>
      </c>
      <c r="H10" s="20" t="n">
        <v>1.24069474</v>
      </c>
      <c r="I10" s="18" t="n">
        <v>0</v>
      </c>
      <c r="J10" s="20" t="n">
        <v>0</v>
      </c>
      <c r="K10" s="18" t="n">
        <v>0.53763845</v>
      </c>
      <c r="L10" s="20" t="n">
        <v>0.29942587</v>
      </c>
      <c r="M10" s="18" t="n">
        <v>0</v>
      </c>
      <c r="N10" s="20" t="n">
        <v>0</v>
      </c>
      <c r="O10" s="18" t="n">
        <v>0</v>
      </c>
      <c r="P10" s="20" t="n">
        <v>0</v>
      </c>
      <c r="Q10" s="18" t="n">
        <v>0.51074546</v>
      </c>
      <c r="R10" s="20" t="n">
        <v>0.20700491</v>
      </c>
    </row>
    <row r="11" spans="1:18">
      <c r="A11" s="15" t="s">
        <v>433</v>
      </c>
      <c r="B11" s="17" t="n">
        <v>3500</v>
      </c>
      <c r="C11" s="18">
        <f>(3077.0/B11*100)</f>
        <v/>
      </c>
      <c r="D11" s="19" t="n">
        <v>423</v>
      </c>
      <c r="E11" s="18" t="n">
        <v>6.09773067</v>
      </c>
      <c r="F11" s="20" t="n">
        <v>1.45438518</v>
      </c>
      <c r="G11" s="18" t="n">
        <v>90.40635188</v>
      </c>
      <c r="H11" s="20" t="n">
        <v>1.58540879</v>
      </c>
      <c r="I11" s="18" t="n">
        <v>0</v>
      </c>
      <c r="J11" s="20" t="n">
        <v>0</v>
      </c>
      <c r="K11" s="18" t="n">
        <v>1.89852454</v>
      </c>
      <c r="L11" s="20" t="n">
        <v>0.60937774</v>
      </c>
      <c r="M11" s="18" t="n">
        <v>0</v>
      </c>
      <c r="N11" s="20" t="n">
        <v>0</v>
      </c>
      <c r="O11" s="18" t="n">
        <v>0</v>
      </c>
      <c r="P11" s="20" t="n">
        <v>0</v>
      </c>
      <c r="Q11" s="18" t="n">
        <v>1.59739291</v>
      </c>
      <c r="R11" s="20" t="n">
        <v>0.7161322</v>
      </c>
    </row>
    <row r="12" spans="1:18">
      <c r="A12" s="15" t="s">
        <v>434</v>
      </c>
      <c r="B12" s="17" t="n">
        <v>3422</v>
      </c>
      <c r="C12" s="18">
        <f>(3012.0/B12*100)</f>
        <v/>
      </c>
      <c r="D12" s="19" t="n">
        <v>410</v>
      </c>
      <c r="E12" s="18" t="n">
        <v>24.46517928</v>
      </c>
      <c r="F12" s="20" t="n">
        <v>2.61799239</v>
      </c>
      <c r="G12" s="18" t="n">
        <v>74.35637756</v>
      </c>
      <c r="H12" s="20" t="n">
        <v>2.67984243</v>
      </c>
      <c r="I12" s="18" t="n">
        <v>0</v>
      </c>
      <c r="J12" s="20" t="n">
        <v>0</v>
      </c>
      <c r="K12" s="18" t="n">
        <v>0.22389252</v>
      </c>
      <c r="L12" s="20" t="n">
        <v>0.15579362</v>
      </c>
      <c r="M12" s="18" t="n">
        <v>0</v>
      </c>
      <c r="N12" s="20" t="n">
        <v>0</v>
      </c>
      <c r="O12" s="18" t="n">
        <v>0</v>
      </c>
      <c r="P12" s="20" t="n">
        <v>0</v>
      </c>
      <c r="Q12" s="18" t="n">
        <v>0.95455064</v>
      </c>
      <c r="R12" s="20" t="n">
        <v>0.59182634</v>
      </c>
    </row>
    <row r="13" spans="1:18">
      <c r="A13" s="15" t="s">
        <v>435</v>
      </c>
      <c r="B13" s="17" t="n">
        <v>3602</v>
      </c>
      <c r="C13" s="18">
        <f>(3182.0/B13*100)</f>
        <v/>
      </c>
      <c r="D13" s="19" t="n">
        <v>420</v>
      </c>
      <c r="E13" s="18" t="n">
        <v>15.86072337</v>
      </c>
      <c r="F13" s="20" t="n">
        <v>2.20607369</v>
      </c>
      <c r="G13" s="18" t="n">
        <v>82.02689309</v>
      </c>
      <c r="H13" s="20" t="n">
        <v>2.27908032</v>
      </c>
      <c r="I13" s="18" t="n">
        <v>0</v>
      </c>
      <c r="J13" s="20" t="n">
        <v>0</v>
      </c>
      <c r="K13" s="18" t="n">
        <v>0.58973852</v>
      </c>
      <c r="L13" s="20" t="n">
        <v>0.37976678</v>
      </c>
      <c r="M13" s="18" t="n">
        <v>0</v>
      </c>
      <c r="N13" s="20" t="n">
        <v>0</v>
      </c>
      <c r="O13" s="18" t="n">
        <v>0</v>
      </c>
      <c r="P13" s="20" t="n">
        <v>0</v>
      </c>
      <c r="Q13" s="18" t="n">
        <v>1.52264501</v>
      </c>
      <c r="R13" s="20" t="n">
        <v>0.8115209799999999</v>
      </c>
    </row>
    <row r="14" spans="1:18">
      <c r="A14" s="15" t="s">
        <v>436</v>
      </c>
      <c r="B14" s="17" t="n">
        <v>2788</v>
      </c>
      <c r="C14" s="18">
        <f>(2468.0/B14*100)</f>
        <v/>
      </c>
      <c r="D14" s="19" t="n">
        <v>320</v>
      </c>
      <c r="E14" s="18" t="n">
        <v>4.0778685</v>
      </c>
      <c r="F14" s="20" t="n">
        <v>1.23320437</v>
      </c>
      <c r="G14" s="18" t="n">
        <v>95.40682494000001</v>
      </c>
      <c r="H14" s="20" t="n">
        <v>1.28728564</v>
      </c>
      <c r="I14" s="18" t="n">
        <v>0</v>
      </c>
      <c r="J14" s="20" t="n">
        <v>0</v>
      </c>
      <c r="K14" s="18" t="n">
        <v>0.25831915</v>
      </c>
      <c r="L14" s="20" t="n">
        <v>0.25948601</v>
      </c>
      <c r="M14" s="18" t="n">
        <v>0</v>
      </c>
      <c r="N14" s="20" t="n">
        <v>0</v>
      </c>
      <c r="O14" s="18" t="n">
        <v>0</v>
      </c>
      <c r="P14" s="20" t="n">
        <v>0</v>
      </c>
      <c r="Q14" s="18" t="n">
        <v>0.2569874</v>
      </c>
      <c r="R14" s="20" t="n">
        <v>0.24814928</v>
      </c>
    </row>
    <row r="15" spans="1:18">
      <c r="A15" s="15" t="s">
        <v>437</v>
      </c>
      <c r="B15" s="17" t="n">
        <v>2863</v>
      </c>
      <c r="C15" s="18">
        <f>(2493.0/B15*100)</f>
        <v/>
      </c>
      <c r="D15" s="19" t="n">
        <v>370</v>
      </c>
      <c r="E15" s="18" t="n">
        <v>4.50685826</v>
      </c>
      <c r="F15" s="20" t="n">
        <v>1.09212401</v>
      </c>
      <c r="G15" s="18" t="n">
        <v>95.00143016</v>
      </c>
      <c r="H15" s="20" t="n">
        <v>1.05674944</v>
      </c>
      <c r="I15" s="18" t="n">
        <v>0</v>
      </c>
      <c r="J15" s="20" t="n">
        <v>0</v>
      </c>
      <c r="K15" s="18" t="n">
        <v>0</v>
      </c>
      <c r="L15" s="20" t="n">
        <v>0</v>
      </c>
      <c r="M15" s="18" t="n">
        <v>0</v>
      </c>
      <c r="N15" s="20" t="n">
        <v>0</v>
      </c>
      <c r="O15" s="18" t="n">
        <v>0</v>
      </c>
      <c r="P15" s="20" t="n">
        <v>0</v>
      </c>
      <c r="Q15" s="18" t="n">
        <v>0.49171158</v>
      </c>
      <c r="R15" s="20" t="n">
        <v>0.35400744</v>
      </c>
    </row>
    <row r="16" spans="1:18">
      <c r="A16" s="15" t="s">
        <v>438</v>
      </c>
      <c r="B16" s="17" t="n">
        <v>3111</v>
      </c>
      <c r="C16" s="18">
        <f>(2728.0/B16*100)</f>
        <v/>
      </c>
      <c r="D16" s="19" t="n">
        <v>383</v>
      </c>
      <c r="E16" s="18" t="n">
        <v>13.45224673</v>
      </c>
      <c r="F16" s="20" t="n">
        <v>1.59417368</v>
      </c>
      <c r="G16" s="18" t="n">
        <v>81.94936212</v>
      </c>
      <c r="H16" s="20" t="n">
        <v>2.0431909</v>
      </c>
      <c r="I16" s="18" t="n">
        <v>0</v>
      </c>
      <c r="J16" s="20" t="n">
        <v>0</v>
      </c>
      <c r="K16" s="18" t="n">
        <v>1.52034845</v>
      </c>
      <c r="L16" s="20" t="n">
        <v>0.95197027</v>
      </c>
      <c r="M16" s="18" t="n">
        <v>0</v>
      </c>
      <c r="N16" s="20" t="n">
        <v>0</v>
      </c>
      <c r="O16" s="18" t="n">
        <v>0</v>
      </c>
      <c r="P16" s="20" t="n">
        <v>0</v>
      </c>
      <c r="Q16" s="18" t="n">
        <v>3.0780427</v>
      </c>
      <c r="R16" s="20" t="n">
        <v>0.93508422</v>
      </c>
    </row>
    <row r="17" spans="1:18">
      <c r="A17" s="15" t="s">
        <v>439</v>
      </c>
      <c r="B17" s="17" t="n">
        <v>3197</v>
      </c>
      <c r="C17" s="18">
        <f>(2811.0/B17*100)</f>
        <v/>
      </c>
      <c r="D17" s="19" t="n">
        <v>386</v>
      </c>
      <c r="E17" s="18" t="n">
        <v>16.00923152</v>
      </c>
      <c r="F17" s="20" t="n">
        <v>1.87181148</v>
      </c>
      <c r="G17" s="18" t="n">
        <v>82.77359391</v>
      </c>
      <c r="H17" s="20" t="n">
        <v>1.95823834</v>
      </c>
      <c r="I17" s="18" t="n">
        <v>0</v>
      </c>
      <c r="J17" s="20" t="n">
        <v>0</v>
      </c>
      <c r="K17" s="18" t="n">
        <v>0</v>
      </c>
      <c r="L17" s="20" t="n">
        <v>0</v>
      </c>
      <c r="M17" s="18" t="n">
        <v>0</v>
      </c>
      <c r="N17" s="20" t="n">
        <v>0</v>
      </c>
      <c r="O17" s="18" t="n">
        <v>0</v>
      </c>
      <c r="P17" s="20" t="n">
        <v>0</v>
      </c>
      <c r="Q17" s="18" t="n">
        <v>1.21717456</v>
      </c>
      <c r="R17" s="20" t="n">
        <v>0.68011917</v>
      </c>
    </row>
    <row r="18" spans="1:18">
      <c r="A18" s="15" t="s">
        <v>440</v>
      </c>
      <c r="B18" s="17" t="n">
        <v>2706</v>
      </c>
      <c r="C18" s="18">
        <f>(2386.0/B18*100)</f>
        <v/>
      </c>
      <c r="D18" s="19" t="n">
        <v>320</v>
      </c>
      <c r="E18" s="18" t="n">
        <v>14.21081444</v>
      </c>
      <c r="F18" s="20" t="n">
        <v>2.78277387</v>
      </c>
      <c r="G18" s="18" t="n">
        <v>83.23250852</v>
      </c>
      <c r="H18" s="20" t="n">
        <v>2.88097629</v>
      </c>
      <c r="I18" s="18" t="n">
        <v>0</v>
      </c>
      <c r="J18" s="20" t="n">
        <v>0</v>
      </c>
      <c r="K18" s="18" t="n">
        <v>0.99034672</v>
      </c>
      <c r="L18" s="20" t="n">
        <v>0.45832239</v>
      </c>
      <c r="M18" s="18" t="n">
        <v>0</v>
      </c>
      <c r="N18" s="20" t="n">
        <v>0</v>
      </c>
      <c r="O18" s="18" t="n">
        <v>0</v>
      </c>
      <c r="P18" s="20" t="n">
        <v>0</v>
      </c>
      <c r="Q18" s="18" t="n">
        <v>1.56633033</v>
      </c>
      <c r="R18" s="20" t="n">
        <v>0.71804908</v>
      </c>
    </row>
    <row r="19" spans="1:18">
      <c r="A19" s="15" t="s">
        <v>441</v>
      </c>
      <c r="B19" s="17" t="n">
        <v>2850</v>
      </c>
      <c r="C19" s="18">
        <f>(2510.0/B19*100)</f>
        <v/>
      </c>
      <c r="D19" s="19" t="n">
        <v>340</v>
      </c>
      <c r="E19" s="18" t="n">
        <v>13.91540834</v>
      </c>
      <c r="F19" s="20" t="n">
        <v>2.10941391</v>
      </c>
      <c r="G19" s="18" t="n">
        <v>85.12999486</v>
      </c>
      <c r="H19" s="20" t="n">
        <v>2.21879796</v>
      </c>
      <c r="I19" s="18" t="n">
        <v>0</v>
      </c>
      <c r="J19" s="20" t="n">
        <v>0</v>
      </c>
      <c r="K19" s="18" t="n">
        <v>0</v>
      </c>
      <c r="L19" s="20" t="n">
        <v>0</v>
      </c>
      <c r="M19" s="18" t="n">
        <v>0</v>
      </c>
      <c r="N19" s="20" t="n">
        <v>0</v>
      </c>
      <c r="O19" s="18" t="n">
        <v>0</v>
      </c>
      <c r="P19" s="20" t="n">
        <v>0</v>
      </c>
      <c r="Q19" s="18" t="n">
        <v>0.9545968</v>
      </c>
      <c r="R19" s="20" t="n">
        <v>0.71106668</v>
      </c>
    </row>
    <row r="20" spans="1:18">
      <c r="A20" s="15" t="s">
        <v>442</v>
      </c>
      <c r="B20" s="17" t="n">
        <v>1741</v>
      </c>
      <c r="C20" s="18">
        <f>(1529.0/B20*100)</f>
        <v/>
      </c>
      <c r="D20" s="19" t="n">
        <v>212</v>
      </c>
      <c r="E20" s="18" t="n">
        <v>16.90597896</v>
      </c>
      <c r="F20" s="20" t="n">
        <v>2.62708961</v>
      </c>
      <c r="G20" s="18" t="n">
        <v>81.32854682999999</v>
      </c>
      <c r="H20" s="20" t="n">
        <v>2.64102844</v>
      </c>
      <c r="I20" s="18" t="n">
        <v>0</v>
      </c>
      <c r="J20" s="20" t="n">
        <v>0</v>
      </c>
      <c r="K20" s="18" t="n">
        <v>0</v>
      </c>
      <c r="L20" s="20" t="n">
        <v>0</v>
      </c>
      <c r="M20" s="18" t="n">
        <v>0</v>
      </c>
      <c r="N20" s="20" t="n">
        <v>0</v>
      </c>
      <c r="O20" s="18" t="n">
        <v>0</v>
      </c>
      <c r="P20" s="20" t="n">
        <v>0</v>
      </c>
      <c r="Q20" s="18" t="n">
        <v>1.76547421</v>
      </c>
      <c r="R20" s="20" t="n">
        <v>0.85540468</v>
      </c>
    </row>
    <row r="21" spans="1:18">
      <c r="A21" s="15" t="s">
        <v>443</v>
      </c>
      <c r="B21" s="17" t="n">
        <v>2833</v>
      </c>
      <c r="C21" s="18">
        <f>(2354.0/B21*100)</f>
        <v/>
      </c>
      <c r="D21" s="19" t="n">
        <v>479</v>
      </c>
      <c r="E21" s="18" t="n">
        <v>8.466186329999999</v>
      </c>
      <c r="F21" s="20" t="n">
        <v>1.40308069</v>
      </c>
      <c r="G21" s="18" t="n">
        <v>91.14816356999999</v>
      </c>
      <c r="H21" s="20" t="n">
        <v>1.4477932</v>
      </c>
      <c r="I21" s="18" t="n">
        <v>0</v>
      </c>
      <c r="J21" s="20" t="n">
        <v>0</v>
      </c>
      <c r="K21" s="18" t="n">
        <v>0.18390308</v>
      </c>
      <c r="L21" s="20" t="n">
        <v>0.13123825</v>
      </c>
      <c r="M21" s="18" t="n">
        <v>0</v>
      </c>
      <c r="N21" s="20" t="n">
        <v>0</v>
      </c>
      <c r="O21" s="18" t="n">
        <v>0</v>
      </c>
      <c r="P21" s="20" t="n">
        <v>0</v>
      </c>
      <c r="Q21" s="18" t="n">
        <v>0.20174702</v>
      </c>
      <c r="R21" s="20" t="n">
        <v>0.27908871</v>
      </c>
    </row>
    <row r="22" spans="1:18">
      <c r="A22" s="15" t="s">
        <v>444</v>
      </c>
      <c r="B22" s="17" t="n">
        <v>3667</v>
      </c>
      <c r="C22" s="18">
        <f>(3291.0/B22*100)</f>
        <v/>
      </c>
      <c r="D22" s="19" t="n">
        <v>376</v>
      </c>
      <c r="E22" s="18" t="n">
        <v>8.98584396</v>
      </c>
      <c r="F22" s="20" t="n">
        <v>1.7410243</v>
      </c>
      <c r="G22" s="18" t="n">
        <v>89.17962691</v>
      </c>
      <c r="H22" s="20" t="n">
        <v>1.97668571</v>
      </c>
      <c r="I22" s="18" t="n">
        <v>0</v>
      </c>
      <c r="J22" s="20" t="n">
        <v>0</v>
      </c>
      <c r="K22" s="18" t="n">
        <v>0.84994092</v>
      </c>
      <c r="L22" s="20" t="n">
        <v>0.52630234</v>
      </c>
      <c r="M22" s="18" t="n">
        <v>0</v>
      </c>
      <c r="N22" s="20" t="n">
        <v>0</v>
      </c>
      <c r="O22" s="18" t="n">
        <v>0</v>
      </c>
      <c r="P22" s="20" t="n">
        <v>0</v>
      </c>
      <c r="Q22" s="18" t="n">
        <v>0.98458821</v>
      </c>
      <c r="R22" s="20" t="n">
        <v>0.4940897</v>
      </c>
    </row>
    <row r="23" spans="1:18">
      <c r="A23" s="15" t="s">
        <v>445</v>
      </c>
      <c r="B23" s="17" t="n">
        <v>5792</v>
      </c>
      <c r="C23" s="18">
        <f>(5076.0/B23*100)</f>
        <v/>
      </c>
      <c r="D23" s="19" t="n">
        <v>716</v>
      </c>
      <c r="E23" s="18" t="n">
        <v>11.82815059</v>
      </c>
      <c r="F23" s="20" t="n">
        <v>2.2647577</v>
      </c>
      <c r="G23" s="18" t="n">
        <v>87.1336982</v>
      </c>
      <c r="H23" s="20" t="n">
        <v>2.33279801</v>
      </c>
      <c r="I23" s="18" t="n">
        <v>0</v>
      </c>
      <c r="J23" s="20" t="n">
        <v>0</v>
      </c>
      <c r="K23" s="18" t="n">
        <v>0.50084381</v>
      </c>
      <c r="L23" s="20" t="n">
        <v>0.39470715</v>
      </c>
      <c r="M23" s="18" t="n">
        <v>0</v>
      </c>
      <c r="N23" s="20" t="n">
        <v>0</v>
      </c>
      <c r="O23" s="18" t="n">
        <v>0</v>
      </c>
      <c r="P23" s="20" t="n">
        <v>0</v>
      </c>
      <c r="Q23" s="18" t="n">
        <v>0.5373073900000001</v>
      </c>
      <c r="R23" s="20" t="n">
        <v>0.25882009</v>
      </c>
    </row>
    <row r="24" spans="1:18">
      <c r="A24" s="15" t="s">
        <v>446</v>
      </c>
      <c r="B24" s="17" t="n">
        <v>3309</v>
      </c>
      <c r="C24" s="18">
        <f>(2884.0/B24*100)</f>
        <v/>
      </c>
      <c r="D24" s="19" t="n">
        <v>425</v>
      </c>
      <c r="E24" s="18" t="n">
        <v>20.95204631</v>
      </c>
      <c r="F24" s="20" t="n">
        <v>2.21340741</v>
      </c>
      <c r="G24" s="18" t="n">
        <v>78.13190655</v>
      </c>
      <c r="H24" s="20" t="n">
        <v>2.2216196</v>
      </c>
      <c r="I24" s="18" t="n">
        <v>0</v>
      </c>
      <c r="J24" s="20" t="n">
        <v>0</v>
      </c>
      <c r="K24" s="18" t="n">
        <v>0.40837195</v>
      </c>
      <c r="L24" s="20" t="n">
        <v>0.28589982</v>
      </c>
      <c r="M24" s="18" t="n">
        <v>0</v>
      </c>
      <c r="N24" s="20" t="n">
        <v>0</v>
      </c>
      <c r="O24" s="18" t="n">
        <v>0</v>
      </c>
      <c r="P24" s="20" t="n">
        <v>0</v>
      </c>
      <c r="Q24" s="18" t="n">
        <v>0.5076751900000001</v>
      </c>
      <c r="R24" s="20" t="n">
        <v>0.3523234</v>
      </c>
    </row>
    <row r="25" spans="1:18">
      <c r="A25" s="15" t="s">
        <v>447</v>
      </c>
      <c r="B25" s="17" t="n">
        <v>2669</v>
      </c>
      <c r="C25" s="18">
        <f>(2343.0/B25*100)</f>
        <v/>
      </c>
      <c r="D25" s="19" t="n">
        <v>326</v>
      </c>
      <c r="E25" s="18" t="n">
        <v>6.21784503</v>
      </c>
      <c r="F25" s="20" t="n">
        <v>1.49588014</v>
      </c>
      <c r="G25" s="18" t="n">
        <v>93.47374025000001</v>
      </c>
      <c r="H25" s="20" t="n">
        <v>1.46456159</v>
      </c>
      <c r="I25" s="18" t="n">
        <v>0</v>
      </c>
      <c r="J25" s="20" t="n">
        <v>0</v>
      </c>
      <c r="K25" s="18" t="n">
        <v>0.30841471</v>
      </c>
      <c r="L25" s="20" t="n">
        <v>0.30841241</v>
      </c>
      <c r="M25" s="18" t="n">
        <v>0</v>
      </c>
      <c r="N25" s="20" t="n">
        <v>0</v>
      </c>
      <c r="O25" s="18" t="n">
        <v>0</v>
      </c>
      <c r="P25" s="20" t="n">
        <v>0</v>
      </c>
      <c r="Q25" s="18" t="n">
        <v>0</v>
      </c>
      <c r="R25" s="20" t="n">
        <v>0</v>
      </c>
    </row>
    <row r="26" spans="1:18">
      <c r="A26" s="15" t="s">
        <v>448</v>
      </c>
      <c r="B26" s="17" t="n">
        <v>2419</v>
      </c>
      <c r="C26" s="18">
        <f>(2120.0/B26*100)</f>
        <v/>
      </c>
      <c r="D26" s="19" t="n">
        <v>299</v>
      </c>
      <c r="E26" s="18" t="n">
        <v>17.19056109</v>
      </c>
      <c r="F26" s="20" t="n">
        <v>2.69218806</v>
      </c>
      <c r="G26" s="18" t="n">
        <v>81.90327224000001</v>
      </c>
      <c r="H26" s="20" t="n">
        <v>2.76044805</v>
      </c>
      <c r="I26" s="18" t="n">
        <v>0</v>
      </c>
      <c r="J26" s="20" t="n">
        <v>0</v>
      </c>
      <c r="K26" s="18" t="n">
        <v>0.26400659</v>
      </c>
      <c r="L26" s="20" t="n">
        <v>0.29123881</v>
      </c>
      <c r="M26" s="18" t="n">
        <v>0</v>
      </c>
      <c r="N26" s="20" t="n">
        <v>0</v>
      </c>
      <c r="O26" s="18" t="n">
        <v>0</v>
      </c>
      <c r="P26" s="20" t="n">
        <v>0</v>
      </c>
      <c r="Q26" s="18" t="n">
        <v>0.64216008</v>
      </c>
      <c r="R26" s="20" t="n">
        <v>0.44334612</v>
      </c>
    </row>
    <row r="27" spans="1:18">
      <c r="A27" s="15" t="s">
        <v>449</v>
      </c>
      <c r="B27" s="17" t="n">
        <v>2683</v>
      </c>
      <c r="C27" s="18">
        <f>(2367.0/B27*100)</f>
        <v/>
      </c>
      <c r="D27" s="19" t="n">
        <v>316</v>
      </c>
      <c r="E27" s="18" t="n">
        <v>25.10603035</v>
      </c>
      <c r="F27" s="20" t="n">
        <v>2.47033553</v>
      </c>
      <c r="G27" s="18" t="n">
        <v>72.26751996</v>
      </c>
      <c r="H27" s="20" t="n">
        <v>2.63357581</v>
      </c>
      <c r="I27" s="18" t="n">
        <v>0</v>
      </c>
      <c r="J27" s="20" t="n">
        <v>0</v>
      </c>
      <c r="K27" s="18" t="n">
        <v>0.64876329</v>
      </c>
      <c r="L27" s="20" t="n">
        <v>0.45672495</v>
      </c>
      <c r="M27" s="18" t="n">
        <v>0</v>
      </c>
      <c r="N27" s="20" t="n">
        <v>0</v>
      </c>
      <c r="O27" s="18" t="n">
        <v>0</v>
      </c>
      <c r="P27" s="20" t="n">
        <v>0</v>
      </c>
      <c r="Q27" s="18" t="n">
        <v>1.9776864</v>
      </c>
      <c r="R27" s="20" t="n">
        <v>0.81203484</v>
      </c>
    </row>
    <row r="28" spans="1:18">
      <c r="A28" s="15" t="s">
        <v>450</v>
      </c>
      <c r="B28" s="17" t="n">
        <v>3803</v>
      </c>
      <c r="C28" s="18">
        <f>(3370.0/B28*100)</f>
        <v/>
      </c>
      <c r="D28" s="19" t="n">
        <v>433</v>
      </c>
      <c r="E28" s="18" t="n">
        <v>12.91042176</v>
      </c>
      <c r="F28" s="20" t="n">
        <v>1.81894864</v>
      </c>
      <c r="G28" s="18" t="n">
        <v>86.324927</v>
      </c>
      <c r="H28" s="20" t="n">
        <v>1.91167583</v>
      </c>
      <c r="I28" s="18" t="n">
        <v>0</v>
      </c>
      <c r="J28" s="20" t="n">
        <v>0</v>
      </c>
      <c r="K28" s="18" t="n">
        <v>0.38710648</v>
      </c>
      <c r="L28" s="20" t="n">
        <v>0.28793276</v>
      </c>
      <c r="M28" s="18" t="n">
        <v>0</v>
      </c>
      <c r="N28" s="20" t="n">
        <v>0</v>
      </c>
      <c r="O28" s="18" t="n">
        <v>0</v>
      </c>
      <c r="P28" s="20" t="n">
        <v>0</v>
      </c>
      <c r="Q28" s="18" t="n">
        <v>0.37754476</v>
      </c>
      <c r="R28" s="20" t="n">
        <v>0.2790804</v>
      </c>
    </row>
    <row r="29" spans="1:18">
      <c r="A29" s="15" t="s">
        <v>451</v>
      </c>
      <c r="B29" s="17" t="n">
        <v>2700</v>
      </c>
      <c r="C29" s="18">
        <f>(2359.0/B29*100)</f>
        <v/>
      </c>
      <c r="D29" s="19" t="n">
        <v>341</v>
      </c>
      <c r="E29" s="18" t="n">
        <v>33.38838015</v>
      </c>
      <c r="F29" s="20" t="n">
        <v>2.58642375</v>
      </c>
      <c r="G29" s="18" t="n">
        <v>66.37372031</v>
      </c>
      <c r="H29" s="20" t="n">
        <v>2.61225209</v>
      </c>
      <c r="I29" s="18" t="n">
        <v>0</v>
      </c>
      <c r="J29" s="20" t="n">
        <v>0</v>
      </c>
      <c r="K29" s="18" t="n">
        <v>0</v>
      </c>
      <c r="L29" s="20" t="n">
        <v>0</v>
      </c>
      <c r="M29" s="18" t="n">
        <v>0</v>
      </c>
      <c r="N29" s="20" t="n">
        <v>0</v>
      </c>
      <c r="O29" s="18" t="n">
        <v>0</v>
      </c>
      <c r="P29" s="20" t="n">
        <v>0</v>
      </c>
      <c r="Q29" s="18" t="n">
        <v>0.23789954</v>
      </c>
      <c r="R29" s="20" t="n">
        <v>0.23119834</v>
      </c>
    </row>
    <row r="30" spans="1:18">
      <c r="A30" s="15" t="s">
        <v>452</v>
      </c>
      <c r="B30" s="17" t="n">
        <v>2257</v>
      </c>
      <c r="C30" s="18">
        <f>(1979.0/B30*100)</f>
        <v/>
      </c>
      <c r="D30" s="19" t="n">
        <v>278</v>
      </c>
      <c r="E30" s="18" t="n">
        <v>10.52545182</v>
      </c>
      <c r="F30" s="20" t="n">
        <v>1.79238877</v>
      </c>
      <c r="G30" s="18" t="n">
        <v>86.50467933</v>
      </c>
      <c r="H30" s="20" t="n">
        <v>2.07699793</v>
      </c>
      <c r="I30" s="18" t="n">
        <v>0</v>
      </c>
      <c r="J30" s="20" t="n">
        <v>0</v>
      </c>
      <c r="K30" s="18" t="n">
        <v>1.51671228</v>
      </c>
      <c r="L30" s="20" t="n">
        <v>0.96141889</v>
      </c>
      <c r="M30" s="18" t="n">
        <v>0</v>
      </c>
      <c r="N30" s="20" t="n">
        <v>0</v>
      </c>
      <c r="O30" s="18" t="n">
        <v>0</v>
      </c>
      <c r="P30" s="20" t="n">
        <v>0</v>
      </c>
      <c r="Q30" s="18" t="n">
        <v>1.45315656</v>
      </c>
      <c r="R30" s="20" t="n">
        <v>0.72142039</v>
      </c>
    </row>
    <row r="31" spans="1:18">
      <c r="A31" s="15" t="s">
        <v>453</v>
      </c>
      <c r="B31" s="17" t="n">
        <v>2706</v>
      </c>
      <c r="C31" s="18">
        <f>(2378.0/B31*100)</f>
        <v/>
      </c>
      <c r="D31" s="19" t="n">
        <v>328</v>
      </c>
      <c r="E31" s="18" t="n">
        <v>4.249695</v>
      </c>
      <c r="F31" s="20" t="n">
        <v>1.22749814</v>
      </c>
      <c r="G31" s="18" t="n">
        <v>94.34343351</v>
      </c>
      <c r="H31" s="20" t="n">
        <v>1.24408359</v>
      </c>
      <c r="I31" s="18" t="n">
        <v>0</v>
      </c>
      <c r="J31" s="20" t="n">
        <v>0</v>
      </c>
      <c r="K31" s="18" t="n">
        <v>1.13014284</v>
      </c>
      <c r="L31" s="20" t="n">
        <v>0.56055826</v>
      </c>
      <c r="M31" s="18" t="n">
        <v>0</v>
      </c>
      <c r="N31" s="20" t="n">
        <v>0</v>
      </c>
      <c r="O31" s="18" t="n">
        <v>0</v>
      </c>
      <c r="P31" s="20" t="n">
        <v>0</v>
      </c>
      <c r="Q31" s="18" t="n">
        <v>0.27672864</v>
      </c>
      <c r="R31" s="20" t="n">
        <v>0.28588865</v>
      </c>
    </row>
    <row r="32" spans="1:18">
      <c r="A32" s="15" t="s">
        <v>454</v>
      </c>
      <c r="B32" s="17" t="n">
        <v>2209</v>
      </c>
      <c r="C32" s="18">
        <f>(1846.0/B32*100)</f>
        <v/>
      </c>
      <c r="D32" s="19" t="n">
        <v>363</v>
      </c>
      <c r="E32" s="18" t="n">
        <v>6.05515429</v>
      </c>
      <c r="F32" s="20" t="n">
        <v>0.9395019999999999</v>
      </c>
      <c r="G32" s="18" t="n">
        <v>92.76549084</v>
      </c>
      <c r="H32" s="20" t="n">
        <v>1.03183575</v>
      </c>
      <c r="I32" s="18" t="n">
        <v>0</v>
      </c>
      <c r="J32" s="20" t="n">
        <v>0</v>
      </c>
      <c r="K32" s="18" t="n">
        <v>0</v>
      </c>
      <c r="L32" s="20" t="n">
        <v>0</v>
      </c>
      <c r="M32" s="18" t="n">
        <v>0</v>
      </c>
      <c r="N32" s="20" t="n">
        <v>0</v>
      </c>
      <c r="O32" s="18" t="n">
        <v>0</v>
      </c>
      <c r="P32" s="20" t="n">
        <v>0</v>
      </c>
      <c r="Q32" s="18" t="n">
        <v>1.17935486</v>
      </c>
      <c r="R32" s="20" t="n">
        <v>0.59124902</v>
      </c>
    </row>
    <row r="33" spans="1:18">
      <c r="A33" s="15" t="s">
        <v>455</v>
      </c>
      <c r="B33" s="17" t="n">
        <v>3651</v>
      </c>
      <c r="C33" s="18">
        <f>(3218.0/B33*100)</f>
        <v/>
      </c>
      <c r="D33" s="19" t="n">
        <v>433</v>
      </c>
      <c r="E33" s="18" t="n">
        <v>11.0380793</v>
      </c>
      <c r="F33" s="20" t="n">
        <v>1.7345078</v>
      </c>
      <c r="G33" s="18" t="n">
        <v>88.06591229999999</v>
      </c>
      <c r="H33" s="20" t="n">
        <v>1.82977817</v>
      </c>
      <c r="I33" s="18" t="n">
        <v>0</v>
      </c>
      <c r="J33" s="20" t="n">
        <v>0</v>
      </c>
      <c r="K33" s="18" t="n">
        <v>0</v>
      </c>
      <c r="L33" s="20" t="n">
        <v>0</v>
      </c>
      <c r="M33" s="18" t="n">
        <v>0</v>
      </c>
      <c r="N33" s="20" t="n">
        <v>0</v>
      </c>
      <c r="O33" s="18" t="n">
        <v>0</v>
      </c>
      <c r="P33" s="20" t="n">
        <v>0</v>
      </c>
      <c r="Q33" s="18" t="n">
        <v>0.8960084</v>
      </c>
      <c r="R33" s="20" t="n">
        <v>0.5172241</v>
      </c>
    </row>
    <row r="34" spans="1:18">
      <c r="A34" s="15" t="s">
        <v>456</v>
      </c>
      <c r="B34" s="17" t="n">
        <v>3035</v>
      </c>
      <c r="C34" s="18">
        <f>(2673.0/B34*100)</f>
        <v/>
      </c>
      <c r="D34" s="19" t="n">
        <v>362</v>
      </c>
      <c r="E34" s="18" t="n">
        <v>19.41535155</v>
      </c>
      <c r="F34" s="20" t="n">
        <v>2.33434982</v>
      </c>
      <c r="G34" s="18" t="n">
        <v>78.92024922</v>
      </c>
      <c r="H34" s="20" t="n">
        <v>2.2680003</v>
      </c>
      <c r="I34" s="18" t="n">
        <v>0</v>
      </c>
      <c r="J34" s="20" t="n">
        <v>0</v>
      </c>
      <c r="K34" s="18" t="n">
        <v>0.37327398</v>
      </c>
      <c r="L34" s="20" t="n">
        <v>0.20895668</v>
      </c>
      <c r="M34" s="18" t="n">
        <v>0</v>
      </c>
      <c r="N34" s="20" t="n">
        <v>0</v>
      </c>
      <c r="O34" s="18" t="n">
        <v>0</v>
      </c>
      <c r="P34" s="20" t="n">
        <v>0</v>
      </c>
      <c r="Q34" s="18" t="n">
        <v>1.29112525</v>
      </c>
      <c r="R34" s="20" t="n">
        <v>0.72861986</v>
      </c>
    </row>
    <row r="35" spans="1:18">
      <c r="A35" s="15" t="s">
        <v>457</v>
      </c>
      <c r="B35" s="17" t="n">
        <v>2901</v>
      </c>
      <c r="C35" s="18">
        <f>(2532.0/B35*100)</f>
        <v/>
      </c>
      <c r="D35" s="19" t="n">
        <v>369</v>
      </c>
      <c r="E35" s="18" t="n">
        <v>8.335612879999999</v>
      </c>
      <c r="F35" s="20" t="n">
        <v>2.08261476</v>
      </c>
      <c r="G35" s="18" t="n">
        <v>91.55912558</v>
      </c>
      <c r="H35" s="20" t="n">
        <v>2.08711758</v>
      </c>
      <c r="I35" s="18" t="n">
        <v>0</v>
      </c>
      <c r="J35" s="20" t="n">
        <v>0</v>
      </c>
      <c r="K35" s="18" t="n">
        <v>0</v>
      </c>
      <c r="L35" s="20" t="n">
        <v>0</v>
      </c>
      <c r="M35" s="18" t="n">
        <v>0</v>
      </c>
      <c r="N35" s="20" t="n">
        <v>0</v>
      </c>
      <c r="O35" s="18" t="n">
        <v>0</v>
      </c>
      <c r="P35" s="20" t="n">
        <v>0</v>
      </c>
      <c r="Q35" s="18" t="n">
        <v>0.10526154</v>
      </c>
      <c r="R35" s="20" t="n">
        <v>0.10597552</v>
      </c>
    </row>
    <row r="36" spans="1:18">
      <c r="A36" s="15" t="s">
        <v>458</v>
      </c>
      <c r="B36" s="17" t="n">
        <v>3404</v>
      </c>
      <c r="C36" s="18">
        <f>(2983.0/B36*100)</f>
        <v/>
      </c>
      <c r="D36" s="19" t="n">
        <v>421</v>
      </c>
      <c r="E36" s="18" t="n">
        <v>7.00393171</v>
      </c>
      <c r="F36" s="20" t="n">
        <v>1.34962854</v>
      </c>
      <c r="G36" s="18" t="n">
        <v>92.43346409</v>
      </c>
      <c r="H36" s="20" t="n">
        <v>1.43672705</v>
      </c>
      <c r="I36" s="18" t="n">
        <v>0</v>
      </c>
      <c r="J36" s="20" t="n">
        <v>0</v>
      </c>
      <c r="K36" s="18" t="n">
        <v>0.5626042</v>
      </c>
      <c r="L36" s="20" t="n">
        <v>0.36361392</v>
      </c>
      <c r="M36" s="18" t="n">
        <v>0</v>
      </c>
      <c r="N36" s="20" t="n">
        <v>0</v>
      </c>
      <c r="O36" s="18" t="n">
        <v>0</v>
      </c>
      <c r="P36" s="20" t="n">
        <v>0</v>
      </c>
      <c r="Q36" s="18" t="n">
        <v>0</v>
      </c>
      <c r="R36" s="20" t="n">
        <v>0</v>
      </c>
    </row>
    <row r="37" spans="1:18">
      <c r="A37" s="15" t="s">
        <v>459</v>
      </c>
      <c r="B37" s="17" t="n">
        <v>2731</v>
      </c>
      <c r="C37" s="18">
        <f>(2408.0/B37*100)</f>
        <v/>
      </c>
      <c r="D37" s="19" t="n">
        <v>323</v>
      </c>
      <c r="E37" s="18" t="n">
        <v>17.75687889</v>
      </c>
      <c r="F37" s="20" t="n">
        <v>2.0704452</v>
      </c>
      <c r="G37" s="18" t="n">
        <v>80.28763720000001</v>
      </c>
      <c r="H37" s="20" t="n">
        <v>2.12693817</v>
      </c>
      <c r="I37" s="18" t="n">
        <v>0</v>
      </c>
      <c r="J37" s="20" t="n">
        <v>0</v>
      </c>
      <c r="K37" s="18" t="n">
        <v>1.41695683</v>
      </c>
      <c r="L37" s="20" t="n">
        <v>0.62008763</v>
      </c>
      <c r="M37" s="18" t="n">
        <v>0</v>
      </c>
      <c r="N37" s="20" t="n">
        <v>0</v>
      </c>
      <c r="O37" s="18" t="n">
        <v>0</v>
      </c>
      <c r="P37" s="20" t="n">
        <v>0</v>
      </c>
      <c r="Q37" s="18" t="n">
        <v>0.53852708</v>
      </c>
      <c r="R37" s="20" t="n">
        <v>0.37500595</v>
      </c>
    </row>
    <row r="38" spans="1:18">
      <c r="A38" s="15" t="s">
        <v>460</v>
      </c>
      <c r="B38" s="17" t="n">
        <v>2807</v>
      </c>
      <c r="C38" s="18">
        <f>(2361.0/B38*100)</f>
        <v/>
      </c>
      <c r="D38" s="19" t="n">
        <v>446</v>
      </c>
      <c r="E38" s="18" t="n">
        <v>20.55755461</v>
      </c>
      <c r="F38" s="20" t="n">
        <v>2.5999087</v>
      </c>
      <c r="G38" s="18" t="n">
        <v>77.22951698</v>
      </c>
      <c r="H38" s="20" t="n">
        <v>2.59983048</v>
      </c>
      <c r="I38" s="18" t="n">
        <v>0</v>
      </c>
      <c r="J38" s="20" t="n">
        <v>0</v>
      </c>
      <c r="K38" s="18" t="n">
        <v>1.11195169</v>
      </c>
      <c r="L38" s="20" t="n">
        <v>0.51472723</v>
      </c>
      <c r="M38" s="18" t="n">
        <v>0</v>
      </c>
      <c r="N38" s="20" t="n">
        <v>0</v>
      </c>
      <c r="O38" s="18" t="n">
        <v>0</v>
      </c>
      <c r="P38" s="20" t="n">
        <v>0</v>
      </c>
      <c r="Q38" s="18" t="n">
        <v>1.10097672</v>
      </c>
      <c r="R38" s="20" t="n">
        <v>0.54908429</v>
      </c>
    </row>
    <row r="39" spans="1:18">
      <c r="A39" s="15" t="s">
        <v>461</v>
      </c>
      <c r="B39" s="17" t="n">
        <v>2938</v>
      </c>
      <c r="C39" s="18">
        <f>(2577.0/B39*100)</f>
        <v/>
      </c>
      <c r="D39" s="19" t="n">
        <v>361</v>
      </c>
      <c r="E39" s="18" t="n">
        <v>22.80409726</v>
      </c>
      <c r="F39" s="20" t="n">
        <v>2.82859368</v>
      </c>
      <c r="G39" s="18" t="n">
        <v>75.35754759</v>
      </c>
      <c r="H39" s="20" t="n">
        <v>2.96165699</v>
      </c>
      <c r="I39" s="18" t="n">
        <v>0</v>
      </c>
      <c r="J39" s="20" t="n">
        <v>0</v>
      </c>
      <c r="K39" s="18" t="n">
        <v>0.2728422</v>
      </c>
      <c r="L39" s="20" t="n">
        <v>0.27310194</v>
      </c>
      <c r="M39" s="18" t="n">
        <v>0</v>
      </c>
      <c r="N39" s="20" t="n">
        <v>0</v>
      </c>
      <c r="O39" s="18" t="n">
        <v>0</v>
      </c>
      <c r="P39" s="20" t="n">
        <v>0</v>
      </c>
      <c r="Q39" s="18" t="n">
        <v>1.56551295</v>
      </c>
      <c r="R39" s="20" t="n">
        <v>0.74373643</v>
      </c>
    </row>
    <row r="40" spans="1:18">
      <c r="A40" s="15" t="s">
        <v>462</v>
      </c>
      <c r="B40" s="17" t="n">
        <v>6922</v>
      </c>
      <c r="C40" s="18">
        <f>(6083.0/B40*100)</f>
        <v/>
      </c>
      <c r="D40" s="19" t="n">
        <v>839</v>
      </c>
      <c r="E40" s="18" t="n">
        <v>11.03909718</v>
      </c>
      <c r="F40" s="20" t="n">
        <v>1.61512378</v>
      </c>
      <c r="G40" s="18" t="n">
        <v>87.82088435</v>
      </c>
      <c r="H40" s="20" t="n">
        <v>1.59769348</v>
      </c>
      <c r="I40" s="18" t="n">
        <v>0</v>
      </c>
      <c r="J40" s="20" t="n">
        <v>0</v>
      </c>
      <c r="K40" s="18" t="n">
        <v>0.41523976</v>
      </c>
      <c r="L40" s="20" t="n">
        <v>0.25010847</v>
      </c>
      <c r="M40" s="18" t="n">
        <v>0</v>
      </c>
      <c r="N40" s="20" t="n">
        <v>0</v>
      </c>
      <c r="O40" s="18" t="n">
        <v>0</v>
      </c>
      <c r="P40" s="20" t="n">
        <v>0</v>
      </c>
      <c r="Q40" s="18" t="n">
        <v>0.72477872</v>
      </c>
      <c r="R40" s="20" t="n">
        <v>0.43096295</v>
      </c>
    </row>
    <row r="41" spans="1:18">
      <c r="A41" s="15" t="s">
        <v>463</v>
      </c>
      <c r="B41" s="17" t="n">
        <v>2854</v>
      </c>
      <c r="C41" s="18">
        <f>(2532.0/B41*100)</f>
        <v/>
      </c>
      <c r="D41" s="19" t="n">
        <v>322</v>
      </c>
      <c r="E41" s="18" t="n">
        <v>13.02391728</v>
      </c>
      <c r="F41" s="20" t="n">
        <v>2.07635015</v>
      </c>
      <c r="G41" s="18" t="n">
        <v>85.43166785</v>
      </c>
      <c r="H41" s="20" t="n">
        <v>2.26641716</v>
      </c>
      <c r="I41" s="18" t="n">
        <v>0</v>
      </c>
      <c r="J41" s="20" t="n">
        <v>0</v>
      </c>
      <c r="K41" s="18" t="n">
        <v>1.23398029</v>
      </c>
      <c r="L41" s="20" t="n">
        <v>0.6019151700000001</v>
      </c>
      <c r="M41" s="18" t="n">
        <v>0</v>
      </c>
      <c r="N41" s="20" t="n">
        <v>0</v>
      </c>
      <c r="O41" s="18" t="n">
        <v>0</v>
      </c>
      <c r="P41" s="20" t="n">
        <v>0</v>
      </c>
      <c r="Q41" s="18" t="n">
        <v>0.31043457</v>
      </c>
      <c r="R41" s="20" t="n">
        <v>0.30238599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(10845.0/B46*100)</f>
        <v/>
      </c>
      <c r="D46" s="19" t="n">
        <v>1228</v>
      </c>
      <c r="E46" s="18" t="n">
        <v>26.27979301</v>
      </c>
      <c r="F46" s="20" t="n">
        <v>1.78192384</v>
      </c>
      <c r="G46" s="18" t="n">
        <v>71.72759130999999</v>
      </c>
      <c r="H46" s="20" t="n">
        <v>1.9039852</v>
      </c>
      <c r="I46" s="18" t="n">
        <v>0</v>
      </c>
      <c r="J46" s="20" t="n">
        <v>0</v>
      </c>
      <c r="K46" s="18" t="n">
        <v>1.25949803</v>
      </c>
      <c r="L46" s="20" t="n">
        <v>0.5856212200000001</v>
      </c>
      <c r="M46" s="18" t="n">
        <v>0</v>
      </c>
      <c r="N46" s="20" t="n">
        <v>0</v>
      </c>
      <c r="O46" s="18" t="n">
        <v>0</v>
      </c>
      <c r="P46" s="20" t="n">
        <v>0</v>
      </c>
      <c r="Q46" s="18" t="n">
        <v>0.73311765</v>
      </c>
      <c r="R46" s="20" t="n">
        <v>0.33466451</v>
      </c>
    </row>
    <row r="47" spans="1:18">
      <c r="A47" s="15" t="s">
        <v>470</v>
      </c>
      <c r="B47" s="17" t="n">
        <v>2823</v>
      </c>
      <c r="C47" s="18">
        <f>(2493.0/B47*100)</f>
        <v/>
      </c>
      <c r="D47" s="19" t="n">
        <v>330</v>
      </c>
      <c r="E47" s="18" t="n">
        <v>26.64621792</v>
      </c>
      <c r="F47" s="20" t="n">
        <v>2.37365315</v>
      </c>
      <c r="G47" s="18" t="n">
        <v>70.37842731000001</v>
      </c>
      <c r="H47" s="20" t="n">
        <v>2.44370799</v>
      </c>
      <c r="I47" s="18" t="n">
        <v>0</v>
      </c>
      <c r="J47" s="20" t="n">
        <v>0</v>
      </c>
      <c r="K47" s="18" t="n">
        <v>0.61521919</v>
      </c>
      <c r="L47" s="20" t="n">
        <v>0.41541055</v>
      </c>
      <c r="M47" s="18" t="n">
        <v>0</v>
      </c>
      <c r="N47" s="20" t="n">
        <v>0</v>
      </c>
      <c r="O47" s="18" t="n">
        <v>0</v>
      </c>
      <c r="P47" s="20" t="n">
        <v>0</v>
      </c>
      <c r="Q47" s="18" t="n">
        <v>2.36013558</v>
      </c>
      <c r="R47" s="20" t="n">
        <v>0.9362302300000001</v>
      </c>
    </row>
    <row r="48" spans="1:18">
      <c r="A48" s="15" t="s">
        <v>471</v>
      </c>
      <c r="B48" s="17" t="n">
        <v>4682</v>
      </c>
      <c r="C48" s="18">
        <f>(4091.0/B48*100)</f>
        <v/>
      </c>
      <c r="D48" s="19" t="n">
        <v>591</v>
      </c>
      <c r="E48" s="18" t="n">
        <v>19.43371257</v>
      </c>
      <c r="F48" s="20" t="n">
        <v>2.09272515</v>
      </c>
      <c r="G48" s="18" t="n">
        <v>79.19508607</v>
      </c>
      <c r="H48" s="20" t="n">
        <v>2.06452931</v>
      </c>
      <c r="I48" s="18" t="n">
        <v>0</v>
      </c>
      <c r="J48" s="20" t="n">
        <v>0</v>
      </c>
      <c r="K48" s="18" t="n">
        <v>0.49140889</v>
      </c>
      <c r="L48" s="20" t="n">
        <v>0.35085098</v>
      </c>
      <c r="M48" s="18" t="n">
        <v>0</v>
      </c>
      <c r="N48" s="20" t="n">
        <v>0</v>
      </c>
      <c r="O48" s="18" t="n">
        <v>0</v>
      </c>
      <c r="P48" s="20" t="n">
        <v>0</v>
      </c>
      <c r="Q48" s="18" t="n">
        <v>0.87979247</v>
      </c>
      <c r="R48" s="20" t="n">
        <v>0.57094017</v>
      </c>
    </row>
    <row r="49" spans="1:18">
      <c r="A49" s="15" t="s">
        <v>472</v>
      </c>
      <c r="B49" s="17" t="n">
        <v>6158</v>
      </c>
      <c r="C49" s="18">
        <f>(5421.0/B49*100)</f>
        <v/>
      </c>
      <c r="D49" s="19" t="n">
        <v>737</v>
      </c>
      <c r="E49" s="18" t="n">
        <v>23.22423719</v>
      </c>
      <c r="F49" s="20" t="n">
        <v>2.45841876</v>
      </c>
      <c r="G49" s="18" t="n">
        <v>72.59247507000001</v>
      </c>
      <c r="H49" s="20" t="n">
        <v>2.46606414</v>
      </c>
      <c r="I49" s="18" t="n">
        <v>0</v>
      </c>
      <c r="J49" s="20" t="n">
        <v>0</v>
      </c>
      <c r="K49" s="18" t="n">
        <v>1.58171592</v>
      </c>
      <c r="L49" s="20" t="n">
        <v>0.51382318</v>
      </c>
      <c r="M49" s="18" t="n">
        <v>0</v>
      </c>
      <c r="N49" s="20" t="n">
        <v>0</v>
      </c>
      <c r="O49" s="18" t="n">
        <v>0</v>
      </c>
      <c r="P49" s="20" t="n">
        <v>0</v>
      </c>
      <c r="Q49" s="18" t="n">
        <v>2.60157182</v>
      </c>
      <c r="R49" s="20" t="n">
        <v>0.77174894</v>
      </c>
    </row>
    <row r="50" spans="1:18">
      <c r="A50" s="15" t="s">
        <v>473</v>
      </c>
      <c r="B50" s="17" t="n">
        <v>3494</v>
      </c>
      <c r="C50" s="18">
        <f>(3113.0/B50*100)</f>
        <v/>
      </c>
      <c r="D50" s="19" t="n">
        <v>381</v>
      </c>
      <c r="E50" s="18" t="n">
        <v>18.90344491</v>
      </c>
      <c r="F50" s="20" t="n">
        <v>2.00154911</v>
      </c>
      <c r="G50" s="18" t="n">
        <v>79.36055998</v>
      </c>
      <c r="H50" s="20" t="n">
        <v>2.11444464</v>
      </c>
      <c r="I50" s="18" t="n">
        <v>0</v>
      </c>
      <c r="J50" s="20" t="n">
        <v>0</v>
      </c>
      <c r="K50" s="18" t="n">
        <v>0.613731</v>
      </c>
      <c r="L50" s="20" t="n">
        <v>0.44630071</v>
      </c>
      <c r="M50" s="18" t="n">
        <v>0</v>
      </c>
      <c r="N50" s="20" t="n">
        <v>0</v>
      </c>
      <c r="O50" s="18" t="n">
        <v>0</v>
      </c>
      <c r="P50" s="20" t="n">
        <v>0</v>
      </c>
      <c r="Q50" s="18" t="n">
        <v>1.12226411</v>
      </c>
      <c r="R50" s="20" t="n">
        <v>0.51726377</v>
      </c>
    </row>
    <row r="51" spans="1:18">
      <c r="A51" s="15" t="s">
        <v>474</v>
      </c>
      <c r="B51" s="17" t="n">
        <v>3013</v>
      </c>
      <c r="C51" s="18">
        <f>(2642.0/B51*100)</f>
        <v/>
      </c>
      <c r="D51" s="19" t="n">
        <v>371</v>
      </c>
      <c r="E51" s="18" t="n">
        <v>10.12325814</v>
      </c>
      <c r="F51" s="20" t="n">
        <v>1.55758903</v>
      </c>
      <c r="G51" s="18" t="n">
        <v>89.01649896000001</v>
      </c>
      <c r="H51" s="20" t="n">
        <v>1.84590371</v>
      </c>
      <c r="I51" s="18" t="n">
        <v>0</v>
      </c>
      <c r="J51" s="20" t="n">
        <v>0</v>
      </c>
      <c r="K51" s="18" t="n">
        <v>0</v>
      </c>
      <c r="L51" s="20" t="n">
        <v>0</v>
      </c>
      <c r="M51" s="18" t="n">
        <v>0</v>
      </c>
      <c r="N51" s="20" t="n">
        <v>0</v>
      </c>
      <c r="O51" s="18" t="n">
        <v>0</v>
      </c>
      <c r="P51" s="20" t="n">
        <v>0</v>
      </c>
      <c r="Q51" s="18" t="n">
        <v>0.8602429</v>
      </c>
      <c r="R51" s="20" t="n">
        <v>0.50754247</v>
      </c>
    </row>
    <row r="52" spans="1:18">
      <c r="A52" s="15" t="s">
        <v>475</v>
      </c>
      <c r="B52" s="17" t="n">
        <v>2760</v>
      </c>
      <c r="C52" s="18">
        <f>(2432.0/B52*100)</f>
        <v/>
      </c>
      <c r="D52" s="19" t="n">
        <v>328</v>
      </c>
      <c r="E52" s="18" t="n">
        <v>17.75358236</v>
      </c>
      <c r="F52" s="20" t="n">
        <v>2.20806301</v>
      </c>
      <c r="G52" s="18" t="n">
        <v>80.10744464</v>
      </c>
      <c r="H52" s="20" t="n">
        <v>2.3481532</v>
      </c>
      <c r="I52" s="18" t="n">
        <v>0</v>
      </c>
      <c r="J52" s="20" t="n">
        <v>0</v>
      </c>
      <c r="K52" s="18" t="n">
        <v>1.04879971</v>
      </c>
      <c r="L52" s="20" t="n">
        <v>0.33415842</v>
      </c>
      <c r="M52" s="18" t="n">
        <v>0</v>
      </c>
      <c r="N52" s="20" t="n">
        <v>0</v>
      </c>
      <c r="O52" s="18" t="n">
        <v>0</v>
      </c>
      <c r="P52" s="20" t="n">
        <v>0</v>
      </c>
      <c r="Q52" s="18" t="n">
        <v>1.09017329</v>
      </c>
      <c r="R52" s="20" t="n">
        <v>0.54074034</v>
      </c>
    </row>
    <row r="53" spans="1:18">
      <c r="A53" s="15" t="s">
        <v>476</v>
      </c>
      <c r="B53" s="17" t="n">
        <v>2474</v>
      </c>
      <c r="C53" s="18">
        <f>(2088.0/B53*100)</f>
        <v/>
      </c>
      <c r="D53" s="19" t="n">
        <v>386</v>
      </c>
      <c r="E53" s="18" t="n">
        <v>30.33722871</v>
      </c>
      <c r="F53" s="20" t="n">
        <v>2.48481942</v>
      </c>
      <c r="G53" s="18" t="n">
        <v>49.05607874</v>
      </c>
      <c r="H53" s="20" t="n">
        <v>2.56123113</v>
      </c>
      <c r="I53" s="18" t="n">
        <v>0</v>
      </c>
      <c r="J53" s="20" t="n">
        <v>0</v>
      </c>
      <c r="K53" s="18" t="n">
        <v>16.95937187</v>
      </c>
      <c r="L53" s="20" t="n">
        <v>2.33939652</v>
      </c>
      <c r="M53" s="18" t="n">
        <v>0</v>
      </c>
      <c r="N53" s="20" t="n">
        <v>0</v>
      </c>
      <c r="O53" s="18" t="n">
        <v>0</v>
      </c>
      <c r="P53" s="20" t="n">
        <v>0</v>
      </c>
      <c r="Q53" s="18" t="n">
        <v>3.64732067</v>
      </c>
      <c r="R53" s="20" t="n">
        <v>0.9443719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5.69068395</v>
      </c>
      <c r="F55" s="20" t="n">
        <v>1.33197283</v>
      </c>
      <c r="G55" s="18" t="n">
        <v>93.63986992</v>
      </c>
      <c r="H55" s="20" t="n">
        <v>1.51339383</v>
      </c>
      <c r="I55" s="18" t="n">
        <v>0</v>
      </c>
      <c r="J55" s="20" t="n">
        <v>0</v>
      </c>
      <c r="K55" s="18" t="n">
        <v>0</v>
      </c>
      <c r="L55" s="20" t="n">
        <v>0</v>
      </c>
      <c r="M55" s="18" t="n">
        <v>0</v>
      </c>
      <c r="N55" s="20" t="n">
        <v>0</v>
      </c>
      <c r="O55" s="18" t="n">
        <v>0</v>
      </c>
      <c r="P55" s="20" t="n">
        <v>0</v>
      </c>
      <c r="Q55" s="18" t="n">
        <v>0.66944613</v>
      </c>
      <c r="R55" s="20" t="n">
        <v>0.46406988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(2825.0/B61*100)</f>
        <v/>
      </c>
      <c r="D61" s="19" t="n">
        <v>376</v>
      </c>
      <c r="E61" s="18" t="n">
        <v>11.7542355</v>
      </c>
      <c r="F61" s="20" t="n">
        <v>1.73857201</v>
      </c>
      <c r="G61" s="18" t="n">
        <v>87.53338332</v>
      </c>
      <c r="H61" s="20" t="n">
        <v>1.68084233</v>
      </c>
      <c r="I61" s="18" t="n">
        <v>0</v>
      </c>
      <c r="J61" s="20" t="n">
        <v>0</v>
      </c>
      <c r="K61" s="18" t="n">
        <v>0.61693684</v>
      </c>
      <c r="L61" s="20" t="n">
        <v>0.4396852</v>
      </c>
      <c r="M61" s="18" t="n">
        <v>0</v>
      </c>
      <c r="N61" s="20" t="n">
        <v>0</v>
      </c>
      <c r="O61" s="18" t="n">
        <v>0</v>
      </c>
      <c r="P61" s="20" t="n">
        <v>0</v>
      </c>
      <c r="Q61" s="18" t="n">
        <v>0.09544434</v>
      </c>
      <c r="R61" s="20" t="n">
        <v>0.09606125</v>
      </c>
    </row>
    <row r="62" spans="1:18">
      <c r="A62" s="15" t="s">
        <v>486</v>
      </c>
      <c r="B62" s="17" t="n">
        <v>2230</v>
      </c>
      <c r="C62" s="18">
        <f>(1954.0/B62*100)</f>
        <v/>
      </c>
      <c r="D62" s="19" t="n">
        <v>276</v>
      </c>
      <c r="E62" s="18" t="n">
        <v>7.96423722</v>
      </c>
      <c r="F62" s="20" t="n">
        <v>1.61532817</v>
      </c>
      <c r="G62" s="18" t="n">
        <v>92.03576278</v>
      </c>
      <c r="H62" s="20" t="n">
        <v>1.61532817</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(2451.0/B67*100)</f>
        <v/>
      </c>
      <c r="D67" s="19" t="n">
        <v>320</v>
      </c>
      <c r="E67" s="18" t="n">
        <v>11.68867309</v>
      </c>
      <c r="F67" s="20" t="n">
        <v>2.12362542</v>
      </c>
      <c r="G67" s="18" t="n">
        <v>83.64919645000001</v>
      </c>
      <c r="H67" s="20" t="n">
        <v>2.30392185</v>
      </c>
      <c r="I67" s="18" t="n">
        <v>0</v>
      </c>
      <c r="J67" s="20" t="n">
        <v>0</v>
      </c>
      <c r="K67" s="18" t="n">
        <v>1.20300986</v>
      </c>
      <c r="L67" s="20" t="n">
        <v>0.60438846</v>
      </c>
      <c r="M67" s="18" t="n">
        <v>0</v>
      </c>
      <c r="N67" s="20" t="n">
        <v>0</v>
      </c>
      <c r="O67" s="18" t="n">
        <v>0</v>
      </c>
      <c r="P67" s="20" t="n">
        <v>0</v>
      </c>
      <c r="Q67" s="18" t="n">
        <v>3.45912061</v>
      </c>
      <c r="R67" s="20" t="n">
        <v>1.13498214</v>
      </c>
    </row>
    <row r="68" spans="1:18">
      <c r="A68" s="15" t="s">
        <v>492</v>
      </c>
      <c r="B68" s="17" t="n">
        <v>3460</v>
      </c>
      <c r="C68" s="18">
        <f>(3097.0/B68*100)</f>
        <v/>
      </c>
      <c r="D68" s="19" t="n">
        <v>363</v>
      </c>
      <c r="E68" s="18" t="n">
        <v>19.54740423</v>
      </c>
      <c r="F68" s="20" t="n">
        <v>2.29192814</v>
      </c>
      <c r="G68" s="18" t="n">
        <v>79.25939404</v>
      </c>
      <c r="H68" s="20" t="n">
        <v>2.39282572</v>
      </c>
      <c r="I68" s="18" t="n">
        <v>0</v>
      </c>
      <c r="J68" s="20" t="n">
        <v>0</v>
      </c>
      <c r="K68" s="18" t="n">
        <v>0.52553225</v>
      </c>
      <c r="L68" s="20" t="n">
        <v>0.37976156</v>
      </c>
      <c r="M68" s="18" t="n">
        <v>0</v>
      </c>
      <c r="N68" s="20" t="n">
        <v>0</v>
      </c>
      <c r="O68" s="18" t="n">
        <v>0</v>
      </c>
      <c r="P68" s="20" t="n">
        <v>0</v>
      </c>
      <c r="Q68" s="18" t="n">
        <v>0.66766949</v>
      </c>
      <c r="R68" s="20" t="n">
        <v>0.41943946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(5019.0/B70*100)</f>
        <v/>
      </c>
      <c r="D70" s="19" t="n">
        <v>1015</v>
      </c>
      <c r="E70" s="18" t="n">
        <v>33.03948957</v>
      </c>
      <c r="F70" s="20" t="n">
        <v>1.5405174</v>
      </c>
      <c r="G70" s="18" t="n">
        <v>63.32637794</v>
      </c>
      <c r="H70" s="20" t="n">
        <v>1.5730688</v>
      </c>
      <c r="I70" s="18" t="n">
        <v>0</v>
      </c>
      <c r="J70" s="20" t="n">
        <v>0</v>
      </c>
      <c r="K70" s="18" t="n">
        <v>1.86104345</v>
      </c>
      <c r="L70" s="20" t="n">
        <v>0.44617677</v>
      </c>
      <c r="M70" s="18" t="n">
        <v>0</v>
      </c>
      <c r="N70" s="20" t="n">
        <v>0</v>
      </c>
      <c r="O70" s="18" t="n">
        <v>0</v>
      </c>
      <c r="P70" s="20" t="n">
        <v>0</v>
      </c>
      <c r="Q70" s="18" t="n">
        <v>1.77308903</v>
      </c>
      <c r="R70" s="20" t="n">
        <v>0.38427773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(2743.0/B72*100)</f>
        <v/>
      </c>
      <c r="D72" s="19" t="n">
        <v>364</v>
      </c>
      <c r="E72" s="18" t="n">
        <v>12.48385358</v>
      </c>
      <c r="F72" s="20" t="n">
        <v>1.90539826</v>
      </c>
      <c r="G72" s="18" t="n">
        <v>84.30594927</v>
      </c>
      <c r="H72" s="20" t="n">
        <v>2.11835954</v>
      </c>
      <c r="I72" s="18" t="n">
        <v>0</v>
      </c>
      <c r="J72" s="20" t="n">
        <v>0</v>
      </c>
      <c r="K72" s="18" t="n">
        <v>0.57628575</v>
      </c>
      <c r="L72" s="20" t="n">
        <v>0.33878607</v>
      </c>
      <c r="M72" s="18" t="n">
        <v>0</v>
      </c>
      <c r="N72" s="20" t="n">
        <v>0</v>
      </c>
      <c r="O72" s="18" t="n">
        <v>0</v>
      </c>
      <c r="P72" s="20" t="n">
        <v>0</v>
      </c>
      <c r="Q72" s="18" t="n">
        <v>2.6339114</v>
      </c>
      <c r="R72" s="20" t="n">
        <v>0.94865692</v>
      </c>
    </row>
    <row r="73" spans="1:18">
      <c r="A73" s="15" t="s">
        <v>497</v>
      </c>
      <c r="B73" s="17" t="n">
        <v>2973</v>
      </c>
      <c r="C73" s="18">
        <f>(2601.0/B73*100)</f>
        <v/>
      </c>
      <c r="D73" s="19" t="n">
        <v>372</v>
      </c>
      <c r="E73" s="18" t="n">
        <v>10.8804721</v>
      </c>
      <c r="F73" s="20" t="n">
        <v>1.50810281</v>
      </c>
      <c r="G73" s="18" t="n">
        <v>89.11952789999999</v>
      </c>
      <c r="H73" s="20" t="n">
        <v>1.50810281</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(3339.0/B74*100)</f>
        <v/>
      </c>
      <c r="D74" s="19" t="n">
        <v>480</v>
      </c>
      <c r="E74" s="18" t="n">
        <v>30.0036773</v>
      </c>
      <c r="F74" s="20" t="n">
        <v>2.13717499</v>
      </c>
      <c r="G74" s="18" t="n">
        <v>69.13700675</v>
      </c>
      <c r="H74" s="20" t="n">
        <v>2.11337011</v>
      </c>
      <c r="I74" s="18" t="n">
        <v>0</v>
      </c>
      <c r="J74" s="20" t="n">
        <v>0</v>
      </c>
      <c r="K74" s="18" t="n">
        <v>0.4345662</v>
      </c>
      <c r="L74" s="20" t="n">
        <v>0.31862597</v>
      </c>
      <c r="M74" s="18" t="n">
        <v>0</v>
      </c>
      <c r="N74" s="20" t="n">
        <v>0</v>
      </c>
      <c r="O74" s="18" t="n">
        <v>0</v>
      </c>
      <c r="P74" s="20" t="n">
        <v>0</v>
      </c>
      <c r="Q74" s="18" t="n">
        <v>0.42474975</v>
      </c>
      <c r="R74" s="20" t="n">
        <v>0.16062407</v>
      </c>
    </row>
    <row r="75" spans="1:18">
      <c r="A75" s="15" t="s">
        <v>499</v>
      </c>
      <c r="B75" s="17" t="n">
        <v>4652</v>
      </c>
      <c r="C75" s="18">
        <f>(4122.0/B75*100)</f>
        <v/>
      </c>
      <c r="D75" s="19" t="n">
        <v>530</v>
      </c>
      <c r="E75" s="18" t="n">
        <v>19.82680486</v>
      </c>
      <c r="F75" s="20" t="n">
        <v>2.01658152</v>
      </c>
      <c r="G75" s="18" t="n">
        <v>80.06383001</v>
      </c>
      <c r="H75" s="20" t="n">
        <v>2.01521285</v>
      </c>
      <c r="I75" s="18" t="n">
        <v>0</v>
      </c>
      <c r="J75" s="20" t="n">
        <v>0</v>
      </c>
      <c r="K75" s="18" t="n">
        <v>0.0107391</v>
      </c>
      <c r="L75" s="20" t="n">
        <v>0.01078249</v>
      </c>
      <c r="M75" s="18" t="n">
        <v>0</v>
      </c>
      <c r="N75" s="20" t="n">
        <v>0</v>
      </c>
      <c r="O75" s="18" t="n">
        <v>0</v>
      </c>
      <c r="P75" s="20" t="n">
        <v>0</v>
      </c>
      <c r="Q75" s="18" t="n">
        <v>0.09862603</v>
      </c>
      <c r="R75" s="20" t="n">
        <v>0.09468542000000001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(2664.0/B77*100)</f>
        <v/>
      </c>
      <c r="D77" s="19" t="n">
        <v>305</v>
      </c>
      <c r="E77" s="18" t="n">
        <v>28.68703053</v>
      </c>
      <c r="F77" s="20" t="n">
        <v>2.62013282</v>
      </c>
      <c r="G77" s="18" t="n">
        <v>63.52758565</v>
      </c>
      <c r="H77" s="20" t="n">
        <v>2.62154389</v>
      </c>
      <c r="I77" s="18" t="n">
        <v>0</v>
      </c>
      <c r="J77" s="20" t="n">
        <v>0</v>
      </c>
      <c r="K77" s="18" t="n">
        <v>5.93312889</v>
      </c>
      <c r="L77" s="20" t="n">
        <v>1.40837682</v>
      </c>
      <c r="M77" s="18" t="n">
        <v>0</v>
      </c>
      <c r="N77" s="20" t="n">
        <v>0</v>
      </c>
      <c r="O77" s="18" t="n">
        <v>0</v>
      </c>
      <c r="P77" s="20" t="n">
        <v>0</v>
      </c>
      <c r="Q77" s="18" t="n">
        <v>1.85225493</v>
      </c>
      <c r="R77" s="20" t="n">
        <v>0.73553731</v>
      </c>
    </row>
    <row r="78" spans="1:18">
      <c r="A78" s="15" t="s">
        <v>502</v>
      </c>
      <c r="B78" s="17" t="n">
        <v>7115</v>
      </c>
      <c r="C78" s="18">
        <f>(6238.0/B78*100)</f>
        <v/>
      </c>
      <c r="D78" s="19" t="n">
        <v>877</v>
      </c>
      <c r="E78" s="18" t="n">
        <v>30.7690617</v>
      </c>
      <c r="F78" s="20" t="n">
        <v>2.10223263</v>
      </c>
      <c r="G78" s="18" t="n">
        <v>68.25938588</v>
      </c>
      <c r="H78" s="20" t="n">
        <v>2.04792961</v>
      </c>
      <c r="I78" s="18" t="n">
        <v>0</v>
      </c>
      <c r="J78" s="20" t="n">
        <v>0</v>
      </c>
      <c r="K78" s="18" t="n">
        <v>0.2879654</v>
      </c>
      <c r="L78" s="20" t="n">
        <v>0.17433581</v>
      </c>
      <c r="M78" s="18" t="n">
        <v>0</v>
      </c>
      <c r="N78" s="20" t="n">
        <v>0</v>
      </c>
      <c r="O78" s="18" t="n">
        <v>0</v>
      </c>
      <c r="P78" s="20" t="n">
        <v>0</v>
      </c>
      <c r="Q78" s="18" t="n">
        <v>0.68358702</v>
      </c>
      <c r="R78" s="20" t="n">
        <v>0.273309</v>
      </c>
    </row>
    <row r="79" spans="1:18">
      <c r="A79" s="15" t="s">
        <v>503</v>
      </c>
      <c r="B79" s="17" t="n">
        <v>3154</v>
      </c>
      <c r="C79" s="18">
        <f>(2797.0/B79*100)</f>
        <v/>
      </c>
      <c r="D79" s="19" t="n">
        <v>357</v>
      </c>
      <c r="E79" s="18" t="n">
        <v>20.63090742</v>
      </c>
      <c r="F79" s="20" t="n">
        <v>2.10715219</v>
      </c>
      <c r="G79" s="18" t="n">
        <v>74.35124123999999</v>
      </c>
      <c r="H79" s="20" t="n">
        <v>2.19684628</v>
      </c>
      <c r="I79" s="18" t="n">
        <v>0</v>
      </c>
      <c r="J79" s="20" t="n">
        <v>0</v>
      </c>
      <c r="K79" s="18" t="n">
        <v>1.98502216</v>
      </c>
      <c r="L79" s="20" t="n">
        <v>0.84733801</v>
      </c>
      <c r="M79" s="18" t="n">
        <v>0</v>
      </c>
      <c r="N79" s="20" t="n">
        <v>0</v>
      </c>
      <c r="O79" s="18" t="n">
        <v>0</v>
      </c>
      <c r="P79" s="20" t="n">
        <v>0</v>
      </c>
      <c r="Q79" s="18" t="n">
        <v>3.03282918</v>
      </c>
      <c r="R79" s="20" t="n">
        <v>0.96569066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(14026.0/B82*100)</f>
        <v/>
      </c>
      <c r="D82" s="19" t="n">
        <v>1935</v>
      </c>
      <c r="E82" s="18" t="n">
        <v>6.9241889</v>
      </c>
      <c r="F82" s="20" t="n">
        <v>0.70317129</v>
      </c>
      <c r="G82" s="18" t="n">
        <v>91.65340662</v>
      </c>
      <c r="H82" s="20" t="n">
        <v>0.84153561</v>
      </c>
      <c r="I82" s="18" t="n">
        <v>0</v>
      </c>
      <c r="J82" s="20" t="n">
        <v>0</v>
      </c>
      <c r="K82" s="18" t="n">
        <v>0.71704073</v>
      </c>
      <c r="L82" s="20" t="n">
        <v>0.33968416</v>
      </c>
      <c r="M82" s="18" t="n">
        <v>0</v>
      </c>
      <c r="N82" s="20" t="n">
        <v>0</v>
      </c>
      <c r="O82" s="18" t="n">
        <v>0</v>
      </c>
      <c r="P82" s="20" t="n">
        <v>0</v>
      </c>
      <c r="Q82" s="18" t="n">
        <v>0.70536376</v>
      </c>
      <c r="R82" s="20" t="n">
        <v>0.28859383</v>
      </c>
    </row>
    <row r="83" spans="1:18">
      <c r="A83" s="15" t="s">
        <v>507</v>
      </c>
      <c r="B83" s="17" t="n">
        <v>808</v>
      </c>
      <c r="C83" s="18">
        <f>(713.0/B83*100)</f>
        <v/>
      </c>
      <c r="D83" s="19" t="n">
        <v>95</v>
      </c>
      <c r="E83" s="18" t="n">
        <v>8.946411579999999</v>
      </c>
      <c r="F83" s="20" t="n">
        <v>3.25771159</v>
      </c>
      <c r="G83" s="18" t="n">
        <v>90.12662194000001</v>
      </c>
      <c r="H83" s="20" t="n">
        <v>3.38538047</v>
      </c>
      <c r="I83" s="18" t="n">
        <v>0</v>
      </c>
      <c r="J83" s="20" t="n">
        <v>0</v>
      </c>
      <c r="K83" s="18" t="n">
        <v>0</v>
      </c>
      <c r="L83" s="20" t="n">
        <v>0</v>
      </c>
      <c r="M83" s="18" t="n">
        <v>0</v>
      </c>
      <c r="N83" s="20" t="n">
        <v>0</v>
      </c>
      <c r="O83" s="18" t="n">
        <v>0</v>
      </c>
      <c r="P83" s="20" t="n">
        <v>0</v>
      </c>
      <c r="Q83" s="18" t="n">
        <v>0.92696648</v>
      </c>
      <c r="R83" s="20" t="n">
        <v>0.87941714</v>
      </c>
    </row>
    <row r="84" spans="1:18">
      <c r="A84" s="23" t="s">
        <v>508</v>
      </c>
      <c r="B84" s="24" t="n">
        <v>938</v>
      </c>
      <c r="C84" s="25">
        <f>(828.0/B84*100)</f>
        <v/>
      </c>
      <c r="D84" s="19" t="n">
        <v>110</v>
      </c>
      <c r="E84" s="18" t="n">
        <v>11.15337378</v>
      </c>
      <c r="F84" s="20" t="n">
        <v>3.73421768</v>
      </c>
      <c r="G84" s="18" t="n">
        <v>86.85737829</v>
      </c>
      <c r="H84" s="20" t="n">
        <v>3.99670139</v>
      </c>
      <c r="I84" s="18" t="n">
        <v>0</v>
      </c>
      <c r="J84" s="20" t="n">
        <v>0</v>
      </c>
      <c r="K84" s="18" t="n">
        <v>0</v>
      </c>
      <c r="L84" s="20" t="n">
        <v>0</v>
      </c>
      <c r="M84" s="18" t="n">
        <v>0</v>
      </c>
      <c r="N84" s="20" t="n">
        <v>0</v>
      </c>
      <c r="O84" s="18" t="n">
        <v>0</v>
      </c>
      <c r="P84" s="20" t="n">
        <v>0</v>
      </c>
      <c r="Q84" s="18" t="n">
        <v>1.98924794</v>
      </c>
      <c r="R84" s="20" t="n">
        <v>1.39059536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(6279.0/B7*100)</f>
        <v/>
      </c>
      <c r="D7" s="19" t="n">
        <v>884</v>
      </c>
      <c r="E7" s="18" t="n">
        <v>68.27167502</v>
      </c>
      <c r="F7" s="20" t="n">
        <v>1.74242808</v>
      </c>
      <c r="G7" s="18" t="n">
        <v>23.5932495</v>
      </c>
      <c r="H7" s="20" t="n">
        <v>1.82128472</v>
      </c>
      <c r="I7" s="18" t="n">
        <v>0</v>
      </c>
      <c r="J7" s="20" t="n">
        <v>0</v>
      </c>
      <c r="K7" s="18" t="n">
        <v>0.30408715</v>
      </c>
      <c r="L7" s="20" t="n">
        <v>0.19340296</v>
      </c>
      <c r="M7" s="18" t="n">
        <v>0</v>
      </c>
      <c r="N7" s="20" t="n">
        <v>0</v>
      </c>
      <c r="O7" s="18" t="n">
        <v>0</v>
      </c>
      <c r="P7" s="20" t="n">
        <v>0</v>
      </c>
      <c r="Q7" s="18" t="n">
        <v>7.83098833</v>
      </c>
      <c r="R7" s="20" t="n">
        <v>1.00393195</v>
      </c>
    </row>
    <row r="8" spans="1:18">
      <c r="A8" s="15" t="s">
        <v>430</v>
      </c>
      <c r="B8" s="17" t="n">
        <v>3443</v>
      </c>
      <c r="C8" s="18">
        <f>(3026.0/B8*100)</f>
        <v/>
      </c>
      <c r="D8" s="19" t="n">
        <v>417</v>
      </c>
      <c r="E8" s="18" t="n">
        <v>73.01075002</v>
      </c>
      <c r="F8" s="20" t="n">
        <v>2.04961292</v>
      </c>
      <c r="G8" s="18" t="n">
        <v>14.20481207</v>
      </c>
      <c r="H8" s="20" t="n">
        <v>1.77126832</v>
      </c>
      <c r="I8" s="18" t="n">
        <v>0</v>
      </c>
      <c r="J8" s="20" t="n">
        <v>0</v>
      </c>
      <c r="K8" s="18" t="n">
        <v>0.81724604</v>
      </c>
      <c r="L8" s="20" t="n">
        <v>0.3743992</v>
      </c>
      <c r="M8" s="18" t="n">
        <v>0</v>
      </c>
      <c r="N8" s="20" t="n">
        <v>0</v>
      </c>
      <c r="O8" s="18" t="n">
        <v>0</v>
      </c>
      <c r="P8" s="20" t="n">
        <v>0</v>
      </c>
      <c r="Q8" s="18" t="n">
        <v>11.96719186</v>
      </c>
      <c r="R8" s="20" t="n">
        <v>1.64251551</v>
      </c>
    </row>
    <row r="9" spans="1:18">
      <c r="A9" s="15" t="s">
        <v>431</v>
      </c>
      <c r="B9" s="17" t="n">
        <v>4752</v>
      </c>
      <c r="C9" s="18">
        <f>(4184.0/B9*100)</f>
        <v/>
      </c>
      <c r="D9" s="19" t="n">
        <v>568</v>
      </c>
      <c r="E9" s="18" t="n">
        <v>66.60492861</v>
      </c>
      <c r="F9" s="20" t="n">
        <v>2.28950746</v>
      </c>
      <c r="G9" s="18" t="n">
        <v>21.58514027</v>
      </c>
      <c r="H9" s="20" t="n">
        <v>1.86333582</v>
      </c>
      <c r="I9" s="18" t="n">
        <v>0</v>
      </c>
      <c r="J9" s="20" t="n">
        <v>0</v>
      </c>
      <c r="K9" s="18" t="n">
        <v>0.92865525</v>
      </c>
      <c r="L9" s="20" t="n">
        <v>0.39285768</v>
      </c>
      <c r="M9" s="18" t="n">
        <v>0</v>
      </c>
      <c r="N9" s="20" t="n">
        <v>0</v>
      </c>
      <c r="O9" s="18" t="n">
        <v>0</v>
      </c>
      <c r="P9" s="20" t="n">
        <v>0</v>
      </c>
      <c r="Q9" s="18" t="n">
        <v>10.88127588</v>
      </c>
      <c r="R9" s="20" t="n">
        <v>1.36920129</v>
      </c>
    </row>
    <row r="10" spans="1:18">
      <c r="A10" s="15" t="s">
        <v>432</v>
      </c>
      <c r="B10" s="17" t="n">
        <v>10022</v>
      </c>
      <c r="C10" s="18">
        <f>(8798.0/B10*100)</f>
        <v/>
      </c>
      <c r="D10" s="19" t="n">
        <v>1224</v>
      </c>
      <c r="E10" s="18" t="n">
        <v>67.28909052</v>
      </c>
      <c r="F10" s="20" t="n">
        <v>1.9450064</v>
      </c>
      <c r="G10" s="18" t="n">
        <v>26.20649234</v>
      </c>
      <c r="H10" s="20" t="n">
        <v>1.83936532</v>
      </c>
      <c r="I10" s="18" t="n">
        <v>0</v>
      </c>
      <c r="J10" s="20" t="n">
        <v>0</v>
      </c>
      <c r="K10" s="18" t="n">
        <v>0.88823008</v>
      </c>
      <c r="L10" s="20" t="n">
        <v>0.3653469</v>
      </c>
      <c r="M10" s="18" t="n">
        <v>0</v>
      </c>
      <c r="N10" s="20" t="n">
        <v>0</v>
      </c>
      <c r="O10" s="18" t="n">
        <v>0</v>
      </c>
      <c r="P10" s="20" t="n">
        <v>0</v>
      </c>
      <c r="Q10" s="18" t="n">
        <v>5.61618705</v>
      </c>
      <c r="R10" s="20" t="n">
        <v>1.07110986</v>
      </c>
    </row>
    <row r="11" spans="1:18">
      <c r="A11" s="15" t="s">
        <v>433</v>
      </c>
      <c r="B11" s="17" t="n">
        <v>3500</v>
      </c>
      <c r="C11" s="18">
        <f>(3087.0/B11*100)</f>
        <v/>
      </c>
      <c r="D11" s="19" t="n">
        <v>413</v>
      </c>
      <c r="E11" s="18" t="n">
        <v>69.82254382000001</v>
      </c>
      <c r="F11" s="20" t="n">
        <v>2.5933528</v>
      </c>
      <c r="G11" s="18" t="n">
        <v>7.92129428</v>
      </c>
      <c r="H11" s="20" t="n">
        <v>1.6482256</v>
      </c>
      <c r="I11" s="18" t="n">
        <v>0</v>
      </c>
      <c r="J11" s="20" t="n">
        <v>0</v>
      </c>
      <c r="K11" s="18" t="n">
        <v>2.55590342</v>
      </c>
      <c r="L11" s="20" t="n">
        <v>0.75015065</v>
      </c>
      <c r="M11" s="18" t="n">
        <v>0</v>
      </c>
      <c r="N11" s="20" t="n">
        <v>0</v>
      </c>
      <c r="O11" s="18" t="n">
        <v>0</v>
      </c>
      <c r="P11" s="20" t="n">
        <v>0</v>
      </c>
      <c r="Q11" s="18" t="n">
        <v>19.70025848</v>
      </c>
      <c r="R11" s="20" t="n">
        <v>2.18174717</v>
      </c>
    </row>
    <row r="12" spans="1:18">
      <c r="A12" s="15" t="s">
        <v>434</v>
      </c>
      <c r="B12" s="17" t="n">
        <v>3422</v>
      </c>
      <c r="C12" s="18">
        <f>(3015.0/B12*100)</f>
        <v/>
      </c>
      <c r="D12" s="19" t="n">
        <v>407</v>
      </c>
      <c r="E12" s="18" t="n">
        <v>61.06514773</v>
      </c>
      <c r="F12" s="20" t="n">
        <v>3.17480799</v>
      </c>
      <c r="G12" s="18" t="n">
        <v>27.64238174</v>
      </c>
      <c r="H12" s="20" t="n">
        <v>2.63909099</v>
      </c>
      <c r="I12" s="18" t="n">
        <v>0</v>
      </c>
      <c r="J12" s="20" t="n">
        <v>0</v>
      </c>
      <c r="K12" s="18" t="n">
        <v>0.51414602</v>
      </c>
      <c r="L12" s="20" t="n">
        <v>0.33070296</v>
      </c>
      <c r="M12" s="18" t="n">
        <v>0</v>
      </c>
      <c r="N12" s="20" t="n">
        <v>0</v>
      </c>
      <c r="O12" s="18" t="n">
        <v>0</v>
      </c>
      <c r="P12" s="20" t="n">
        <v>0</v>
      </c>
      <c r="Q12" s="18" t="n">
        <v>10.7783245</v>
      </c>
      <c r="R12" s="20" t="n">
        <v>1.77489708</v>
      </c>
    </row>
    <row r="13" spans="1:18">
      <c r="A13" s="15" t="s">
        <v>435</v>
      </c>
      <c r="B13" s="17" t="n">
        <v>3602</v>
      </c>
      <c r="C13" s="18">
        <f>(3187.0/B13*100)</f>
        <v/>
      </c>
      <c r="D13" s="19" t="n">
        <v>415</v>
      </c>
      <c r="E13" s="18" t="n">
        <v>67.51004816</v>
      </c>
      <c r="F13" s="20" t="n">
        <v>3.06244749</v>
      </c>
      <c r="G13" s="18" t="n">
        <v>19.4370364</v>
      </c>
      <c r="H13" s="20" t="n">
        <v>2.57789275</v>
      </c>
      <c r="I13" s="18" t="n">
        <v>0</v>
      </c>
      <c r="J13" s="20" t="n">
        <v>0</v>
      </c>
      <c r="K13" s="18" t="n">
        <v>2.263816</v>
      </c>
      <c r="L13" s="20" t="n">
        <v>0.65426549</v>
      </c>
      <c r="M13" s="18" t="n">
        <v>0</v>
      </c>
      <c r="N13" s="20" t="n">
        <v>0</v>
      </c>
      <c r="O13" s="18" t="n">
        <v>0</v>
      </c>
      <c r="P13" s="20" t="n">
        <v>0</v>
      </c>
      <c r="Q13" s="18" t="n">
        <v>10.78909943</v>
      </c>
      <c r="R13" s="20" t="n">
        <v>2.00554552</v>
      </c>
    </row>
    <row r="14" spans="1:18">
      <c r="A14" s="15" t="s">
        <v>436</v>
      </c>
      <c r="B14" s="17" t="n">
        <v>2788</v>
      </c>
      <c r="C14" s="18">
        <f>(2468.0/B14*100)</f>
        <v/>
      </c>
      <c r="D14" s="19" t="n">
        <v>320</v>
      </c>
      <c r="E14" s="18" t="n">
        <v>69.00360125</v>
      </c>
      <c r="F14" s="20" t="n">
        <v>2.97489116</v>
      </c>
      <c r="G14" s="18" t="n">
        <v>21.68143356</v>
      </c>
      <c r="H14" s="20" t="n">
        <v>2.7082633</v>
      </c>
      <c r="I14" s="18" t="n">
        <v>0</v>
      </c>
      <c r="J14" s="20" t="n">
        <v>0</v>
      </c>
      <c r="K14" s="18" t="n">
        <v>0.25831915</v>
      </c>
      <c r="L14" s="20" t="n">
        <v>0.25948601</v>
      </c>
      <c r="M14" s="18" t="n">
        <v>0</v>
      </c>
      <c r="N14" s="20" t="n">
        <v>0</v>
      </c>
      <c r="O14" s="18" t="n">
        <v>0</v>
      </c>
      <c r="P14" s="20" t="n">
        <v>0</v>
      </c>
      <c r="Q14" s="18" t="n">
        <v>9.05664603</v>
      </c>
      <c r="R14" s="20" t="n">
        <v>1.5852525</v>
      </c>
    </row>
    <row r="15" spans="1:18">
      <c r="A15" s="15" t="s">
        <v>437</v>
      </c>
      <c r="B15" s="17" t="n">
        <v>2863</v>
      </c>
      <c r="C15" s="18">
        <f>(2497.0/B15*100)</f>
        <v/>
      </c>
      <c r="D15" s="19" t="n">
        <v>366</v>
      </c>
      <c r="E15" s="18" t="n">
        <v>68.07304963999999</v>
      </c>
      <c r="F15" s="20" t="n">
        <v>2.45321512</v>
      </c>
      <c r="G15" s="18" t="n">
        <v>24.66642662</v>
      </c>
      <c r="H15" s="20" t="n">
        <v>2.34606711</v>
      </c>
      <c r="I15" s="18" t="n">
        <v>0</v>
      </c>
      <c r="J15" s="20" t="n">
        <v>0</v>
      </c>
      <c r="K15" s="18" t="n">
        <v>0.21693056</v>
      </c>
      <c r="L15" s="20" t="n">
        <v>0.21753659</v>
      </c>
      <c r="M15" s="18" t="n">
        <v>0</v>
      </c>
      <c r="N15" s="20" t="n">
        <v>0</v>
      </c>
      <c r="O15" s="18" t="n">
        <v>0</v>
      </c>
      <c r="P15" s="20" t="n">
        <v>0</v>
      </c>
      <c r="Q15" s="18" t="n">
        <v>7.04359318</v>
      </c>
      <c r="R15" s="20" t="n">
        <v>1.66132909</v>
      </c>
    </row>
    <row r="16" spans="1:18">
      <c r="A16" s="15" t="s">
        <v>438</v>
      </c>
      <c r="B16" s="17" t="n">
        <v>3111</v>
      </c>
      <c r="C16" s="18">
        <f>(2729.0/B16*100)</f>
        <v/>
      </c>
      <c r="D16" s="19" t="n">
        <v>382</v>
      </c>
      <c r="E16" s="18" t="n">
        <v>55.57408413</v>
      </c>
      <c r="F16" s="20" t="n">
        <v>2.49271362</v>
      </c>
      <c r="G16" s="18" t="n">
        <v>27.67020641</v>
      </c>
      <c r="H16" s="20" t="n">
        <v>2.2743734</v>
      </c>
      <c r="I16" s="18" t="n">
        <v>0</v>
      </c>
      <c r="J16" s="20" t="n">
        <v>0</v>
      </c>
      <c r="K16" s="18" t="n">
        <v>2.30456931</v>
      </c>
      <c r="L16" s="20" t="n">
        <v>1.06176368</v>
      </c>
      <c r="M16" s="18" t="n">
        <v>0</v>
      </c>
      <c r="N16" s="20" t="n">
        <v>0</v>
      </c>
      <c r="O16" s="18" t="n">
        <v>0</v>
      </c>
      <c r="P16" s="20" t="n">
        <v>0</v>
      </c>
      <c r="Q16" s="18" t="n">
        <v>14.45114014</v>
      </c>
      <c r="R16" s="20" t="n">
        <v>1.81495586</v>
      </c>
    </row>
    <row r="17" spans="1:18">
      <c r="A17" s="15" t="s">
        <v>439</v>
      </c>
      <c r="B17" s="17" t="n">
        <v>3197</v>
      </c>
      <c r="C17" s="18">
        <f>(2814.0/B17*100)</f>
        <v/>
      </c>
      <c r="D17" s="19" t="n">
        <v>383</v>
      </c>
      <c r="E17" s="18" t="n">
        <v>64.29037171</v>
      </c>
      <c r="F17" s="20" t="n">
        <v>2.7854946</v>
      </c>
      <c r="G17" s="18" t="n">
        <v>19.30410092</v>
      </c>
      <c r="H17" s="20" t="n">
        <v>1.99606358</v>
      </c>
      <c r="I17" s="18" t="n">
        <v>0</v>
      </c>
      <c r="J17" s="20" t="n">
        <v>0</v>
      </c>
      <c r="K17" s="18" t="n">
        <v>0.66364589</v>
      </c>
      <c r="L17" s="20" t="n">
        <v>0.37932764</v>
      </c>
      <c r="M17" s="18" t="n">
        <v>0</v>
      </c>
      <c r="N17" s="20" t="n">
        <v>0</v>
      </c>
      <c r="O17" s="18" t="n">
        <v>0</v>
      </c>
      <c r="P17" s="20" t="n">
        <v>0</v>
      </c>
      <c r="Q17" s="18" t="n">
        <v>15.74188148</v>
      </c>
      <c r="R17" s="20" t="n">
        <v>2.21638075</v>
      </c>
    </row>
    <row r="18" spans="1:18">
      <c r="A18" s="15" t="s">
        <v>440</v>
      </c>
      <c r="B18" s="17" t="n">
        <v>2706</v>
      </c>
      <c r="C18" s="18">
        <f>(2388.0/B18*100)</f>
        <v/>
      </c>
      <c r="D18" s="19" t="n">
        <v>318</v>
      </c>
      <c r="E18" s="18" t="n">
        <v>75.15607056</v>
      </c>
      <c r="F18" s="20" t="n">
        <v>2.72483817</v>
      </c>
      <c r="G18" s="18" t="n">
        <v>4.75389193</v>
      </c>
      <c r="H18" s="20" t="n">
        <v>1.23739668</v>
      </c>
      <c r="I18" s="18" t="n">
        <v>0</v>
      </c>
      <c r="J18" s="20" t="n">
        <v>0</v>
      </c>
      <c r="K18" s="18" t="n">
        <v>2.12834558</v>
      </c>
      <c r="L18" s="20" t="n">
        <v>0.85810935</v>
      </c>
      <c r="M18" s="18" t="n">
        <v>0</v>
      </c>
      <c r="N18" s="20" t="n">
        <v>0</v>
      </c>
      <c r="O18" s="18" t="n">
        <v>0</v>
      </c>
      <c r="P18" s="20" t="n">
        <v>0</v>
      </c>
      <c r="Q18" s="18" t="n">
        <v>17.96169192</v>
      </c>
      <c r="R18" s="20" t="n">
        <v>2.41462334</v>
      </c>
    </row>
    <row r="19" spans="1:18">
      <c r="A19" s="15" t="s">
        <v>441</v>
      </c>
      <c r="B19" s="17" t="n">
        <v>2850</v>
      </c>
      <c r="C19" s="18">
        <f>(2512.0/B19*100)</f>
        <v/>
      </c>
      <c r="D19" s="19" t="n">
        <v>338</v>
      </c>
      <c r="E19" s="18" t="n">
        <v>62.22249999</v>
      </c>
      <c r="F19" s="20" t="n">
        <v>2.65856916</v>
      </c>
      <c r="G19" s="18" t="n">
        <v>18.19570608</v>
      </c>
      <c r="H19" s="20" t="n">
        <v>1.83887301</v>
      </c>
      <c r="I19" s="18" t="n">
        <v>0</v>
      </c>
      <c r="J19" s="20" t="n">
        <v>0</v>
      </c>
      <c r="K19" s="18" t="n">
        <v>0.67534547</v>
      </c>
      <c r="L19" s="20" t="n">
        <v>0.48469114</v>
      </c>
      <c r="M19" s="18" t="n">
        <v>0</v>
      </c>
      <c r="N19" s="20" t="n">
        <v>0</v>
      </c>
      <c r="O19" s="18" t="n">
        <v>0</v>
      </c>
      <c r="P19" s="20" t="n">
        <v>0</v>
      </c>
      <c r="Q19" s="18" t="n">
        <v>18.90644846</v>
      </c>
      <c r="R19" s="20" t="n">
        <v>2.34837094</v>
      </c>
    </row>
    <row r="20" spans="1:18">
      <c r="A20" s="15" t="s">
        <v>442</v>
      </c>
      <c r="B20" s="17" t="n">
        <v>1741</v>
      </c>
      <c r="C20" s="18">
        <f>(1538.0/B20*100)</f>
        <v/>
      </c>
      <c r="D20" s="19" t="n">
        <v>203</v>
      </c>
      <c r="E20" s="18" t="n">
        <v>64.15979285</v>
      </c>
      <c r="F20" s="20" t="n">
        <v>3.13799128</v>
      </c>
      <c r="G20" s="18" t="n">
        <v>25.75171285</v>
      </c>
      <c r="H20" s="20" t="n">
        <v>3.100563</v>
      </c>
      <c r="I20" s="18" t="n">
        <v>0</v>
      </c>
      <c r="J20" s="20" t="n">
        <v>0</v>
      </c>
      <c r="K20" s="18" t="n">
        <v>0.46908366</v>
      </c>
      <c r="L20" s="20" t="n">
        <v>0.4717626</v>
      </c>
      <c r="M20" s="18" t="n">
        <v>0</v>
      </c>
      <c r="N20" s="20" t="n">
        <v>0</v>
      </c>
      <c r="O20" s="18" t="n">
        <v>0</v>
      </c>
      <c r="P20" s="20" t="n">
        <v>0</v>
      </c>
      <c r="Q20" s="18" t="n">
        <v>9.619410650000001</v>
      </c>
      <c r="R20" s="20" t="n">
        <v>2.11404</v>
      </c>
    </row>
    <row r="21" spans="1:18">
      <c r="A21" s="15" t="s">
        <v>443</v>
      </c>
      <c r="B21" s="17" t="n">
        <v>2833</v>
      </c>
      <c r="C21" s="18">
        <f>(2356.0/B21*100)</f>
        <v/>
      </c>
      <c r="D21" s="19" t="n">
        <v>477</v>
      </c>
      <c r="E21" s="18" t="n">
        <v>69.53012603000001</v>
      </c>
      <c r="F21" s="20" t="n">
        <v>2.30521092</v>
      </c>
      <c r="G21" s="18" t="n">
        <v>23.85095216</v>
      </c>
      <c r="H21" s="20" t="n">
        <v>1.75562814</v>
      </c>
      <c r="I21" s="18" t="n">
        <v>0</v>
      </c>
      <c r="J21" s="20" t="n">
        <v>0</v>
      </c>
      <c r="K21" s="18" t="n">
        <v>0.40909798</v>
      </c>
      <c r="L21" s="20" t="n">
        <v>0.24381693</v>
      </c>
      <c r="M21" s="18" t="n">
        <v>0</v>
      </c>
      <c r="N21" s="20" t="n">
        <v>0</v>
      </c>
      <c r="O21" s="18" t="n">
        <v>0</v>
      </c>
      <c r="P21" s="20" t="n">
        <v>0</v>
      </c>
      <c r="Q21" s="18" t="n">
        <v>6.20982383</v>
      </c>
      <c r="R21" s="20" t="n">
        <v>1.38021284</v>
      </c>
    </row>
    <row r="22" spans="1:18">
      <c r="A22" s="15" t="s">
        <v>444</v>
      </c>
      <c r="B22" s="17" t="n">
        <v>3667</v>
      </c>
      <c r="C22" s="18">
        <f>(3202.0/B22*100)</f>
        <v/>
      </c>
      <c r="D22" s="19" t="n">
        <v>465</v>
      </c>
      <c r="E22" s="18" t="n">
        <v>73.88514821</v>
      </c>
      <c r="F22" s="20" t="n">
        <v>2.45173255</v>
      </c>
      <c r="G22" s="18" t="n">
        <v>9.00354561</v>
      </c>
      <c r="H22" s="20" t="n">
        <v>1.26816638</v>
      </c>
      <c r="I22" s="18" t="n">
        <v>0</v>
      </c>
      <c r="J22" s="20" t="n">
        <v>0</v>
      </c>
      <c r="K22" s="18" t="n">
        <v>0.9730616</v>
      </c>
      <c r="L22" s="20" t="n">
        <v>0.50660988</v>
      </c>
      <c r="M22" s="18" t="n">
        <v>0</v>
      </c>
      <c r="N22" s="20" t="n">
        <v>0</v>
      </c>
      <c r="O22" s="18" t="n">
        <v>0</v>
      </c>
      <c r="P22" s="20" t="n">
        <v>0</v>
      </c>
      <c r="Q22" s="18" t="n">
        <v>16.13824458</v>
      </c>
      <c r="R22" s="20" t="n">
        <v>1.94206273</v>
      </c>
    </row>
    <row r="23" spans="1:18">
      <c r="A23" s="15" t="s">
        <v>445</v>
      </c>
      <c r="B23" s="17" t="n">
        <v>5792</v>
      </c>
      <c r="C23" s="18">
        <f>(5084.0/B23*100)</f>
        <v/>
      </c>
      <c r="D23" s="19" t="n">
        <v>708</v>
      </c>
      <c r="E23" s="18" t="n">
        <v>64.2664771</v>
      </c>
      <c r="F23" s="20" t="n">
        <v>2.43469277</v>
      </c>
      <c r="G23" s="18" t="n">
        <v>19.6557823</v>
      </c>
      <c r="H23" s="20" t="n">
        <v>2.01914089</v>
      </c>
      <c r="I23" s="18" t="n">
        <v>0</v>
      </c>
      <c r="J23" s="20" t="n">
        <v>0</v>
      </c>
      <c r="K23" s="18" t="n">
        <v>1.49790557</v>
      </c>
      <c r="L23" s="20" t="n">
        <v>0.71597323</v>
      </c>
      <c r="M23" s="18" t="n">
        <v>0</v>
      </c>
      <c r="N23" s="20" t="n">
        <v>0</v>
      </c>
      <c r="O23" s="18" t="n">
        <v>0</v>
      </c>
      <c r="P23" s="20" t="n">
        <v>0</v>
      </c>
      <c r="Q23" s="18" t="n">
        <v>14.57983504</v>
      </c>
      <c r="R23" s="20" t="n">
        <v>1.81092315</v>
      </c>
    </row>
    <row r="24" spans="1:18">
      <c r="A24" s="15" t="s">
        <v>446</v>
      </c>
      <c r="B24" s="17" t="n">
        <v>3309</v>
      </c>
      <c r="C24" s="18">
        <f>(2898.0/B24*100)</f>
        <v/>
      </c>
      <c r="D24" s="19" t="n">
        <v>411</v>
      </c>
      <c r="E24" s="18" t="n">
        <v>52.89411762</v>
      </c>
      <c r="F24" s="20" t="n">
        <v>2.56466036</v>
      </c>
      <c r="G24" s="18" t="n">
        <v>37.42908421</v>
      </c>
      <c r="H24" s="20" t="n">
        <v>2.2134246</v>
      </c>
      <c r="I24" s="18" t="n">
        <v>0</v>
      </c>
      <c r="J24" s="20" t="n">
        <v>0</v>
      </c>
      <c r="K24" s="18" t="n">
        <v>0.66456554</v>
      </c>
      <c r="L24" s="20" t="n">
        <v>0.37789069</v>
      </c>
      <c r="M24" s="18" t="n">
        <v>0</v>
      </c>
      <c r="N24" s="20" t="n">
        <v>0</v>
      </c>
      <c r="O24" s="18" t="n">
        <v>0</v>
      </c>
      <c r="P24" s="20" t="n">
        <v>0</v>
      </c>
      <c r="Q24" s="18" t="n">
        <v>9.01223263</v>
      </c>
      <c r="R24" s="20" t="n">
        <v>1.62196514</v>
      </c>
    </row>
    <row r="25" spans="1:18">
      <c r="A25" s="15" t="s">
        <v>447</v>
      </c>
      <c r="B25" s="17" t="n">
        <v>2669</v>
      </c>
      <c r="C25" s="18">
        <f>(2344.0/B25*100)</f>
        <v/>
      </c>
      <c r="D25" s="19" t="n">
        <v>325</v>
      </c>
      <c r="E25" s="18" t="n">
        <v>78.77823202</v>
      </c>
      <c r="F25" s="20" t="n">
        <v>2.24381376</v>
      </c>
      <c r="G25" s="18" t="n">
        <v>14.60773093</v>
      </c>
      <c r="H25" s="20" t="n">
        <v>2.07564507</v>
      </c>
      <c r="I25" s="18" t="n">
        <v>0</v>
      </c>
      <c r="J25" s="20" t="n">
        <v>0</v>
      </c>
      <c r="K25" s="18" t="n">
        <v>0.30933969</v>
      </c>
      <c r="L25" s="20" t="n">
        <v>0.30932497</v>
      </c>
      <c r="M25" s="18" t="n">
        <v>0</v>
      </c>
      <c r="N25" s="20" t="n">
        <v>0</v>
      </c>
      <c r="O25" s="18" t="n">
        <v>0</v>
      </c>
      <c r="P25" s="20" t="n">
        <v>0</v>
      </c>
      <c r="Q25" s="18" t="n">
        <v>6.30469736</v>
      </c>
      <c r="R25" s="20" t="n">
        <v>1.37044226</v>
      </c>
    </row>
    <row r="26" spans="1:18">
      <c r="A26" s="15" t="s">
        <v>448</v>
      </c>
      <c r="B26" s="17" t="n">
        <v>2419</v>
      </c>
      <c r="C26" s="18">
        <f>(2122.0/B26*100)</f>
        <v/>
      </c>
      <c r="D26" s="19" t="n">
        <v>297</v>
      </c>
      <c r="E26" s="18" t="n">
        <v>68.54861492000001</v>
      </c>
      <c r="F26" s="20" t="n">
        <v>2.49355385</v>
      </c>
      <c r="G26" s="18" t="n">
        <v>23.93284489</v>
      </c>
      <c r="H26" s="20" t="n">
        <v>2.11355963</v>
      </c>
      <c r="I26" s="18" t="n">
        <v>0</v>
      </c>
      <c r="J26" s="20" t="n">
        <v>0</v>
      </c>
      <c r="K26" s="18" t="n">
        <v>0.51616936</v>
      </c>
      <c r="L26" s="20" t="n">
        <v>0.38910993</v>
      </c>
      <c r="M26" s="18" t="n">
        <v>0</v>
      </c>
      <c r="N26" s="20" t="n">
        <v>0</v>
      </c>
      <c r="O26" s="18" t="n">
        <v>0</v>
      </c>
      <c r="P26" s="20" t="n">
        <v>0</v>
      </c>
      <c r="Q26" s="18" t="n">
        <v>7.00237083</v>
      </c>
      <c r="R26" s="20" t="n">
        <v>1.46911262</v>
      </c>
    </row>
    <row r="27" spans="1:18">
      <c r="A27" s="15" t="s">
        <v>449</v>
      </c>
      <c r="B27" s="17" t="n">
        <v>2683</v>
      </c>
      <c r="C27" s="18">
        <f>(2378.0/B27*100)</f>
        <v/>
      </c>
      <c r="D27" s="19" t="n">
        <v>305</v>
      </c>
      <c r="E27" s="18" t="n">
        <v>67.16616387000001</v>
      </c>
      <c r="F27" s="20" t="n">
        <v>2.56947819</v>
      </c>
      <c r="G27" s="18" t="n">
        <v>17.58496132</v>
      </c>
      <c r="H27" s="20" t="n">
        <v>2.1307868</v>
      </c>
      <c r="I27" s="18" t="n">
        <v>0</v>
      </c>
      <c r="J27" s="20" t="n">
        <v>0</v>
      </c>
      <c r="K27" s="18" t="n">
        <v>1.41430142</v>
      </c>
      <c r="L27" s="20" t="n">
        <v>0.6898066899999999</v>
      </c>
      <c r="M27" s="18" t="n">
        <v>0</v>
      </c>
      <c r="N27" s="20" t="n">
        <v>0</v>
      </c>
      <c r="O27" s="18" t="n">
        <v>0</v>
      </c>
      <c r="P27" s="20" t="n">
        <v>0</v>
      </c>
      <c r="Q27" s="18" t="n">
        <v>13.83457339</v>
      </c>
      <c r="R27" s="20" t="n">
        <v>1.6225918</v>
      </c>
    </row>
    <row r="28" spans="1:18">
      <c r="A28" s="15" t="s">
        <v>450</v>
      </c>
      <c r="B28" s="17" t="n">
        <v>3803</v>
      </c>
      <c r="C28" s="18">
        <f>(3384.0/B28*100)</f>
        <v/>
      </c>
      <c r="D28" s="19" t="n">
        <v>419</v>
      </c>
      <c r="E28" s="18" t="n">
        <v>75.59212117</v>
      </c>
      <c r="F28" s="20" t="n">
        <v>2.46939391</v>
      </c>
      <c r="G28" s="18" t="n">
        <v>7.92673504</v>
      </c>
      <c r="H28" s="20" t="n">
        <v>1.41860681</v>
      </c>
      <c r="I28" s="18" t="n">
        <v>0</v>
      </c>
      <c r="J28" s="20" t="n">
        <v>0</v>
      </c>
      <c r="K28" s="18" t="n">
        <v>0.89822021</v>
      </c>
      <c r="L28" s="20" t="n">
        <v>0.46630748</v>
      </c>
      <c r="M28" s="18" t="n">
        <v>0</v>
      </c>
      <c r="N28" s="20" t="n">
        <v>0</v>
      </c>
      <c r="O28" s="18" t="n">
        <v>0</v>
      </c>
      <c r="P28" s="20" t="n">
        <v>0</v>
      </c>
      <c r="Q28" s="18" t="n">
        <v>15.58292358</v>
      </c>
      <c r="R28" s="20" t="n">
        <v>2.18043572</v>
      </c>
    </row>
    <row r="29" spans="1:18">
      <c r="A29" s="15" t="s">
        <v>451</v>
      </c>
      <c r="B29" s="17" t="n">
        <v>2700</v>
      </c>
      <c r="C29" s="18">
        <f>(2359.0/B29*100)</f>
        <v/>
      </c>
      <c r="D29" s="19" t="n">
        <v>341</v>
      </c>
      <c r="E29" s="18" t="n">
        <v>74.20782714000001</v>
      </c>
      <c r="F29" s="20" t="n">
        <v>2.73584755</v>
      </c>
      <c r="G29" s="18" t="n">
        <v>18.45502837</v>
      </c>
      <c r="H29" s="20" t="n">
        <v>2.43312415</v>
      </c>
      <c r="I29" s="18" t="n">
        <v>0</v>
      </c>
      <c r="J29" s="20" t="n">
        <v>0</v>
      </c>
      <c r="K29" s="18" t="n">
        <v>0.11387171</v>
      </c>
      <c r="L29" s="20" t="n">
        <v>0.1162799</v>
      </c>
      <c r="M29" s="18" t="n">
        <v>0</v>
      </c>
      <c r="N29" s="20" t="n">
        <v>0</v>
      </c>
      <c r="O29" s="18" t="n">
        <v>0</v>
      </c>
      <c r="P29" s="20" t="n">
        <v>0</v>
      </c>
      <c r="Q29" s="18" t="n">
        <v>7.22327278</v>
      </c>
      <c r="R29" s="20" t="n">
        <v>1.46130173</v>
      </c>
    </row>
    <row r="30" spans="1:18">
      <c r="A30" s="15" t="s">
        <v>452</v>
      </c>
      <c r="B30" s="17" t="n">
        <v>2257</v>
      </c>
      <c r="C30" s="18">
        <f>(1982.0/B30*100)</f>
        <v/>
      </c>
      <c r="D30" s="19" t="n">
        <v>275</v>
      </c>
      <c r="E30" s="18" t="n">
        <v>63.93645031</v>
      </c>
      <c r="F30" s="20" t="n">
        <v>2.92664018</v>
      </c>
      <c r="G30" s="18" t="n">
        <v>25.89437443</v>
      </c>
      <c r="H30" s="20" t="n">
        <v>2.80378589</v>
      </c>
      <c r="I30" s="18" t="n">
        <v>0</v>
      </c>
      <c r="J30" s="20" t="n">
        <v>0</v>
      </c>
      <c r="K30" s="18" t="n">
        <v>2.46700427</v>
      </c>
      <c r="L30" s="20" t="n">
        <v>1.17055288</v>
      </c>
      <c r="M30" s="18" t="n">
        <v>0</v>
      </c>
      <c r="N30" s="20" t="n">
        <v>0</v>
      </c>
      <c r="O30" s="18" t="n">
        <v>0</v>
      </c>
      <c r="P30" s="20" t="n">
        <v>0</v>
      </c>
      <c r="Q30" s="18" t="n">
        <v>7.70217099</v>
      </c>
      <c r="R30" s="20" t="n">
        <v>1.64693024</v>
      </c>
    </row>
    <row r="31" spans="1:18">
      <c r="A31" s="15" t="s">
        <v>453</v>
      </c>
      <c r="B31" s="17" t="n">
        <v>2706</v>
      </c>
      <c r="C31" s="18">
        <f>(2379.0/B31*100)</f>
        <v/>
      </c>
      <c r="D31" s="19" t="n">
        <v>327</v>
      </c>
      <c r="E31" s="18" t="n">
        <v>58.43633438</v>
      </c>
      <c r="F31" s="20" t="n">
        <v>2.64828779</v>
      </c>
      <c r="G31" s="18" t="n">
        <v>32.14038196</v>
      </c>
      <c r="H31" s="20" t="n">
        <v>2.48329465</v>
      </c>
      <c r="I31" s="18" t="n">
        <v>0</v>
      </c>
      <c r="J31" s="20" t="n">
        <v>0</v>
      </c>
      <c r="K31" s="18" t="n">
        <v>2.01944823</v>
      </c>
      <c r="L31" s="20" t="n">
        <v>0.904394</v>
      </c>
      <c r="M31" s="18" t="n">
        <v>0</v>
      </c>
      <c r="N31" s="20" t="n">
        <v>0</v>
      </c>
      <c r="O31" s="18" t="n">
        <v>0</v>
      </c>
      <c r="P31" s="20" t="n">
        <v>0</v>
      </c>
      <c r="Q31" s="18" t="n">
        <v>7.40383542</v>
      </c>
      <c r="R31" s="20" t="n">
        <v>1.33750475</v>
      </c>
    </row>
    <row r="32" spans="1:18">
      <c r="A32" s="15" t="s">
        <v>454</v>
      </c>
      <c r="B32" s="17" t="n">
        <v>2209</v>
      </c>
      <c r="C32" s="18">
        <f>(1846.0/B32*100)</f>
        <v/>
      </c>
      <c r="D32" s="19" t="n">
        <v>363</v>
      </c>
      <c r="E32" s="18" t="n">
        <v>68.07107224000001</v>
      </c>
      <c r="F32" s="20" t="n">
        <v>2.65865562</v>
      </c>
      <c r="G32" s="18" t="n">
        <v>24.36378881</v>
      </c>
      <c r="H32" s="20" t="n">
        <v>2.25020426</v>
      </c>
      <c r="I32" s="18" t="n">
        <v>0</v>
      </c>
      <c r="J32" s="20" t="n">
        <v>0</v>
      </c>
      <c r="K32" s="18" t="n">
        <v>0.23258681</v>
      </c>
      <c r="L32" s="20" t="n">
        <v>0.23278399</v>
      </c>
      <c r="M32" s="18" t="n">
        <v>0</v>
      </c>
      <c r="N32" s="20" t="n">
        <v>0</v>
      </c>
      <c r="O32" s="18" t="n">
        <v>0</v>
      </c>
      <c r="P32" s="20" t="n">
        <v>0</v>
      </c>
      <c r="Q32" s="18" t="n">
        <v>7.33255213</v>
      </c>
      <c r="R32" s="20" t="n">
        <v>1.5140187</v>
      </c>
    </row>
    <row r="33" spans="1:18">
      <c r="A33" s="15" t="s">
        <v>455</v>
      </c>
      <c r="B33" s="17" t="n">
        <v>3651</v>
      </c>
      <c r="C33" s="18">
        <f>(3230.0/B33*100)</f>
        <v/>
      </c>
      <c r="D33" s="19" t="n">
        <v>421</v>
      </c>
      <c r="E33" s="18" t="n">
        <v>74.51332290000001</v>
      </c>
      <c r="F33" s="20" t="n">
        <v>2.34265181</v>
      </c>
      <c r="G33" s="18" t="n">
        <v>10.68993917</v>
      </c>
      <c r="H33" s="20" t="n">
        <v>1.88135868</v>
      </c>
      <c r="I33" s="18" t="n">
        <v>0</v>
      </c>
      <c r="J33" s="20" t="n">
        <v>0</v>
      </c>
      <c r="K33" s="18" t="n">
        <v>0.5892789899999999</v>
      </c>
      <c r="L33" s="20" t="n">
        <v>0.3305485</v>
      </c>
      <c r="M33" s="18" t="n">
        <v>0</v>
      </c>
      <c r="N33" s="20" t="n">
        <v>0</v>
      </c>
      <c r="O33" s="18" t="n">
        <v>0</v>
      </c>
      <c r="P33" s="20" t="n">
        <v>0</v>
      </c>
      <c r="Q33" s="18" t="n">
        <v>14.20745894</v>
      </c>
      <c r="R33" s="20" t="n">
        <v>1.70694639</v>
      </c>
    </row>
    <row r="34" spans="1:18">
      <c r="A34" s="15" t="s">
        <v>456</v>
      </c>
      <c r="B34" s="17" t="n">
        <v>3035</v>
      </c>
      <c r="C34" s="18">
        <f>(2682.0/B34*100)</f>
        <v/>
      </c>
      <c r="D34" s="19" t="n">
        <v>353</v>
      </c>
      <c r="E34" s="18" t="n">
        <v>66.58509529</v>
      </c>
      <c r="F34" s="20" t="n">
        <v>2.51836413</v>
      </c>
      <c r="G34" s="18" t="n">
        <v>19.90684357</v>
      </c>
      <c r="H34" s="20" t="n">
        <v>2.25085973</v>
      </c>
      <c r="I34" s="18" t="n">
        <v>0</v>
      </c>
      <c r="J34" s="20" t="n">
        <v>0</v>
      </c>
      <c r="K34" s="18" t="n">
        <v>0.38278295</v>
      </c>
      <c r="L34" s="20" t="n">
        <v>0.21463352</v>
      </c>
      <c r="M34" s="18" t="n">
        <v>0</v>
      </c>
      <c r="N34" s="20" t="n">
        <v>0</v>
      </c>
      <c r="O34" s="18" t="n">
        <v>0</v>
      </c>
      <c r="P34" s="20" t="n">
        <v>0</v>
      </c>
      <c r="Q34" s="18" t="n">
        <v>13.12527819</v>
      </c>
      <c r="R34" s="20" t="n">
        <v>1.86496072</v>
      </c>
    </row>
    <row r="35" spans="1:18">
      <c r="A35" s="15" t="s">
        <v>457</v>
      </c>
      <c r="B35" s="17" t="n">
        <v>2901</v>
      </c>
      <c r="C35" s="18">
        <f>(2533.0/B35*100)</f>
        <v/>
      </c>
      <c r="D35" s="19" t="n">
        <v>368</v>
      </c>
      <c r="E35" s="18" t="n">
        <v>60.4466017</v>
      </c>
      <c r="F35" s="20" t="n">
        <v>3.10341496</v>
      </c>
      <c r="G35" s="18" t="n">
        <v>30.59512387</v>
      </c>
      <c r="H35" s="20" t="n">
        <v>3.01439657</v>
      </c>
      <c r="I35" s="18" t="n">
        <v>0</v>
      </c>
      <c r="J35" s="20" t="n">
        <v>0</v>
      </c>
      <c r="K35" s="18" t="n">
        <v>0.10622035</v>
      </c>
      <c r="L35" s="20" t="n">
        <v>0.10818995</v>
      </c>
      <c r="M35" s="18" t="n">
        <v>0</v>
      </c>
      <c r="N35" s="20" t="n">
        <v>0</v>
      </c>
      <c r="O35" s="18" t="n">
        <v>0</v>
      </c>
      <c r="P35" s="20" t="n">
        <v>0</v>
      </c>
      <c r="Q35" s="18" t="n">
        <v>8.85205408</v>
      </c>
      <c r="R35" s="20" t="n">
        <v>2.22322907</v>
      </c>
    </row>
    <row r="36" spans="1:18">
      <c r="A36" s="15" t="s">
        <v>458</v>
      </c>
      <c r="B36" s="17" t="n">
        <v>3404</v>
      </c>
      <c r="C36" s="18">
        <f>(2997.0/B36*100)</f>
        <v/>
      </c>
      <c r="D36" s="19" t="n">
        <v>407</v>
      </c>
      <c r="E36" s="18" t="n">
        <v>71.58609507</v>
      </c>
      <c r="F36" s="20" t="n">
        <v>2.5074531</v>
      </c>
      <c r="G36" s="18" t="n">
        <v>16.44052043</v>
      </c>
      <c r="H36" s="20" t="n">
        <v>1.89523009</v>
      </c>
      <c r="I36" s="18" t="n">
        <v>0</v>
      </c>
      <c r="J36" s="20" t="n">
        <v>0</v>
      </c>
      <c r="K36" s="18" t="n">
        <v>1.30689827</v>
      </c>
      <c r="L36" s="20" t="n">
        <v>0.57258837</v>
      </c>
      <c r="M36" s="18" t="n">
        <v>0</v>
      </c>
      <c r="N36" s="20" t="n">
        <v>0</v>
      </c>
      <c r="O36" s="18" t="n">
        <v>0</v>
      </c>
      <c r="P36" s="20" t="n">
        <v>0</v>
      </c>
      <c r="Q36" s="18" t="n">
        <v>10.66648623</v>
      </c>
      <c r="R36" s="20" t="n">
        <v>1.82059714</v>
      </c>
    </row>
    <row r="37" spans="1:18">
      <c r="A37" s="15" t="s">
        <v>459</v>
      </c>
      <c r="B37" s="17" t="n">
        <v>2731</v>
      </c>
      <c r="C37" s="18">
        <f>(2425.0/B37*100)</f>
        <v/>
      </c>
      <c r="D37" s="19" t="n">
        <v>306</v>
      </c>
      <c r="E37" s="18" t="n">
        <v>59.85761014</v>
      </c>
      <c r="F37" s="20" t="n">
        <v>2.97724866</v>
      </c>
      <c r="G37" s="18" t="n">
        <v>24.45643614</v>
      </c>
      <c r="H37" s="20" t="n">
        <v>2.46747479</v>
      </c>
      <c r="I37" s="18" t="n">
        <v>0</v>
      </c>
      <c r="J37" s="20" t="n">
        <v>0</v>
      </c>
      <c r="K37" s="18" t="n">
        <v>2.62164382</v>
      </c>
      <c r="L37" s="20" t="n">
        <v>0.85465865</v>
      </c>
      <c r="M37" s="18" t="n">
        <v>0</v>
      </c>
      <c r="N37" s="20" t="n">
        <v>0</v>
      </c>
      <c r="O37" s="18" t="n">
        <v>0</v>
      </c>
      <c r="P37" s="20" t="n">
        <v>0</v>
      </c>
      <c r="Q37" s="18" t="n">
        <v>13.06430989</v>
      </c>
      <c r="R37" s="20" t="n">
        <v>1.83565474</v>
      </c>
    </row>
    <row r="38" spans="1:18">
      <c r="A38" s="15" t="s">
        <v>460</v>
      </c>
      <c r="B38" s="17" t="n">
        <v>2807</v>
      </c>
      <c r="C38" s="18">
        <f>(2369.0/B38*100)</f>
        <v/>
      </c>
      <c r="D38" s="19" t="n">
        <v>438</v>
      </c>
      <c r="E38" s="18" t="n">
        <v>69.50806297</v>
      </c>
      <c r="F38" s="20" t="n">
        <v>2.51779178</v>
      </c>
      <c r="G38" s="18" t="n">
        <v>18.11976728</v>
      </c>
      <c r="H38" s="20" t="n">
        <v>1.94103828</v>
      </c>
      <c r="I38" s="18" t="n">
        <v>0</v>
      </c>
      <c r="J38" s="20" t="n">
        <v>0</v>
      </c>
      <c r="K38" s="18" t="n">
        <v>2.10177208</v>
      </c>
      <c r="L38" s="20" t="n">
        <v>0.70250647</v>
      </c>
      <c r="M38" s="18" t="n">
        <v>0</v>
      </c>
      <c r="N38" s="20" t="n">
        <v>0</v>
      </c>
      <c r="O38" s="18" t="n">
        <v>0</v>
      </c>
      <c r="P38" s="20" t="n">
        <v>0</v>
      </c>
      <c r="Q38" s="18" t="n">
        <v>10.27039767</v>
      </c>
      <c r="R38" s="20" t="n">
        <v>1.77801669</v>
      </c>
    </row>
    <row r="39" spans="1:18">
      <c r="A39" s="15" t="s">
        <v>461</v>
      </c>
      <c r="B39" s="17" t="n">
        <v>2938</v>
      </c>
      <c r="C39" s="18">
        <f>(2578.0/B39*100)</f>
        <v/>
      </c>
      <c r="D39" s="19" t="n">
        <v>360</v>
      </c>
      <c r="E39" s="18" t="n">
        <v>71.96896755</v>
      </c>
      <c r="F39" s="20" t="n">
        <v>2.53229232</v>
      </c>
      <c r="G39" s="18" t="n">
        <v>4.77206676</v>
      </c>
      <c r="H39" s="20" t="n">
        <v>1.39569918</v>
      </c>
      <c r="I39" s="18" t="n">
        <v>0</v>
      </c>
      <c r="J39" s="20" t="n">
        <v>0</v>
      </c>
      <c r="K39" s="18" t="n">
        <v>0.86326782</v>
      </c>
      <c r="L39" s="20" t="n">
        <v>0.65216911</v>
      </c>
      <c r="M39" s="18" t="n">
        <v>0</v>
      </c>
      <c r="N39" s="20" t="n">
        <v>0</v>
      </c>
      <c r="O39" s="18" t="n">
        <v>0</v>
      </c>
      <c r="P39" s="20" t="n">
        <v>0</v>
      </c>
      <c r="Q39" s="18" t="n">
        <v>22.39569787</v>
      </c>
      <c r="R39" s="20" t="n">
        <v>2.41469264</v>
      </c>
    </row>
    <row r="40" spans="1:18">
      <c r="A40" s="15" t="s">
        <v>462</v>
      </c>
      <c r="B40" s="17" t="n">
        <v>6922</v>
      </c>
      <c r="C40" s="18">
        <f>(6086.0/B40*100)</f>
        <v/>
      </c>
      <c r="D40" s="19" t="n">
        <v>836</v>
      </c>
      <c r="E40" s="18" t="n">
        <v>63.60391164</v>
      </c>
      <c r="F40" s="20" t="n">
        <v>2.12501886</v>
      </c>
      <c r="G40" s="18" t="n">
        <v>26.77909347</v>
      </c>
      <c r="H40" s="20" t="n">
        <v>2.13733823</v>
      </c>
      <c r="I40" s="18" t="n">
        <v>0</v>
      </c>
      <c r="J40" s="20" t="n">
        <v>0</v>
      </c>
      <c r="K40" s="18" t="n">
        <v>0.45446443</v>
      </c>
      <c r="L40" s="20" t="n">
        <v>0.25366422</v>
      </c>
      <c r="M40" s="18" t="n">
        <v>0</v>
      </c>
      <c r="N40" s="20" t="n">
        <v>0</v>
      </c>
      <c r="O40" s="18" t="n">
        <v>0</v>
      </c>
      <c r="P40" s="20" t="n">
        <v>0</v>
      </c>
      <c r="Q40" s="18" t="n">
        <v>9.162530459999999</v>
      </c>
      <c r="R40" s="20" t="n">
        <v>1.38712107</v>
      </c>
    </row>
    <row r="41" spans="1:18">
      <c r="A41" s="15" t="s">
        <v>463</v>
      </c>
      <c r="B41" s="17" t="n">
        <v>2854</v>
      </c>
      <c r="C41" s="18">
        <f>(2536.0/B41*100)</f>
        <v/>
      </c>
      <c r="D41" s="19" t="n">
        <v>318</v>
      </c>
      <c r="E41" s="18" t="n">
        <v>73.7370907</v>
      </c>
      <c r="F41" s="20" t="n">
        <v>2.07000145</v>
      </c>
      <c r="G41" s="18" t="n">
        <v>18.97139263</v>
      </c>
      <c r="H41" s="20" t="n">
        <v>2.09363938</v>
      </c>
      <c r="I41" s="18" t="n">
        <v>0</v>
      </c>
      <c r="J41" s="20" t="n">
        <v>0</v>
      </c>
      <c r="K41" s="18" t="n">
        <v>1.25404344</v>
      </c>
      <c r="L41" s="20" t="n">
        <v>0.6115509</v>
      </c>
      <c r="M41" s="18" t="n">
        <v>0</v>
      </c>
      <c r="N41" s="20" t="n">
        <v>0</v>
      </c>
      <c r="O41" s="18" t="n">
        <v>0</v>
      </c>
      <c r="P41" s="20" t="n">
        <v>0</v>
      </c>
      <c r="Q41" s="18" t="n">
        <v>6.03747323</v>
      </c>
      <c r="R41" s="20" t="n">
        <v>1.18799003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(10929.0/B46*100)</f>
        <v/>
      </c>
      <c r="D46" s="19" t="n">
        <v>1144</v>
      </c>
      <c r="E46" s="18" t="n">
        <v>65.87831605</v>
      </c>
      <c r="F46" s="20" t="n">
        <v>1.92625074</v>
      </c>
      <c r="G46" s="18" t="n">
        <v>4.76078507</v>
      </c>
      <c r="H46" s="20" t="n">
        <v>0.76441911</v>
      </c>
      <c r="I46" s="18" t="n">
        <v>0</v>
      </c>
      <c r="J46" s="20" t="n">
        <v>0</v>
      </c>
      <c r="K46" s="18" t="n">
        <v>2.0175671</v>
      </c>
      <c r="L46" s="20" t="n">
        <v>0.71501378</v>
      </c>
      <c r="M46" s="18" t="n">
        <v>0</v>
      </c>
      <c r="N46" s="20" t="n">
        <v>0</v>
      </c>
      <c r="O46" s="18" t="n">
        <v>0</v>
      </c>
      <c r="P46" s="20" t="n">
        <v>0</v>
      </c>
      <c r="Q46" s="18" t="n">
        <v>27.34333178</v>
      </c>
      <c r="R46" s="20" t="n">
        <v>1.77910065</v>
      </c>
    </row>
    <row r="47" spans="1:18">
      <c r="A47" s="15" t="s">
        <v>470</v>
      </c>
      <c r="B47" s="17" t="n">
        <v>2823</v>
      </c>
      <c r="C47" s="18">
        <f>(2502.0/B47*100)</f>
        <v/>
      </c>
      <c r="D47" s="19" t="n">
        <v>321</v>
      </c>
      <c r="E47" s="18" t="n">
        <v>62.52053186</v>
      </c>
      <c r="F47" s="20" t="n">
        <v>3.04081189</v>
      </c>
      <c r="G47" s="18" t="n">
        <v>15.507709</v>
      </c>
      <c r="H47" s="20" t="n">
        <v>2.03749769</v>
      </c>
      <c r="I47" s="18" t="n">
        <v>0</v>
      </c>
      <c r="J47" s="20" t="n">
        <v>0</v>
      </c>
      <c r="K47" s="18" t="n">
        <v>1.27886289</v>
      </c>
      <c r="L47" s="20" t="n">
        <v>0.57740673</v>
      </c>
      <c r="M47" s="18" t="n">
        <v>0</v>
      </c>
      <c r="N47" s="20" t="n">
        <v>0</v>
      </c>
      <c r="O47" s="18" t="n">
        <v>0</v>
      </c>
      <c r="P47" s="20" t="n">
        <v>0</v>
      </c>
      <c r="Q47" s="18" t="n">
        <v>20.69289626</v>
      </c>
      <c r="R47" s="20" t="n">
        <v>2.28482347</v>
      </c>
    </row>
    <row r="48" spans="1:18">
      <c r="A48" s="15" t="s">
        <v>471</v>
      </c>
      <c r="B48" s="17" t="n">
        <v>4682</v>
      </c>
      <c r="C48" s="18">
        <f>(4096.0/B48*100)</f>
        <v/>
      </c>
      <c r="D48" s="19" t="n">
        <v>586</v>
      </c>
      <c r="E48" s="18" t="n">
        <v>65.51105905</v>
      </c>
      <c r="F48" s="20" t="n">
        <v>2.68547995</v>
      </c>
      <c r="G48" s="18" t="n">
        <v>19.39699136</v>
      </c>
      <c r="H48" s="20" t="n">
        <v>2.33511442</v>
      </c>
      <c r="I48" s="18" t="n">
        <v>0</v>
      </c>
      <c r="J48" s="20" t="n">
        <v>0</v>
      </c>
      <c r="K48" s="18" t="n">
        <v>0.7853582</v>
      </c>
      <c r="L48" s="20" t="n">
        <v>0.45881946</v>
      </c>
      <c r="M48" s="18" t="n">
        <v>0</v>
      </c>
      <c r="N48" s="20" t="n">
        <v>0</v>
      </c>
      <c r="O48" s="18" t="n">
        <v>0</v>
      </c>
      <c r="P48" s="20" t="n">
        <v>0</v>
      </c>
      <c r="Q48" s="18" t="n">
        <v>14.30659139</v>
      </c>
      <c r="R48" s="20" t="n">
        <v>2.24313858</v>
      </c>
    </row>
    <row r="49" spans="1:18">
      <c r="A49" s="15" t="s">
        <v>472</v>
      </c>
      <c r="B49" s="17" t="n">
        <v>6158</v>
      </c>
      <c r="C49" s="18">
        <f>(5433.0/B49*100)</f>
        <v/>
      </c>
      <c r="D49" s="19" t="n">
        <v>725</v>
      </c>
      <c r="E49" s="18" t="n">
        <v>74.10496069</v>
      </c>
      <c r="F49" s="20" t="n">
        <v>2.30483887</v>
      </c>
      <c r="G49" s="18" t="n">
        <v>5.53683255</v>
      </c>
      <c r="H49" s="20" t="n">
        <v>0.9647885899999999</v>
      </c>
      <c r="I49" s="18" t="n">
        <v>0</v>
      </c>
      <c r="J49" s="20" t="n">
        <v>0</v>
      </c>
      <c r="K49" s="18" t="n">
        <v>2.00713027</v>
      </c>
      <c r="L49" s="20" t="n">
        <v>0.5540714</v>
      </c>
      <c r="M49" s="18" t="n">
        <v>0</v>
      </c>
      <c r="N49" s="20" t="n">
        <v>0</v>
      </c>
      <c r="O49" s="18" t="n">
        <v>0</v>
      </c>
      <c r="P49" s="20" t="n">
        <v>0</v>
      </c>
      <c r="Q49" s="18" t="n">
        <v>18.35107648</v>
      </c>
      <c r="R49" s="20" t="n">
        <v>2.03601273</v>
      </c>
    </row>
    <row r="50" spans="1:18">
      <c r="A50" s="15" t="s">
        <v>473</v>
      </c>
      <c r="B50" s="17" t="n">
        <v>3494</v>
      </c>
      <c r="C50" s="18">
        <f>(3119.0/B50*100)</f>
        <v/>
      </c>
      <c r="D50" s="19" t="n">
        <v>375</v>
      </c>
      <c r="E50" s="18" t="n">
        <v>77.5294669</v>
      </c>
      <c r="F50" s="20" t="n">
        <v>2.4586806</v>
      </c>
      <c r="G50" s="18" t="n">
        <v>6.57761624</v>
      </c>
      <c r="H50" s="20" t="n">
        <v>1.44711371</v>
      </c>
      <c r="I50" s="18" t="n">
        <v>0</v>
      </c>
      <c r="J50" s="20" t="n">
        <v>0</v>
      </c>
      <c r="K50" s="18" t="n">
        <v>1.1023572</v>
      </c>
      <c r="L50" s="20" t="n">
        <v>0.57206168</v>
      </c>
      <c r="M50" s="18" t="n">
        <v>0</v>
      </c>
      <c r="N50" s="20" t="n">
        <v>0</v>
      </c>
      <c r="O50" s="18" t="n">
        <v>0</v>
      </c>
      <c r="P50" s="20" t="n">
        <v>0</v>
      </c>
      <c r="Q50" s="18" t="n">
        <v>14.79055965</v>
      </c>
      <c r="R50" s="20" t="n">
        <v>1.9204605</v>
      </c>
    </row>
    <row r="51" spans="1:18">
      <c r="A51" s="15" t="s">
        <v>474</v>
      </c>
      <c r="B51" s="17" t="n">
        <v>3013</v>
      </c>
      <c r="C51" s="18">
        <f>(2647.0/B51*100)</f>
        <v/>
      </c>
      <c r="D51" s="19" t="n">
        <v>366</v>
      </c>
      <c r="E51" s="18" t="n">
        <v>72.51999816</v>
      </c>
      <c r="F51" s="20" t="n">
        <v>2.40629647</v>
      </c>
      <c r="G51" s="18" t="n">
        <v>15.65982519</v>
      </c>
      <c r="H51" s="20" t="n">
        <v>1.97293583</v>
      </c>
      <c r="I51" s="18" t="n">
        <v>0</v>
      </c>
      <c r="J51" s="20" t="n">
        <v>0</v>
      </c>
      <c r="K51" s="18" t="n">
        <v>0.5146714100000001</v>
      </c>
      <c r="L51" s="20" t="n">
        <v>0.35949497</v>
      </c>
      <c r="M51" s="18" t="n">
        <v>0</v>
      </c>
      <c r="N51" s="20" t="n">
        <v>0</v>
      </c>
      <c r="O51" s="18" t="n">
        <v>0</v>
      </c>
      <c r="P51" s="20" t="n">
        <v>0</v>
      </c>
      <c r="Q51" s="18" t="n">
        <v>11.30550525</v>
      </c>
      <c r="R51" s="20" t="n">
        <v>1.54040099</v>
      </c>
    </row>
    <row r="52" spans="1:18">
      <c r="A52" s="15" t="s">
        <v>475</v>
      </c>
      <c r="B52" s="17" t="n">
        <v>2760</v>
      </c>
      <c r="C52" s="18">
        <f>(2440.0/B52*100)</f>
        <v/>
      </c>
      <c r="D52" s="19" t="n">
        <v>320</v>
      </c>
      <c r="E52" s="18" t="n">
        <v>76.00347658</v>
      </c>
      <c r="F52" s="20" t="n">
        <v>2.74656032</v>
      </c>
      <c r="G52" s="18" t="n">
        <v>2.51420028</v>
      </c>
      <c r="H52" s="20" t="n">
        <v>0.72192544</v>
      </c>
      <c r="I52" s="18" t="n">
        <v>0</v>
      </c>
      <c r="J52" s="20" t="n">
        <v>0</v>
      </c>
      <c r="K52" s="18" t="n">
        <v>1.34927913</v>
      </c>
      <c r="L52" s="20" t="n">
        <v>0.55003639</v>
      </c>
      <c r="M52" s="18" t="n">
        <v>0</v>
      </c>
      <c r="N52" s="20" t="n">
        <v>0</v>
      </c>
      <c r="O52" s="18" t="n">
        <v>0</v>
      </c>
      <c r="P52" s="20" t="n">
        <v>0</v>
      </c>
      <c r="Q52" s="18" t="n">
        <v>20.13304402</v>
      </c>
      <c r="R52" s="20" t="n">
        <v>2.5606893</v>
      </c>
    </row>
    <row r="53" spans="1:18">
      <c r="A53" s="15" t="s">
        <v>476</v>
      </c>
      <c r="B53" s="17" t="n">
        <v>2474</v>
      </c>
      <c r="C53" s="18">
        <f>(2090.0/B53*100)</f>
        <v/>
      </c>
      <c r="D53" s="19" t="n">
        <v>384</v>
      </c>
      <c r="E53" s="18" t="n">
        <v>49.49291914</v>
      </c>
      <c r="F53" s="20" t="n">
        <v>2.78752021</v>
      </c>
      <c r="G53" s="18" t="n">
        <v>1.1682762</v>
      </c>
      <c r="H53" s="20" t="n">
        <v>0.62696155</v>
      </c>
      <c r="I53" s="18" t="n">
        <v>0</v>
      </c>
      <c r="J53" s="20" t="n">
        <v>0</v>
      </c>
      <c r="K53" s="18" t="n">
        <v>21.36252819</v>
      </c>
      <c r="L53" s="20" t="n">
        <v>2.49940352</v>
      </c>
      <c r="M53" s="18" t="n">
        <v>0</v>
      </c>
      <c r="N53" s="20" t="n">
        <v>0</v>
      </c>
      <c r="O53" s="18" t="n">
        <v>0</v>
      </c>
      <c r="P53" s="20" t="n">
        <v>0</v>
      </c>
      <c r="Q53" s="18" t="n">
        <v>27.97627646</v>
      </c>
      <c r="R53" s="20" t="n">
        <v>2.45301571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(2341.0/B55*100)</f>
        <v/>
      </c>
      <c r="D55" s="19" t="n">
        <v>334</v>
      </c>
      <c r="E55" s="18" t="n">
        <v>87.80016327</v>
      </c>
      <c r="F55" s="20" t="n">
        <v>2.00951643</v>
      </c>
      <c r="G55" s="18" t="n">
        <v>9.92087718</v>
      </c>
      <c r="H55" s="20" t="n">
        <v>1.96854462</v>
      </c>
      <c r="I55" s="18" t="n">
        <v>0</v>
      </c>
      <c r="J55" s="20" t="n">
        <v>0</v>
      </c>
      <c r="K55" s="18" t="n">
        <v>0</v>
      </c>
      <c r="L55" s="20" t="n">
        <v>0</v>
      </c>
      <c r="M55" s="18" t="n">
        <v>0</v>
      </c>
      <c r="N55" s="20" t="n">
        <v>0</v>
      </c>
      <c r="O55" s="18" t="n">
        <v>0</v>
      </c>
      <c r="P55" s="20" t="n">
        <v>0</v>
      </c>
      <c r="Q55" s="18" t="n">
        <v>2.27895955</v>
      </c>
      <c r="R55" s="20" t="n">
        <v>0.82984652</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(2826.0/B61*100)</f>
        <v/>
      </c>
      <c r="D61" s="19" t="n">
        <v>375</v>
      </c>
      <c r="E61" s="18" t="n">
        <v>66.40237696</v>
      </c>
      <c r="F61" s="20" t="n">
        <v>3.00018391</v>
      </c>
      <c r="G61" s="18" t="n">
        <v>19.25664656</v>
      </c>
      <c r="H61" s="20" t="n">
        <v>2.3804762</v>
      </c>
      <c r="I61" s="18" t="n">
        <v>0</v>
      </c>
      <c r="J61" s="20" t="n">
        <v>0</v>
      </c>
      <c r="K61" s="18" t="n">
        <v>1.00993862</v>
      </c>
      <c r="L61" s="20" t="n">
        <v>0.54201051</v>
      </c>
      <c r="M61" s="18" t="n">
        <v>0</v>
      </c>
      <c r="N61" s="20" t="n">
        <v>0</v>
      </c>
      <c r="O61" s="18" t="n">
        <v>0</v>
      </c>
      <c r="P61" s="20" t="n">
        <v>0</v>
      </c>
      <c r="Q61" s="18" t="n">
        <v>13.33103786</v>
      </c>
      <c r="R61" s="20" t="n">
        <v>1.93346997</v>
      </c>
    </row>
    <row r="62" spans="1:18">
      <c r="A62" s="15" t="s">
        <v>486</v>
      </c>
      <c r="B62" s="17" t="n">
        <v>2230</v>
      </c>
      <c r="C62" s="18">
        <f>(1959.0/B62*100)</f>
        <v/>
      </c>
      <c r="D62" s="19" t="n">
        <v>271</v>
      </c>
      <c r="E62" s="18" t="n">
        <v>86.72361363</v>
      </c>
      <c r="F62" s="20" t="n">
        <v>1.97316724</v>
      </c>
      <c r="G62" s="18" t="n">
        <v>10.34328176</v>
      </c>
      <c r="H62" s="20" t="n">
        <v>1.82422549</v>
      </c>
      <c r="I62" s="18" t="n">
        <v>0</v>
      </c>
      <c r="J62" s="20" t="n">
        <v>0</v>
      </c>
      <c r="K62" s="18" t="n">
        <v>0</v>
      </c>
      <c r="L62" s="20" t="n">
        <v>0</v>
      </c>
      <c r="M62" s="18" t="n">
        <v>0</v>
      </c>
      <c r="N62" s="20" t="n">
        <v>0</v>
      </c>
      <c r="O62" s="18" t="n">
        <v>0</v>
      </c>
      <c r="P62" s="20" t="n">
        <v>0</v>
      </c>
      <c r="Q62" s="18" t="n">
        <v>2.93310461</v>
      </c>
      <c r="R62" s="20" t="n">
        <v>1.03216944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(2453.0/B67*100)</f>
        <v/>
      </c>
      <c r="D67" s="19" t="n">
        <v>318</v>
      </c>
      <c r="E67" s="18" t="n">
        <v>63.29243605</v>
      </c>
      <c r="F67" s="20" t="n">
        <v>2.97055409</v>
      </c>
      <c r="G67" s="18" t="n">
        <v>10.68348403</v>
      </c>
      <c r="H67" s="20" t="n">
        <v>1.77345883</v>
      </c>
      <c r="I67" s="18" t="n">
        <v>0</v>
      </c>
      <c r="J67" s="20" t="n">
        <v>0</v>
      </c>
      <c r="K67" s="18" t="n">
        <v>3.13454258</v>
      </c>
      <c r="L67" s="20" t="n">
        <v>0.93640493</v>
      </c>
      <c r="M67" s="18" t="n">
        <v>0</v>
      </c>
      <c r="N67" s="20" t="n">
        <v>0</v>
      </c>
      <c r="O67" s="18" t="n">
        <v>0</v>
      </c>
      <c r="P67" s="20" t="n">
        <v>0</v>
      </c>
      <c r="Q67" s="18" t="n">
        <v>22.88953733</v>
      </c>
      <c r="R67" s="20" t="n">
        <v>2.31451649</v>
      </c>
    </row>
    <row r="68" spans="1:18">
      <c r="A68" s="15" t="s">
        <v>492</v>
      </c>
      <c r="B68" s="17" t="n">
        <v>3460</v>
      </c>
      <c r="C68" s="18">
        <f>(3113.0/B68*100)</f>
        <v/>
      </c>
      <c r="D68" s="19" t="n">
        <v>347</v>
      </c>
      <c r="E68" s="18" t="n">
        <v>73.35979238</v>
      </c>
      <c r="F68" s="20" t="n">
        <v>2.41799172</v>
      </c>
      <c r="G68" s="18" t="n">
        <v>5.38328203</v>
      </c>
      <c r="H68" s="20" t="n">
        <v>1.3595294</v>
      </c>
      <c r="I68" s="18" t="n">
        <v>0</v>
      </c>
      <c r="J68" s="20" t="n">
        <v>0</v>
      </c>
      <c r="K68" s="18" t="n">
        <v>1.35789908</v>
      </c>
      <c r="L68" s="20" t="n">
        <v>0.50024051</v>
      </c>
      <c r="M68" s="18" t="n">
        <v>0</v>
      </c>
      <c r="N68" s="20" t="n">
        <v>0</v>
      </c>
      <c r="O68" s="18" t="n">
        <v>0</v>
      </c>
      <c r="P68" s="20" t="n">
        <v>0</v>
      </c>
      <c r="Q68" s="18" t="n">
        <v>19.89902652</v>
      </c>
      <c r="R68" s="20" t="n">
        <v>2.24974316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72.04579197</v>
      </c>
      <c r="F70" s="20" t="n">
        <v>1.30958221</v>
      </c>
      <c r="G70" s="18" t="n">
        <v>7.46524354</v>
      </c>
      <c r="H70" s="20" t="n">
        <v>0.73571982</v>
      </c>
      <c r="I70" s="18" t="n">
        <v>0</v>
      </c>
      <c r="J70" s="20" t="n">
        <v>0</v>
      </c>
      <c r="K70" s="18" t="n">
        <v>2.95211821</v>
      </c>
      <c r="L70" s="20" t="n">
        <v>0.56815503</v>
      </c>
      <c r="M70" s="18" t="n">
        <v>0</v>
      </c>
      <c r="N70" s="20" t="n">
        <v>0</v>
      </c>
      <c r="O70" s="18" t="n">
        <v>0</v>
      </c>
      <c r="P70" s="20" t="n">
        <v>0</v>
      </c>
      <c r="Q70" s="18" t="n">
        <v>17.53684628</v>
      </c>
      <c r="R70" s="20" t="n">
        <v>1.10458304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(2753.0/B72*100)</f>
        <v/>
      </c>
      <c r="D72" s="19" t="n">
        <v>354</v>
      </c>
      <c r="E72" s="18" t="n">
        <v>68.13444464</v>
      </c>
      <c r="F72" s="20" t="n">
        <v>2.93864714</v>
      </c>
      <c r="G72" s="18" t="n">
        <v>19.05475511</v>
      </c>
      <c r="H72" s="20" t="n">
        <v>2.55746392</v>
      </c>
      <c r="I72" s="18" t="n">
        <v>0</v>
      </c>
      <c r="J72" s="20" t="n">
        <v>0</v>
      </c>
      <c r="K72" s="18" t="n">
        <v>1.02679922</v>
      </c>
      <c r="L72" s="20" t="n">
        <v>0.46865951</v>
      </c>
      <c r="M72" s="18" t="n">
        <v>0</v>
      </c>
      <c r="N72" s="20" t="n">
        <v>0</v>
      </c>
      <c r="O72" s="18" t="n">
        <v>0</v>
      </c>
      <c r="P72" s="20" t="n">
        <v>0</v>
      </c>
      <c r="Q72" s="18" t="n">
        <v>11.78400103</v>
      </c>
      <c r="R72" s="20" t="n">
        <v>1.63649681</v>
      </c>
    </row>
    <row r="73" spans="1:18">
      <c r="A73" s="15" t="s">
        <v>497</v>
      </c>
      <c r="B73" s="17" t="n">
        <v>2973</v>
      </c>
      <c r="C73" s="18">
        <f>(2603.0/B73*100)</f>
        <v/>
      </c>
      <c r="D73" s="19" t="n">
        <v>370</v>
      </c>
      <c r="E73" s="18" t="n">
        <v>69.01501776000001</v>
      </c>
      <c r="F73" s="20" t="n">
        <v>2.43605844</v>
      </c>
      <c r="G73" s="18" t="n">
        <v>26.08054299</v>
      </c>
      <c r="H73" s="20" t="n">
        <v>2.29684306</v>
      </c>
      <c r="I73" s="18" t="n">
        <v>0</v>
      </c>
      <c r="J73" s="20" t="n">
        <v>0</v>
      </c>
      <c r="K73" s="18" t="n">
        <v>0</v>
      </c>
      <c r="L73" s="20" t="n">
        <v>0</v>
      </c>
      <c r="M73" s="18" t="n">
        <v>0</v>
      </c>
      <c r="N73" s="20" t="n">
        <v>0</v>
      </c>
      <c r="O73" s="18" t="n">
        <v>0</v>
      </c>
      <c r="P73" s="20" t="n">
        <v>0</v>
      </c>
      <c r="Q73" s="18" t="n">
        <v>4.90443925</v>
      </c>
      <c r="R73" s="20" t="n">
        <v>0.95013687</v>
      </c>
    </row>
    <row r="74" spans="1:18">
      <c r="A74" s="15" t="s">
        <v>498</v>
      </c>
      <c r="B74" s="17" t="n">
        <v>3819</v>
      </c>
      <c r="C74" s="18">
        <f>(3340.0/B74*100)</f>
        <v/>
      </c>
      <c r="D74" s="19" t="n">
        <v>479</v>
      </c>
      <c r="E74" s="18" t="n">
        <v>89.16519861</v>
      </c>
      <c r="F74" s="20" t="n">
        <v>1.18315574</v>
      </c>
      <c r="G74" s="18" t="n">
        <v>7.38021593</v>
      </c>
      <c r="H74" s="20" t="n">
        <v>1.0150865</v>
      </c>
      <c r="I74" s="18" t="n">
        <v>0</v>
      </c>
      <c r="J74" s="20" t="n">
        <v>0</v>
      </c>
      <c r="K74" s="18" t="n">
        <v>0.4355853</v>
      </c>
      <c r="L74" s="20" t="n">
        <v>0.31937913</v>
      </c>
      <c r="M74" s="18" t="n">
        <v>0</v>
      </c>
      <c r="N74" s="20" t="n">
        <v>0</v>
      </c>
      <c r="O74" s="18" t="n">
        <v>0</v>
      </c>
      <c r="P74" s="20" t="n">
        <v>0</v>
      </c>
      <c r="Q74" s="18" t="n">
        <v>3.01900016</v>
      </c>
      <c r="R74" s="20" t="n">
        <v>0.75142274</v>
      </c>
    </row>
    <row r="75" spans="1:18">
      <c r="A75" s="15" t="s">
        <v>499</v>
      </c>
      <c r="B75" s="17" t="n">
        <v>4652</v>
      </c>
      <c r="C75" s="18">
        <f>(4137.0/B75*100)</f>
        <v/>
      </c>
      <c r="D75" s="19" t="n">
        <v>515</v>
      </c>
      <c r="E75" s="18" t="n">
        <v>72.16499179</v>
      </c>
      <c r="F75" s="20" t="n">
        <v>2.19081086</v>
      </c>
      <c r="G75" s="18" t="n">
        <v>7.42097005</v>
      </c>
      <c r="H75" s="20" t="n">
        <v>1.3724027</v>
      </c>
      <c r="I75" s="18" t="n">
        <v>0</v>
      </c>
      <c r="J75" s="20" t="n">
        <v>0</v>
      </c>
      <c r="K75" s="18" t="n">
        <v>0.01107841</v>
      </c>
      <c r="L75" s="20" t="n">
        <v>0.01112185</v>
      </c>
      <c r="M75" s="18" t="n">
        <v>0</v>
      </c>
      <c r="N75" s="20" t="n">
        <v>0</v>
      </c>
      <c r="O75" s="18" t="n">
        <v>0</v>
      </c>
      <c r="P75" s="20" t="n">
        <v>0</v>
      </c>
      <c r="Q75" s="18" t="n">
        <v>20.40295975</v>
      </c>
      <c r="R75" s="20" t="n">
        <v>2.00347568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(2670.0/B77*100)</f>
        <v/>
      </c>
      <c r="D77" s="19" t="n">
        <v>299</v>
      </c>
      <c r="E77" s="18" t="n">
        <v>66.63158068</v>
      </c>
      <c r="F77" s="20" t="n">
        <v>2.58289564</v>
      </c>
      <c r="G77" s="18" t="n">
        <v>3.35949329</v>
      </c>
      <c r="H77" s="20" t="n">
        <v>1.06032431</v>
      </c>
      <c r="I77" s="18" t="n">
        <v>0</v>
      </c>
      <c r="J77" s="20" t="n">
        <v>0</v>
      </c>
      <c r="K77" s="18" t="n">
        <v>6.64154878</v>
      </c>
      <c r="L77" s="20" t="n">
        <v>1.43915362</v>
      </c>
      <c r="M77" s="18" t="n">
        <v>0</v>
      </c>
      <c r="N77" s="20" t="n">
        <v>0</v>
      </c>
      <c r="O77" s="18" t="n">
        <v>0</v>
      </c>
      <c r="P77" s="20" t="n">
        <v>0</v>
      </c>
      <c r="Q77" s="18" t="n">
        <v>23.36737725</v>
      </c>
      <c r="R77" s="20" t="n">
        <v>2.74044064</v>
      </c>
    </row>
    <row r="78" spans="1:18">
      <c r="A78" s="15" t="s">
        <v>502</v>
      </c>
      <c r="B78" s="17" t="n">
        <v>7115</v>
      </c>
      <c r="C78" s="18">
        <f>(6238.0/B78*100)</f>
        <v/>
      </c>
      <c r="D78" s="19" t="n">
        <v>877</v>
      </c>
      <c r="E78" s="18" t="n">
        <v>79.22893933</v>
      </c>
      <c r="F78" s="20" t="n">
        <v>1.79578897</v>
      </c>
      <c r="G78" s="18" t="n">
        <v>9.64045703</v>
      </c>
      <c r="H78" s="20" t="n">
        <v>1.43266165</v>
      </c>
      <c r="I78" s="18" t="n">
        <v>0</v>
      </c>
      <c r="J78" s="20" t="n">
        <v>0</v>
      </c>
      <c r="K78" s="18" t="n">
        <v>0.4383326</v>
      </c>
      <c r="L78" s="20" t="n">
        <v>0.08208296</v>
      </c>
      <c r="M78" s="18" t="n">
        <v>0</v>
      </c>
      <c r="N78" s="20" t="n">
        <v>0</v>
      </c>
      <c r="O78" s="18" t="n">
        <v>0</v>
      </c>
      <c r="P78" s="20" t="n">
        <v>0</v>
      </c>
      <c r="Q78" s="18" t="n">
        <v>10.69227104</v>
      </c>
      <c r="R78" s="20" t="n">
        <v>1.51226209</v>
      </c>
    </row>
    <row r="79" spans="1:18">
      <c r="A79" s="15" t="s">
        <v>503</v>
      </c>
      <c r="B79" s="17" t="n">
        <v>3154</v>
      </c>
      <c r="C79" s="18">
        <f>(2810.0/B79*100)</f>
        <v/>
      </c>
      <c r="D79" s="19" t="n">
        <v>344</v>
      </c>
      <c r="E79" s="18" t="n">
        <v>65.27460487</v>
      </c>
      <c r="F79" s="20" t="n">
        <v>3.27018978</v>
      </c>
      <c r="G79" s="18" t="n">
        <v>6.77631297</v>
      </c>
      <c r="H79" s="20" t="n">
        <v>1.56896469</v>
      </c>
      <c r="I79" s="18" t="n">
        <v>0</v>
      </c>
      <c r="J79" s="20" t="n">
        <v>0</v>
      </c>
      <c r="K79" s="18" t="n">
        <v>5.85194552</v>
      </c>
      <c r="L79" s="20" t="n">
        <v>1.35860097</v>
      </c>
      <c r="M79" s="18" t="n">
        <v>0</v>
      </c>
      <c r="N79" s="20" t="n">
        <v>0</v>
      </c>
      <c r="O79" s="18" t="n">
        <v>0</v>
      </c>
      <c r="P79" s="20" t="n">
        <v>0</v>
      </c>
      <c r="Q79" s="18" t="n">
        <v>22.09713664</v>
      </c>
      <c r="R79" s="20" t="n">
        <v>2.555002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(14056.0/B82*100)</f>
        <v/>
      </c>
      <c r="D82" s="19" t="n">
        <v>1905</v>
      </c>
      <c r="E82" s="18" t="n">
        <v>70.975848</v>
      </c>
      <c r="F82" s="20" t="n">
        <v>1.62105095</v>
      </c>
      <c r="G82" s="18" t="n">
        <v>16.28017444</v>
      </c>
      <c r="H82" s="20" t="n">
        <v>1.24994762</v>
      </c>
      <c r="I82" s="18" t="n">
        <v>0</v>
      </c>
      <c r="J82" s="20" t="n">
        <v>0</v>
      </c>
      <c r="K82" s="18" t="n">
        <v>1.20197112</v>
      </c>
      <c r="L82" s="20" t="n">
        <v>0.37672539</v>
      </c>
      <c r="M82" s="18" t="n">
        <v>0</v>
      </c>
      <c r="N82" s="20" t="n">
        <v>0</v>
      </c>
      <c r="O82" s="18" t="n">
        <v>0</v>
      </c>
      <c r="P82" s="20" t="n">
        <v>0</v>
      </c>
      <c r="Q82" s="18" t="n">
        <v>11.54200643</v>
      </c>
      <c r="R82" s="20" t="n">
        <v>1.29086092</v>
      </c>
    </row>
    <row r="83" spans="1:18">
      <c r="A83" s="15" t="s">
        <v>507</v>
      </c>
      <c r="B83" s="17" t="n">
        <v>808</v>
      </c>
      <c r="C83" s="18">
        <f>(714.0/B83*100)</f>
        <v/>
      </c>
      <c r="D83" s="19" t="n">
        <v>94</v>
      </c>
      <c r="E83" s="18" t="n">
        <v>71.97370743</v>
      </c>
      <c r="F83" s="20" t="n">
        <v>5.11731779</v>
      </c>
      <c r="G83" s="18" t="n">
        <v>23.64225593</v>
      </c>
      <c r="H83" s="20" t="n">
        <v>4.72798095</v>
      </c>
      <c r="I83" s="18" t="n">
        <v>0</v>
      </c>
      <c r="J83" s="20" t="n">
        <v>0</v>
      </c>
      <c r="K83" s="18" t="n">
        <v>0</v>
      </c>
      <c r="L83" s="20" t="n">
        <v>0</v>
      </c>
      <c r="M83" s="18" t="n">
        <v>0</v>
      </c>
      <c r="N83" s="20" t="n">
        <v>0</v>
      </c>
      <c r="O83" s="18" t="n">
        <v>0</v>
      </c>
      <c r="P83" s="20" t="n">
        <v>0</v>
      </c>
      <c r="Q83" s="18" t="n">
        <v>4.38403664</v>
      </c>
      <c r="R83" s="20" t="n">
        <v>2.17931076</v>
      </c>
    </row>
    <row r="84" spans="1:18">
      <c r="A84" s="23" t="s">
        <v>508</v>
      </c>
      <c r="B84" s="24" t="n">
        <v>938</v>
      </c>
      <c r="C84" s="25">
        <f>(830.0/B84*100)</f>
        <v/>
      </c>
      <c r="D84" s="19" t="n">
        <v>108</v>
      </c>
      <c r="E84" s="18" t="n">
        <v>75.16680667999999</v>
      </c>
      <c r="F84" s="20" t="n">
        <v>4.28290546</v>
      </c>
      <c r="G84" s="18" t="n">
        <v>20.15995815</v>
      </c>
      <c r="H84" s="20" t="n">
        <v>4.00155186</v>
      </c>
      <c r="I84" s="18" t="n">
        <v>0</v>
      </c>
      <c r="J84" s="20" t="n">
        <v>0</v>
      </c>
      <c r="K84" s="18" t="n">
        <v>0</v>
      </c>
      <c r="L84" s="20" t="n">
        <v>0</v>
      </c>
      <c r="M84" s="18" t="n">
        <v>0</v>
      </c>
      <c r="N84" s="20" t="n">
        <v>0</v>
      </c>
      <c r="O84" s="18" t="n">
        <v>0</v>
      </c>
      <c r="P84" s="20" t="n">
        <v>0</v>
      </c>
      <c r="Q84" s="18" t="n">
        <v>4.67323517</v>
      </c>
      <c r="R84" s="20" t="n">
        <v>1.6118006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(6281.0/B7*100)</f>
        <v/>
      </c>
      <c r="D7" s="19" t="n">
        <v>882</v>
      </c>
      <c r="E7" s="18" t="n">
        <v>40.76634124</v>
      </c>
      <c r="F7" s="20" t="n">
        <v>2.07714838</v>
      </c>
      <c r="G7" s="18" t="n">
        <v>56.92525519</v>
      </c>
      <c r="H7" s="20" t="n">
        <v>2.07820334</v>
      </c>
      <c r="I7" s="18" t="n">
        <v>0</v>
      </c>
      <c r="J7" s="20" t="n">
        <v>0</v>
      </c>
      <c r="K7" s="18" t="n">
        <v>0.827993</v>
      </c>
      <c r="L7" s="20" t="n">
        <v>0.32007604</v>
      </c>
      <c r="M7" s="18" t="n">
        <v>0</v>
      </c>
      <c r="N7" s="20" t="n">
        <v>0</v>
      </c>
      <c r="O7" s="18" t="n">
        <v>0</v>
      </c>
      <c r="P7" s="20" t="n">
        <v>0</v>
      </c>
      <c r="Q7" s="18" t="n">
        <v>1.48041058</v>
      </c>
      <c r="R7" s="20" t="n">
        <v>0.40947796</v>
      </c>
    </row>
    <row r="8" spans="1:18">
      <c r="A8" s="15" t="s">
        <v>430</v>
      </c>
      <c r="B8" s="17" t="n">
        <v>3443</v>
      </c>
      <c r="C8" s="18">
        <f>(3027.0/B8*100)</f>
        <v/>
      </c>
      <c r="D8" s="19" t="n">
        <v>416</v>
      </c>
      <c r="E8" s="18" t="n">
        <v>40.73695093</v>
      </c>
      <c r="F8" s="20" t="n">
        <v>2.74487634</v>
      </c>
      <c r="G8" s="18" t="n">
        <v>51.74935788</v>
      </c>
      <c r="H8" s="20" t="n">
        <v>2.81605041</v>
      </c>
      <c r="I8" s="18" t="n">
        <v>0</v>
      </c>
      <c r="J8" s="20" t="n">
        <v>0</v>
      </c>
      <c r="K8" s="18" t="n">
        <v>1.93828383</v>
      </c>
      <c r="L8" s="20" t="n">
        <v>0.71187013</v>
      </c>
      <c r="M8" s="18" t="n">
        <v>0</v>
      </c>
      <c r="N8" s="20" t="n">
        <v>0</v>
      </c>
      <c r="O8" s="18" t="n">
        <v>0</v>
      </c>
      <c r="P8" s="20" t="n">
        <v>0</v>
      </c>
      <c r="Q8" s="18" t="n">
        <v>5.57540735</v>
      </c>
      <c r="R8" s="20" t="n">
        <v>1.21569414</v>
      </c>
    </row>
    <row r="9" spans="1:18">
      <c r="A9" s="15" t="s">
        <v>431</v>
      </c>
      <c r="B9" s="17" t="n">
        <v>4752</v>
      </c>
      <c r="C9" s="18">
        <f>(4186.0/B9*100)</f>
        <v/>
      </c>
      <c r="D9" s="19" t="n">
        <v>566</v>
      </c>
      <c r="E9" s="18" t="n">
        <v>34.99576109</v>
      </c>
      <c r="F9" s="20" t="n">
        <v>1.96551993</v>
      </c>
      <c r="G9" s="18" t="n">
        <v>61.08294587</v>
      </c>
      <c r="H9" s="20" t="n">
        <v>1.92706248</v>
      </c>
      <c r="I9" s="18" t="n">
        <v>0</v>
      </c>
      <c r="J9" s="20" t="n">
        <v>0</v>
      </c>
      <c r="K9" s="18" t="n">
        <v>1.34326449</v>
      </c>
      <c r="L9" s="20" t="n">
        <v>0.37716181</v>
      </c>
      <c r="M9" s="18" t="n">
        <v>0</v>
      </c>
      <c r="N9" s="20" t="n">
        <v>0</v>
      </c>
      <c r="O9" s="18" t="n">
        <v>0</v>
      </c>
      <c r="P9" s="20" t="n">
        <v>0</v>
      </c>
      <c r="Q9" s="18" t="n">
        <v>2.57802856</v>
      </c>
      <c r="R9" s="20" t="n">
        <v>0.6867546</v>
      </c>
    </row>
    <row r="10" spans="1:18">
      <c r="A10" s="15" t="s">
        <v>432</v>
      </c>
      <c r="B10" s="17" t="n">
        <v>10022</v>
      </c>
      <c r="C10" s="18">
        <f>(8799.0/B10*100)</f>
        <v/>
      </c>
      <c r="D10" s="19" t="n">
        <v>1223</v>
      </c>
      <c r="E10" s="18" t="n">
        <v>36.10704638</v>
      </c>
      <c r="F10" s="20" t="n">
        <v>2.3468128</v>
      </c>
      <c r="G10" s="18" t="n">
        <v>62.1830024</v>
      </c>
      <c r="H10" s="20" t="n">
        <v>2.32265806</v>
      </c>
      <c r="I10" s="18" t="n">
        <v>0</v>
      </c>
      <c r="J10" s="20" t="n">
        <v>0</v>
      </c>
      <c r="K10" s="18" t="n">
        <v>0.99091196</v>
      </c>
      <c r="L10" s="20" t="n">
        <v>0.40453369</v>
      </c>
      <c r="M10" s="18" t="n">
        <v>0</v>
      </c>
      <c r="N10" s="20" t="n">
        <v>0</v>
      </c>
      <c r="O10" s="18" t="n">
        <v>0</v>
      </c>
      <c r="P10" s="20" t="n">
        <v>0</v>
      </c>
      <c r="Q10" s="18" t="n">
        <v>0.71903927</v>
      </c>
      <c r="R10" s="20" t="n">
        <v>0.22180124</v>
      </c>
    </row>
    <row r="11" spans="1:18">
      <c r="A11" s="15" t="s">
        <v>433</v>
      </c>
      <c r="B11" s="17" t="n">
        <v>3500</v>
      </c>
      <c r="C11" s="18">
        <f>(3092.0/B11*100)</f>
        <v/>
      </c>
      <c r="D11" s="19" t="n">
        <v>408</v>
      </c>
      <c r="E11" s="18" t="n">
        <v>47.22635726</v>
      </c>
      <c r="F11" s="20" t="n">
        <v>3.09185229</v>
      </c>
      <c r="G11" s="18" t="n">
        <v>43.93694982</v>
      </c>
      <c r="H11" s="20" t="n">
        <v>2.94828276</v>
      </c>
      <c r="I11" s="18" t="n">
        <v>0</v>
      </c>
      <c r="J11" s="20" t="n">
        <v>0</v>
      </c>
      <c r="K11" s="18" t="n">
        <v>3.89470333</v>
      </c>
      <c r="L11" s="20" t="n">
        <v>0.9763735</v>
      </c>
      <c r="M11" s="18" t="n">
        <v>0</v>
      </c>
      <c r="N11" s="20" t="n">
        <v>0</v>
      </c>
      <c r="O11" s="18" t="n">
        <v>0</v>
      </c>
      <c r="P11" s="20" t="n">
        <v>0</v>
      </c>
      <c r="Q11" s="18" t="n">
        <v>4.94198959</v>
      </c>
      <c r="R11" s="20" t="n">
        <v>1.34012189</v>
      </c>
    </row>
    <row r="12" spans="1:18">
      <c r="A12" s="15" t="s">
        <v>434</v>
      </c>
      <c r="B12" s="17" t="n">
        <v>3422</v>
      </c>
      <c r="C12" s="18">
        <f>(3017.0/B12*100)</f>
        <v/>
      </c>
      <c r="D12" s="19" t="n">
        <v>405</v>
      </c>
      <c r="E12" s="18" t="n">
        <v>35.83420059</v>
      </c>
      <c r="F12" s="20" t="n">
        <v>2.69171648</v>
      </c>
      <c r="G12" s="18" t="n">
        <v>59.65865092</v>
      </c>
      <c r="H12" s="20" t="n">
        <v>2.62876146</v>
      </c>
      <c r="I12" s="18" t="n">
        <v>0</v>
      </c>
      <c r="J12" s="20" t="n">
        <v>0</v>
      </c>
      <c r="K12" s="18" t="n">
        <v>0.7282376699999999</v>
      </c>
      <c r="L12" s="20" t="n">
        <v>0.40421118</v>
      </c>
      <c r="M12" s="18" t="n">
        <v>0</v>
      </c>
      <c r="N12" s="20" t="n">
        <v>0</v>
      </c>
      <c r="O12" s="18" t="n">
        <v>0</v>
      </c>
      <c r="P12" s="20" t="n">
        <v>0</v>
      </c>
      <c r="Q12" s="18" t="n">
        <v>3.77891082</v>
      </c>
      <c r="R12" s="20" t="n">
        <v>1.26493329</v>
      </c>
    </row>
    <row r="13" spans="1:18">
      <c r="A13" s="15" t="s">
        <v>435</v>
      </c>
      <c r="B13" s="17" t="n">
        <v>3602</v>
      </c>
      <c r="C13" s="18">
        <f>(3190.0/B13*100)</f>
        <v/>
      </c>
      <c r="D13" s="19" t="n">
        <v>412</v>
      </c>
      <c r="E13" s="18" t="n">
        <v>37.14602207</v>
      </c>
      <c r="F13" s="20" t="n">
        <v>3.49494143</v>
      </c>
      <c r="G13" s="18" t="n">
        <v>58.35731966</v>
      </c>
      <c r="H13" s="20" t="n">
        <v>3.54410744</v>
      </c>
      <c r="I13" s="18" t="n">
        <v>0</v>
      </c>
      <c r="J13" s="20" t="n">
        <v>0</v>
      </c>
      <c r="K13" s="18" t="n">
        <v>2.39245644</v>
      </c>
      <c r="L13" s="20" t="n">
        <v>0.66853565</v>
      </c>
      <c r="M13" s="18" t="n">
        <v>0</v>
      </c>
      <c r="N13" s="20" t="n">
        <v>0</v>
      </c>
      <c r="O13" s="18" t="n">
        <v>0</v>
      </c>
      <c r="P13" s="20" t="n">
        <v>0</v>
      </c>
      <c r="Q13" s="18" t="n">
        <v>2.10420183</v>
      </c>
      <c r="R13" s="20" t="n">
        <v>0.9818746699999999</v>
      </c>
    </row>
    <row r="14" spans="1:18">
      <c r="A14" s="15" t="s">
        <v>436</v>
      </c>
      <c r="B14" s="17" t="n">
        <v>2788</v>
      </c>
      <c r="C14" s="18">
        <f>(2468.0/B14*100)</f>
        <v/>
      </c>
      <c r="D14" s="19" t="n">
        <v>320</v>
      </c>
      <c r="E14" s="18" t="n">
        <v>39.72836799</v>
      </c>
      <c r="F14" s="20" t="n">
        <v>2.75663245</v>
      </c>
      <c r="G14" s="18" t="n">
        <v>58.50452624</v>
      </c>
      <c r="H14" s="20" t="n">
        <v>2.76535436</v>
      </c>
      <c r="I14" s="18" t="n">
        <v>0</v>
      </c>
      <c r="J14" s="20" t="n">
        <v>0</v>
      </c>
      <c r="K14" s="18" t="n">
        <v>0.51399613</v>
      </c>
      <c r="L14" s="20" t="n">
        <v>0.36308505</v>
      </c>
      <c r="M14" s="18" t="n">
        <v>0</v>
      </c>
      <c r="N14" s="20" t="n">
        <v>0</v>
      </c>
      <c r="O14" s="18" t="n">
        <v>0</v>
      </c>
      <c r="P14" s="20" t="n">
        <v>0</v>
      </c>
      <c r="Q14" s="18" t="n">
        <v>1.25310963</v>
      </c>
      <c r="R14" s="20" t="n">
        <v>0.57604029</v>
      </c>
    </row>
    <row r="15" spans="1:18">
      <c r="A15" s="15" t="s">
        <v>437</v>
      </c>
      <c r="B15" s="17" t="n">
        <v>2863</v>
      </c>
      <c r="C15" s="18">
        <f>(2500.0/B15*100)</f>
        <v/>
      </c>
      <c r="D15" s="19" t="n">
        <v>363</v>
      </c>
      <c r="E15" s="18" t="n">
        <v>29.12918422</v>
      </c>
      <c r="F15" s="20" t="n">
        <v>2.2372381</v>
      </c>
      <c r="G15" s="18" t="n">
        <v>69.07922832</v>
      </c>
      <c r="H15" s="20" t="n">
        <v>2.23546099</v>
      </c>
      <c r="I15" s="18" t="n">
        <v>0</v>
      </c>
      <c r="J15" s="20" t="n">
        <v>0</v>
      </c>
      <c r="K15" s="18" t="n">
        <v>0.21913818</v>
      </c>
      <c r="L15" s="20" t="n">
        <v>0.21976501</v>
      </c>
      <c r="M15" s="18" t="n">
        <v>0</v>
      </c>
      <c r="N15" s="20" t="n">
        <v>0</v>
      </c>
      <c r="O15" s="18" t="n">
        <v>0</v>
      </c>
      <c r="P15" s="20" t="n">
        <v>0</v>
      </c>
      <c r="Q15" s="18" t="n">
        <v>1.57244928</v>
      </c>
      <c r="R15" s="20" t="n">
        <v>0.64942956</v>
      </c>
    </row>
    <row r="16" spans="1:18">
      <c r="A16" s="15" t="s">
        <v>438</v>
      </c>
      <c r="B16" s="17" t="n">
        <v>3111</v>
      </c>
      <c r="C16" s="18">
        <f>(2733.0/B16*100)</f>
        <v/>
      </c>
      <c r="D16" s="19" t="n">
        <v>378</v>
      </c>
      <c r="E16" s="18" t="n">
        <v>38.30764277</v>
      </c>
      <c r="F16" s="20" t="n">
        <v>2.11147944</v>
      </c>
      <c r="G16" s="18" t="n">
        <v>54.50959018</v>
      </c>
      <c r="H16" s="20" t="n">
        <v>2.4580941</v>
      </c>
      <c r="I16" s="18" t="n">
        <v>0</v>
      </c>
      <c r="J16" s="20" t="n">
        <v>0</v>
      </c>
      <c r="K16" s="18" t="n">
        <v>2.84033592</v>
      </c>
      <c r="L16" s="20" t="n">
        <v>1.13432802</v>
      </c>
      <c r="M16" s="18" t="n">
        <v>0</v>
      </c>
      <c r="N16" s="20" t="n">
        <v>0</v>
      </c>
      <c r="O16" s="18" t="n">
        <v>0</v>
      </c>
      <c r="P16" s="20" t="n">
        <v>0</v>
      </c>
      <c r="Q16" s="18" t="n">
        <v>4.34243113</v>
      </c>
      <c r="R16" s="20" t="n">
        <v>1.18812199</v>
      </c>
    </row>
    <row r="17" spans="1:18">
      <c r="A17" s="15" t="s">
        <v>439</v>
      </c>
      <c r="B17" s="17" t="n">
        <v>3197</v>
      </c>
      <c r="C17" s="18">
        <f>(2816.0/B17*100)</f>
        <v/>
      </c>
      <c r="D17" s="19" t="n">
        <v>381</v>
      </c>
      <c r="E17" s="18" t="n">
        <v>41.52113274</v>
      </c>
      <c r="F17" s="20" t="n">
        <v>2.25826261</v>
      </c>
      <c r="G17" s="18" t="n">
        <v>51.68593301</v>
      </c>
      <c r="H17" s="20" t="n">
        <v>2.57024257</v>
      </c>
      <c r="I17" s="18" t="n">
        <v>0</v>
      </c>
      <c r="J17" s="20" t="n">
        <v>0</v>
      </c>
      <c r="K17" s="18" t="n">
        <v>2.06912265</v>
      </c>
      <c r="L17" s="20" t="n">
        <v>0.74028843</v>
      </c>
      <c r="M17" s="18" t="n">
        <v>0</v>
      </c>
      <c r="N17" s="20" t="n">
        <v>0</v>
      </c>
      <c r="O17" s="18" t="n">
        <v>0</v>
      </c>
      <c r="P17" s="20" t="n">
        <v>0</v>
      </c>
      <c r="Q17" s="18" t="n">
        <v>4.7238116</v>
      </c>
      <c r="R17" s="20" t="n">
        <v>1.04418326</v>
      </c>
    </row>
    <row r="18" spans="1:18">
      <c r="A18" s="15" t="s">
        <v>440</v>
      </c>
      <c r="B18" s="17" t="n">
        <v>2706</v>
      </c>
      <c r="C18" s="18">
        <f>(2389.0/B18*100)</f>
        <v/>
      </c>
      <c r="D18" s="19" t="n">
        <v>317</v>
      </c>
      <c r="E18" s="18" t="n">
        <v>62.519167</v>
      </c>
      <c r="F18" s="20" t="n">
        <v>3.00401882</v>
      </c>
      <c r="G18" s="18" t="n">
        <v>31.55679421</v>
      </c>
      <c r="H18" s="20" t="n">
        <v>3.00878767</v>
      </c>
      <c r="I18" s="18" t="n">
        <v>0</v>
      </c>
      <c r="J18" s="20" t="n">
        <v>0</v>
      </c>
      <c r="K18" s="18" t="n">
        <v>2.13516511</v>
      </c>
      <c r="L18" s="20" t="n">
        <v>0.86092848</v>
      </c>
      <c r="M18" s="18" t="n">
        <v>0</v>
      </c>
      <c r="N18" s="20" t="n">
        <v>0</v>
      </c>
      <c r="O18" s="18" t="n">
        <v>0</v>
      </c>
      <c r="P18" s="20" t="n">
        <v>0</v>
      </c>
      <c r="Q18" s="18" t="n">
        <v>3.78887368</v>
      </c>
      <c r="R18" s="20" t="n">
        <v>1.34360474</v>
      </c>
    </row>
    <row r="19" spans="1:18">
      <c r="A19" s="15" t="s">
        <v>441</v>
      </c>
      <c r="B19" s="17" t="n">
        <v>2850</v>
      </c>
      <c r="C19" s="18">
        <f>(2520.0/B19*100)</f>
        <v/>
      </c>
      <c r="D19" s="19" t="n">
        <v>330</v>
      </c>
      <c r="E19" s="18" t="n">
        <v>42.94105635</v>
      </c>
      <c r="F19" s="20" t="n">
        <v>2.81283544</v>
      </c>
      <c r="G19" s="18" t="n">
        <v>54.35856012</v>
      </c>
      <c r="H19" s="20" t="n">
        <v>2.69229457</v>
      </c>
      <c r="I19" s="18" t="n">
        <v>0</v>
      </c>
      <c r="J19" s="20" t="n">
        <v>0</v>
      </c>
      <c r="K19" s="18" t="n">
        <v>0.68962409</v>
      </c>
      <c r="L19" s="20" t="n">
        <v>0.495023</v>
      </c>
      <c r="M19" s="18" t="n">
        <v>0</v>
      </c>
      <c r="N19" s="20" t="n">
        <v>0</v>
      </c>
      <c r="O19" s="18" t="n">
        <v>0</v>
      </c>
      <c r="P19" s="20" t="n">
        <v>0</v>
      </c>
      <c r="Q19" s="18" t="n">
        <v>2.01075944</v>
      </c>
      <c r="R19" s="20" t="n">
        <v>0.80762457</v>
      </c>
    </row>
    <row r="20" spans="1:18">
      <c r="A20" s="15" t="s">
        <v>442</v>
      </c>
      <c r="B20" s="17" t="n">
        <v>1741</v>
      </c>
      <c r="C20" s="18">
        <f>(1541.0/B20*100)</f>
        <v/>
      </c>
      <c r="D20" s="19" t="n">
        <v>200</v>
      </c>
      <c r="E20" s="18" t="n">
        <v>36.01262716</v>
      </c>
      <c r="F20" s="20" t="n">
        <v>3.176657</v>
      </c>
      <c r="G20" s="18" t="n">
        <v>60.15809716</v>
      </c>
      <c r="H20" s="20" t="n">
        <v>3.18992253</v>
      </c>
      <c r="I20" s="18" t="n">
        <v>0</v>
      </c>
      <c r="J20" s="20" t="n">
        <v>0</v>
      </c>
      <c r="K20" s="18" t="n">
        <v>0.9410140299999999</v>
      </c>
      <c r="L20" s="20" t="n">
        <v>0.66995952</v>
      </c>
      <c r="M20" s="18" t="n">
        <v>0</v>
      </c>
      <c r="N20" s="20" t="n">
        <v>0</v>
      </c>
      <c r="O20" s="18" t="n">
        <v>0</v>
      </c>
      <c r="P20" s="20" t="n">
        <v>0</v>
      </c>
      <c r="Q20" s="18" t="n">
        <v>2.88826165</v>
      </c>
      <c r="R20" s="20" t="n">
        <v>1.16271085</v>
      </c>
    </row>
    <row r="21" spans="1:18">
      <c r="A21" s="15" t="s">
        <v>443</v>
      </c>
      <c r="B21" s="17" t="n">
        <v>2833</v>
      </c>
      <c r="C21" s="18">
        <f>(2356.0/B21*100)</f>
        <v/>
      </c>
      <c r="D21" s="19" t="n">
        <v>477</v>
      </c>
      <c r="E21" s="18" t="n">
        <v>40.00031787</v>
      </c>
      <c r="F21" s="20" t="n">
        <v>2.31225493</v>
      </c>
      <c r="G21" s="18" t="n">
        <v>58.97142216</v>
      </c>
      <c r="H21" s="20" t="n">
        <v>2.23161219</v>
      </c>
      <c r="I21" s="18" t="n">
        <v>0</v>
      </c>
      <c r="J21" s="20" t="n">
        <v>0</v>
      </c>
      <c r="K21" s="18" t="n">
        <v>0.40909798</v>
      </c>
      <c r="L21" s="20" t="n">
        <v>0.24381693</v>
      </c>
      <c r="M21" s="18" t="n">
        <v>0</v>
      </c>
      <c r="N21" s="20" t="n">
        <v>0</v>
      </c>
      <c r="O21" s="18" t="n">
        <v>0</v>
      </c>
      <c r="P21" s="20" t="n">
        <v>0</v>
      </c>
      <c r="Q21" s="18" t="n">
        <v>0.619162</v>
      </c>
      <c r="R21" s="20" t="n">
        <v>0.37204382</v>
      </c>
    </row>
    <row r="22" spans="1:18">
      <c r="A22" s="15" t="s">
        <v>444</v>
      </c>
      <c r="B22" s="17" t="n">
        <v>3667</v>
      </c>
      <c r="C22" s="18">
        <f>(3207.0/B22*100)</f>
        <v/>
      </c>
      <c r="D22" s="19" t="n">
        <v>460</v>
      </c>
      <c r="E22" s="18" t="n">
        <v>46.19139156</v>
      </c>
      <c r="F22" s="20" t="n">
        <v>2.65119528</v>
      </c>
      <c r="G22" s="18" t="n">
        <v>49.6358503</v>
      </c>
      <c r="H22" s="20" t="n">
        <v>2.72613399</v>
      </c>
      <c r="I22" s="18" t="n">
        <v>0</v>
      </c>
      <c r="J22" s="20" t="n">
        <v>0</v>
      </c>
      <c r="K22" s="18" t="n">
        <v>1.18332862</v>
      </c>
      <c r="L22" s="20" t="n">
        <v>0.54856161</v>
      </c>
      <c r="M22" s="18" t="n">
        <v>0</v>
      </c>
      <c r="N22" s="20" t="n">
        <v>0</v>
      </c>
      <c r="O22" s="18" t="n">
        <v>0</v>
      </c>
      <c r="P22" s="20" t="n">
        <v>0</v>
      </c>
      <c r="Q22" s="18" t="n">
        <v>2.98942951</v>
      </c>
      <c r="R22" s="20" t="n">
        <v>0.5574648800000001</v>
      </c>
    </row>
    <row r="23" spans="1:18">
      <c r="A23" s="15" t="s">
        <v>445</v>
      </c>
      <c r="B23" s="17" t="n">
        <v>5792</v>
      </c>
      <c r="C23" s="18">
        <f>(5085.0/B23*100)</f>
        <v/>
      </c>
      <c r="D23" s="19" t="n">
        <v>707</v>
      </c>
      <c r="E23" s="18" t="n">
        <v>43.18728666</v>
      </c>
      <c r="F23" s="20" t="n">
        <v>2.65172829</v>
      </c>
      <c r="G23" s="18" t="n">
        <v>50.98793926</v>
      </c>
      <c r="H23" s="20" t="n">
        <v>2.8170331</v>
      </c>
      <c r="I23" s="18" t="n">
        <v>0</v>
      </c>
      <c r="J23" s="20" t="n">
        <v>0</v>
      </c>
      <c r="K23" s="18" t="n">
        <v>1.83666229</v>
      </c>
      <c r="L23" s="20" t="n">
        <v>0.76567611</v>
      </c>
      <c r="M23" s="18" t="n">
        <v>0</v>
      </c>
      <c r="N23" s="20" t="n">
        <v>0</v>
      </c>
      <c r="O23" s="18" t="n">
        <v>0</v>
      </c>
      <c r="P23" s="20" t="n">
        <v>0</v>
      </c>
      <c r="Q23" s="18" t="n">
        <v>3.98811179</v>
      </c>
      <c r="R23" s="20" t="n">
        <v>1.06775341</v>
      </c>
    </row>
    <row r="24" spans="1:18">
      <c r="A24" s="15" t="s">
        <v>446</v>
      </c>
      <c r="B24" s="17" t="n">
        <v>3309</v>
      </c>
      <c r="C24" s="18">
        <f>(2900.0/B24*100)</f>
        <v/>
      </c>
      <c r="D24" s="19" t="n">
        <v>409</v>
      </c>
      <c r="E24" s="18" t="n">
        <v>45.8405085</v>
      </c>
      <c r="F24" s="20" t="n">
        <v>2.5552939</v>
      </c>
      <c r="G24" s="18" t="n">
        <v>51.75837095</v>
      </c>
      <c r="H24" s="20" t="n">
        <v>2.63976678</v>
      </c>
      <c r="I24" s="18" t="n">
        <v>0</v>
      </c>
      <c r="J24" s="20" t="n">
        <v>0</v>
      </c>
      <c r="K24" s="18" t="n">
        <v>0.9010047799999999</v>
      </c>
      <c r="L24" s="20" t="n">
        <v>0.44608157</v>
      </c>
      <c r="M24" s="18" t="n">
        <v>0</v>
      </c>
      <c r="N24" s="20" t="n">
        <v>0</v>
      </c>
      <c r="O24" s="18" t="n">
        <v>0</v>
      </c>
      <c r="P24" s="20" t="n">
        <v>0</v>
      </c>
      <c r="Q24" s="18" t="n">
        <v>1.50011576</v>
      </c>
      <c r="R24" s="20" t="n">
        <v>0.48323218</v>
      </c>
    </row>
    <row r="25" spans="1:18">
      <c r="A25" s="15" t="s">
        <v>447</v>
      </c>
      <c r="B25" s="17" t="n">
        <v>2669</v>
      </c>
      <c r="C25" s="18">
        <f>(2344.0/B25*100)</f>
        <v/>
      </c>
      <c r="D25" s="19" t="n">
        <v>325</v>
      </c>
      <c r="E25" s="18" t="n">
        <v>29.38314802</v>
      </c>
      <c r="F25" s="20" t="n">
        <v>2.8301623</v>
      </c>
      <c r="G25" s="18" t="n">
        <v>68.98886933999999</v>
      </c>
      <c r="H25" s="20" t="n">
        <v>2.87083432</v>
      </c>
      <c r="I25" s="18" t="n">
        <v>0</v>
      </c>
      <c r="J25" s="20" t="n">
        <v>0</v>
      </c>
      <c r="K25" s="18" t="n">
        <v>0.30933969</v>
      </c>
      <c r="L25" s="20" t="n">
        <v>0.30932497</v>
      </c>
      <c r="M25" s="18" t="n">
        <v>0</v>
      </c>
      <c r="N25" s="20" t="n">
        <v>0</v>
      </c>
      <c r="O25" s="18" t="n">
        <v>0</v>
      </c>
      <c r="P25" s="20" t="n">
        <v>0</v>
      </c>
      <c r="Q25" s="18" t="n">
        <v>1.31864294</v>
      </c>
      <c r="R25" s="20" t="n">
        <v>0.67560659</v>
      </c>
    </row>
    <row r="26" spans="1:18">
      <c r="A26" s="15" t="s">
        <v>448</v>
      </c>
      <c r="B26" s="17" t="n">
        <v>2419</v>
      </c>
      <c r="C26" s="18">
        <f>(2124.0/B26*100)</f>
        <v/>
      </c>
      <c r="D26" s="19" t="n">
        <v>295</v>
      </c>
      <c r="E26" s="18" t="n">
        <v>46.7582967</v>
      </c>
      <c r="F26" s="20" t="n">
        <v>3.13477865</v>
      </c>
      <c r="G26" s="18" t="n">
        <v>51.2690821</v>
      </c>
      <c r="H26" s="20" t="n">
        <v>3.25312625</v>
      </c>
      <c r="I26" s="18" t="n">
        <v>0</v>
      </c>
      <c r="J26" s="20" t="n">
        <v>0</v>
      </c>
      <c r="K26" s="18" t="n">
        <v>0.81732392</v>
      </c>
      <c r="L26" s="20" t="n">
        <v>0.4881106</v>
      </c>
      <c r="M26" s="18" t="n">
        <v>0</v>
      </c>
      <c r="N26" s="20" t="n">
        <v>0</v>
      </c>
      <c r="O26" s="18" t="n">
        <v>0</v>
      </c>
      <c r="P26" s="20" t="n">
        <v>0</v>
      </c>
      <c r="Q26" s="18" t="n">
        <v>1.15529728</v>
      </c>
      <c r="R26" s="20" t="n">
        <v>0.58082089</v>
      </c>
    </row>
    <row r="27" spans="1:18">
      <c r="A27" s="15" t="s">
        <v>449</v>
      </c>
      <c r="B27" s="17" t="n">
        <v>2683</v>
      </c>
      <c r="C27" s="18">
        <f>(2381.0/B27*100)</f>
        <v/>
      </c>
      <c r="D27" s="19" t="n">
        <v>302</v>
      </c>
      <c r="E27" s="18" t="n">
        <v>45.12282761</v>
      </c>
      <c r="F27" s="20" t="n">
        <v>2.59806963</v>
      </c>
      <c r="G27" s="18" t="n">
        <v>48.08639391</v>
      </c>
      <c r="H27" s="20" t="n">
        <v>2.86729466</v>
      </c>
      <c r="I27" s="18" t="n">
        <v>0</v>
      </c>
      <c r="J27" s="20" t="n">
        <v>0</v>
      </c>
      <c r="K27" s="18" t="n">
        <v>1.75578321</v>
      </c>
      <c r="L27" s="20" t="n">
        <v>0.7717260500000001</v>
      </c>
      <c r="M27" s="18" t="n">
        <v>0</v>
      </c>
      <c r="N27" s="20" t="n">
        <v>0</v>
      </c>
      <c r="O27" s="18" t="n">
        <v>0</v>
      </c>
      <c r="P27" s="20" t="n">
        <v>0</v>
      </c>
      <c r="Q27" s="18" t="n">
        <v>5.03499527</v>
      </c>
      <c r="R27" s="20" t="n">
        <v>1.28834439</v>
      </c>
    </row>
    <row r="28" spans="1:18">
      <c r="A28" s="15" t="s">
        <v>450</v>
      </c>
      <c r="B28" s="17" t="n">
        <v>3803</v>
      </c>
      <c r="C28" s="18">
        <f>(3391.0/B28*100)</f>
        <v/>
      </c>
      <c r="D28" s="19" t="n">
        <v>412</v>
      </c>
      <c r="E28" s="18" t="n">
        <v>62.55789346</v>
      </c>
      <c r="F28" s="20" t="n">
        <v>2.69344685</v>
      </c>
      <c r="G28" s="18" t="n">
        <v>33.69785342</v>
      </c>
      <c r="H28" s="20" t="n">
        <v>2.80548546</v>
      </c>
      <c r="I28" s="18" t="n">
        <v>0</v>
      </c>
      <c r="J28" s="20" t="n">
        <v>0</v>
      </c>
      <c r="K28" s="18" t="n">
        <v>1.47895012</v>
      </c>
      <c r="L28" s="20" t="n">
        <v>0.70953187</v>
      </c>
      <c r="M28" s="18" t="n">
        <v>0</v>
      </c>
      <c r="N28" s="20" t="n">
        <v>0</v>
      </c>
      <c r="O28" s="18" t="n">
        <v>0</v>
      </c>
      <c r="P28" s="20" t="n">
        <v>0</v>
      </c>
      <c r="Q28" s="18" t="n">
        <v>2.265303</v>
      </c>
      <c r="R28" s="20" t="n">
        <v>0.6744121199999999</v>
      </c>
    </row>
    <row r="29" spans="1:18">
      <c r="A29" s="15" t="s">
        <v>451</v>
      </c>
      <c r="B29" s="17" t="n">
        <v>2700</v>
      </c>
      <c r="C29" s="18">
        <f>(2359.0/B29*100)</f>
        <v/>
      </c>
      <c r="D29" s="19" t="n">
        <v>341</v>
      </c>
      <c r="E29" s="18" t="n">
        <v>43.30911045</v>
      </c>
      <c r="F29" s="20" t="n">
        <v>2.56434714</v>
      </c>
      <c r="G29" s="18" t="n">
        <v>55.11070053</v>
      </c>
      <c r="H29" s="20" t="n">
        <v>2.46151902</v>
      </c>
      <c r="I29" s="18" t="n">
        <v>0</v>
      </c>
      <c r="J29" s="20" t="n">
        <v>0</v>
      </c>
      <c r="K29" s="18" t="n">
        <v>0.33978962</v>
      </c>
      <c r="L29" s="20" t="n">
        <v>0.2743178</v>
      </c>
      <c r="M29" s="18" t="n">
        <v>0</v>
      </c>
      <c r="N29" s="20" t="n">
        <v>0</v>
      </c>
      <c r="O29" s="18" t="n">
        <v>0</v>
      </c>
      <c r="P29" s="20" t="n">
        <v>0</v>
      </c>
      <c r="Q29" s="18" t="n">
        <v>1.2403994</v>
      </c>
      <c r="R29" s="20" t="n">
        <v>0.56985644</v>
      </c>
    </row>
    <row r="30" spans="1:18">
      <c r="A30" s="15" t="s">
        <v>452</v>
      </c>
      <c r="B30" s="17" t="n">
        <v>2257</v>
      </c>
      <c r="C30" s="18">
        <f>(1983.0/B30*100)</f>
        <v/>
      </c>
      <c r="D30" s="19" t="n">
        <v>274</v>
      </c>
      <c r="E30" s="18" t="n">
        <v>34.20128928</v>
      </c>
      <c r="F30" s="20" t="n">
        <v>2.77323499</v>
      </c>
      <c r="G30" s="18" t="n">
        <v>57.78037552</v>
      </c>
      <c r="H30" s="20" t="n">
        <v>3.07914716</v>
      </c>
      <c r="I30" s="18" t="n">
        <v>0</v>
      </c>
      <c r="J30" s="20" t="n">
        <v>0</v>
      </c>
      <c r="K30" s="18" t="n">
        <v>2.4737618</v>
      </c>
      <c r="L30" s="20" t="n">
        <v>1.17384449</v>
      </c>
      <c r="M30" s="18" t="n">
        <v>0</v>
      </c>
      <c r="N30" s="20" t="n">
        <v>0</v>
      </c>
      <c r="O30" s="18" t="n">
        <v>0</v>
      </c>
      <c r="P30" s="20" t="n">
        <v>0</v>
      </c>
      <c r="Q30" s="18" t="n">
        <v>5.5445734</v>
      </c>
      <c r="R30" s="20" t="n">
        <v>1.60733924</v>
      </c>
    </row>
    <row r="31" spans="1:18">
      <c r="A31" s="15" t="s">
        <v>453</v>
      </c>
      <c r="B31" s="17" t="n">
        <v>2706</v>
      </c>
      <c r="C31" s="18">
        <f>(2383.0/B31*100)</f>
        <v/>
      </c>
      <c r="D31" s="19" t="n">
        <v>323</v>
      </c>
      <c r="E31" s="18" t="n">
        <v>38.84092589</v>
      </c>
      <c r="F31" s="20" t="n">
        <v>2.59065504</v>
      </c>
      <c r="G31" s="18" t="n">
        <v>57.01795557</v>
      </c>
      <c r="H31" s="20" t="n">
        <v>2.60640999</v>
      </c>
      <c r="I31" s="18" t="n">
        <v>0</v>
      </c>
      <c r="J31" s="20" t="n">
        <v>0</v>
      </c>
      <c r="K31" s="18" t="n">
        <v>2.04344672</v>
      </c>
      <c r="L31" s="20" t="n">
        <v>0.91619314</v>
      </c>
      <c r="M31" s="18" t="n">
        <v>0</v>
      </c>
      <c r="N31" s="20" t="n">
        <v>0</v>
      </c>
      <c r="O31" s="18" t="n">
        <v>0</v>
      </c>
      <c r="P31" s="20" t="n">
        <v>0</v>
      </c>
      <c r="Q31" s="18" t="n">
        <v>2.09767181</v>
      </c>
      <c r="R31" s="20" t="n">
        <v>0.6686456200000001</v>
      </c>
    </row>
    <row r="32" spans="1:18">
      <c r="A32" s="15" t="s">
        <v>454</v>
      </c>
      <c r="B32" s="17" t="n">
        <v>2209</v>
      </c>
      <c r="C32" s="18">
        <f>(1846.0/B32*100)</f>
        <v/>
      </c>
      <c r="D32" s="19" t="n">
        <v>363</v>
      </c>
      <c r="E32" s="18" t="n">
        <v>42.27937297</v>
      </c>
      <c r="F32" s="20" t="n">
        <v>2.50567469</v>
      </c>
      <c r="G32" s="18" t="n">
        <v>55.92500526</v>
      </c>
      <c r="H32" s="20" t="n">
        <v>2.66835698</v>
      </c>
      <c r="I32" s="18" t="n">
        <v>0</v>
      </c>
      <c r="J32" s="20" t="n">
        <v>0</v>
      </c>
      <c r="K32" s="18" t="n">
        <v>0.46978001</v>
      </c>
      <c r="L32" s="20" t="n">
        <v>0.33618386</v>
      </c>
      <c r="M32" s="18" t="n">
        <v>0</v>
      </c>
      <c r="N32" s="20" t="n">
        <v>0</v>
      </c>
      <c r="O32" s="18" t="n">
        <v>0</v>
      </c>
      <c r="P32" s="20" t="n">
        <v>0</v>
      </c>
      <c r="Q32" s="18" t="n">
        <v>1.32584176</v>
      </c>
      <c r="R32" s="20" t="n">
        <v>0.70465871</v>
      </c>
    </row>
    <row r="33" spans="1:18">
      <c r="A33" s="15" t="s">
        <v>455</v>
      </c>
      <c r="B33" s="17" t="n">
        <v>3651</v>
      </c>
      <c r="C33" s="18">
        <f>(3235.0/B33*100)</f>
        <v/>
      </c>
      <c r="D33" s="19" t="n">
        <v>416</v>
      </c>
      <c r="E33" s="18" t="n">
        <v>50.02666507</v>
      </c>
      <c r="F33" s="20" t="n">
        <v>2.70867205</v>
      </c>
      <c r="G33" s="18" t="n">
        <v>45.05508103</v>
      </c>
      <c r="H33" s="20" t="n">
        <v>2.65098309</v>
      </c>
      <c r="I33" s="18" t="n">
        <v>0</v>
      </c>
      <c r="J33" s="20" t="n">
        <v>0</v>
      </c>
      <c r="K33" s="18" t="n">
        <v>1.31243047</v>
      </c>
      <c r="L33" s="20" t="n">
        <v>0.5854414</v>
      </c>
      <c r="M33" s="18" t="n">
        <v>0</v>
      </c>
      <c r="N33" s="20" t="n">
        <v>0</v>
      </c>
      <c r="O33" s="18" t="n">
        <v>0</v>
      </c>
      <c r="P33" s="20" t="n">
        <v>0</v>
      </c>
      <c r="Q33" s="18" t="n">
        <v>3.60582344</v>
      </c>
      <c r="R33" s="20" t="n">
        <v>0.97112259</v>
      </c>
    </row>
    <row r="34" spans="1:18">
      <c r="A34" s="15" t="s">
        <v>456</v>
      </c>
      <c r="B34" s="17" t="n">
        <v>3035</v>
      </c>
      <c r="C34" s="18">
        <f>(2682.0/B34*100)</f>
        <v/>
      </c>
      <c r="D34" s="19" t="n">
        <v>353</v>
      </c>
      <c r="E34" s="18" t="n">
        <v>48.85520217</v>
      </c>
      <c r="F34" s="20" t="n">
        <v>2.66918636</v>
      </c>
      <c r="G34" s="18" t="n">
        <v>47.75166661</v>
      </c>
      <c r="H34" s="20" t="n">
        <v>2.67633127</v>
      </c>
      <c r="I34" s="18" t="n">
        <v>0</v>
      </c>
      <c r="J34" s="20" t="n">
        <v>0</v>
      </c>
      <c r="K34" s="18" t="n">
        <v>0.59474715</v>
      </c>
      <c r="L34" s="20" t="n">
        <v>0.30882032</v>
      </c>
      <c r="M34" s="18" t="n">
        <v>0</v>
      </c>
      <c r="N34" s="20" t="n">
        <v>0</v>
      </c>
      <c r="O34" s="18" t="n">
        <v>0</v>
      </c>
      <c r="P34" s="20" t="n">
        <v>0</v>
      </c>
      <c r="Q34" s="18" t="n">
        <v>2.79838407</v>
      </c>
      <c r="R34" s="20" t="n">
        <v>1.0667333</v>
      </c>
    </row>
    <row r="35" spans="1:18">
      <c r="A35" s="15" t="s">
        <v>457</v>
      </c>
      <c r="B35" s="17" t="n">
        <v>2901</v>
      </c>
      <c r="C35" s="18">
        <f>(2534.0/B35*100)</f>
        <v/>
      </c>
      <c r="D35" s="19" t="n">
        <v>367</v>
      </c>
      <c r="E35" s="18" t="n">
        <v>33.04784376</v>
      </c>
      <c r="F35" s="20" t="n">
        <v>3.37411707</v>
      </c>
      <c r="G35" s="18" t="n">
        <v>64.67059019</v>
      </c>
      <c r="H35" s="20" t="n">
        <v>3.38175571</v>
      </c>
      <c r="I35" s="18" t="n">
        <v>0</v>
      </c>
      <c r="J35" s="20" t="n">
        <v>0</v>
      </c>
      <c r="K35" s="18" t="n">
        <v>0.40791894</v>
      </c>
      <c r="L35" s="20" t="n">
        <v>0.31811057</v>
      </c>
      <c r="M35" s="18" t="n">
        <v>0</v>
      </c>
      <c r="N35" s="20" t="n">
        <v>0</v>
      </c>
      <c r="O35" s="18" t="n">
        <v>0</v>
      </c>
      <c r="P35" s="20" t="n">
        <v>0</v>
      </c>
      <c r="Q35" s="18" t="n">
        <v>1.87364711</v>
      </c>
      <c r="R35" s="20" t="n">
        <v>0.7218737</v>
      </c>
    </row>
    <row r="36" spans="1:18">
      <c r="A36" s="15" t="s">
        <v>458</v>
      </c>
      <c r="B36" s="17" t="n">
        <v>3404</v>
      </c>
      <c r="C36" s="18">
        <f>(3001.0/B36*100)</f>
        <v/>
      </c>
      <c r="D36" s="19" t="n">
        <v>403</v>
      </c>
      <c r="E36" s="18" t="n">
        <v>50.91232331</v>
      </c>
      <c r="F36" s="20" t="n">
        <v>2.72008806</v>
      </c>
      <c r="G36" s="18" t="n">
        <v>45.74514403</v>
      </c>
      <c r="H36" s="20" t="n">
        <v>2.72436332</v>
      </c>
      <c r="I36" s="18" t="n">
        <v>0</v>
      </c>
      <c r="J36" s="20" t="n">
        <v>0</v>
      </c>
      <c r="K36" s="18" t="n">
        <v>1.81295745</v>
      </c>
      <c r="L36" s="20" t="n">
        <v>0.71984972</v>
      </c>
      <c r="M36" s="18" t="n">
        <v>0</v>
      </c>
      <c r="N36" s="20" t="n">
        <v>0</v>
      </c>
      <c r="O36" s="18" t="n">
        <v>0</v>
      </c>
      <c r="P36" s="20" t="n">
        <v>0</v>
      </c>
      <c r="Q36" s="18" t="n">
        <v>1.5295752</v>
      </c>
      <c r="R36" s="20" t="n">
        <v>0.60175187</v>
      </c>
    </row>
    <row r="37" spans="1:18">
      <c r="A37" s="15" t="s">
        <v>459</v>
      </c>
      <c r="B37" s="17" t="n">
        <v>2731</v>
      </c>
      <c r="C37" s="18">
        <f>(2425.0/B37*100)</f>
        <v/>
      </c>
      <c r="D37" s="19" t="n">
        <v>306</v>
      </c>
      <c r="E37" s="18" t="n">
        <v>35.81847307</v>
      </c>
      <c r="F37" s="20" t="n">
        <v>2.98981345</v>
      </c>
      <c r="G37" s="18" t="n">
        <v>57.05104192</v>
      </c>
      <c r="H37" s="20" t="n">
        <v>3.05191324</v>
      </c>
      <c r="I37" s="18" t="n">
        <v>0</v>
      </c>
      <c r="J37" s="20" t="n">
        <v>0</v>
      </c>
      <c r="K37" s="18" t="n">
        <v>3.82061933</v>
      </c>
      <c r="L37" s="20" t="n">
        <v>1.03419472</v>
      </c>
      <c r="M37" s="18" t="n">
        <v>0</v>
      </c>
      <c r="N37" s="20" t="n">
        <v>0</v>
      </c>
      <c r="O37" s="18" t="n">
        <v>0</v>
      </c>
      <c r="P37" s="20" t="n">
        <v>0</v>
      </c>
      <c r="Q37" s="18" t="n">
        <v>3.30986568</v>
      </c>
      <c r="R37" s="20" t="n">
        <v>0.88946454</v>
      </c>
    </row>
    <row r="38" spans="1:18">
      <c r="A38" s="15" t="s">
        <v>460</v>
      </c>
      <c r="B38" s="17" t="n">
        <v>2807</v>
      </c>
      <c r="C38" s="18">
        <f>(2372.0/B38*100)</f>
        <v/>
      </c>
      <c r="D38" s="19" t="n">
        <v>435</v>
      </c>
      <c r="E38" s="18" t="n">
        <v>40.95025668</v>
      </c>
      <c r="F38" s="20" t="n">
        <v>3.09243883</v>
      </c>
      <c r="G38" s="18" t="n">
        <v>53.27734182</v>
      </c>
      <c r="H38" s="20" t="n">
        <v>3.23713528</v>
      </c>
      <c r="I38" s="18" t="n">
        <v>0</v>
      </c>
      <c r="J38" s="20" t="n">
        <v>0</v>
      </c>
      <c r="K38" s="18" t="n">
        <v>3.09259273</v>
      </c>
      <c r="L38" s="20" t="n">
        <v>0.85527223</v>
      </c>
      <c r="M38" s="18" t="n">
        <v>0</v>
      </c>
      <c r="N38" s="20" t="n">
        <v>0</v>
      </c>
      <c r="O38" s="18" t="n">
        <v>0</v>
      </c>
      <c r="P38" s="20" t="n">
        <v>0</v>
      </c>
      <c r="Q38" s="18" t="n">
        <v>2.67980877</v>
      </c>
      <c r="R38" s="20" t="n">
        <v>1.03101441</v>
      </c>
    </row>
    <row r="39" spans="1:18">
      <c r="A39" s="15" t="s">
        <v>461</v>
      </c>
      <c r="B39" s="17" t="n">
        <v>2938</v>
      </c>
      <c r="C39" s="18">
        <f>(2578.0/B39*100)</f>
        <v/>
      </c>
      <c r="D39" s="19" t="n">
        <v>360</v>
      </c>
      <c r="E39" s="18" t="n">
        <v>59.45238065</v>
      </c>
      <c r="F39" s="20" t="n">
        <v>2.53938526</v>
      </c>
      <c r="G39" s="18" t="n">
        <v>37.52595971</v>
      </c>
      <c r="H39" s="20" t="n">
        <v>2.71581685</v>
      </c>
      <c r="I39" s="18" t="n">
        <v>0</v>
      </c>
      <c r="J39" s="20" t="n">
        <v>0</v>
      </c>
      <c r="K39" s="18" t="n">
        <v>0.86326782</v>
      </c>
      <c r="L39" s="20" t="n">
        <v>0.65216911</v>
      </c>
      <c r="M39" s="18" t="n">
        <v>0</v>
      </c>
      <c r="N39" s="20" t="n">
        <v>0</v>
      </c>
      <c r="O39" s="18" t="n">
        <v>0</v>
      </c>
      <c r="P39" s="20" t="n">
        <v>0</v>
      </c>
      <c r="Q39" s="18" t="n">
        <v>2.15839183</v>
      </c>
      <c r="R39" s="20" t="n">
        <v>0.76386323</v>
      </c>
    </row>
    <row r="40" spans="1:18">
      <c r="A40" s="15" t="s">
        <v>462</v>
      </c>
      <c r="B40" s="17" t="n">
        <v>6922</v>
      </c>
      <c r="C40" s="18">
        <f>(6086.0/B40*100)</f>
        <v/>
      </c>
      <c r="D40" s="19" t="n">
        <v>836</v>
      </c>
      <c r="E40" s="18" t="n">
        <v>38.99984848</v>
      </c>
      <c r="F40" s="20" t="n">
        <v>2.91217809</v>
      </c>
      <c r="G40" s="18" t="n">
        <v>58.29942379</v>
      </c>
      <c r="H40" s="20" t="n">
        <v>2.97593758</v>
      </c>
      <c r="I40" s="18" t="n">
        <v>0</v>
      </c>
      <c r="J40" s="20" t="n">
        <v>0</v>
      </c>
      <c r="K40" s="18" t="n">
        <v>0.48619075</v>
      </c>
      <c r="L40" s="20" t="n">
        <v>0.25477241</v>
      </c>
      <c r="M40" s="18" t="n">
        <v>0</v>
      </c>
      <c r="N40" s="20" t="n">
        <v>0</v>
      </c>
      <c r="O40" s="18" t="n">
        <v>0</v>
      </c>
      <c r="P40" s="20" t="n">
        <v>0</v>
      </c>
      <c r="Q40" s="18" t="n">
        <v>2.21453698</v>
      </c>
      <c r="R40" s="20" t="n">
        <v>0.72121561</v>
      </c>
    </row>
    <row r="41" spans="1:18">
      <c r="A41" s="15" t="s">
        <v>463</v>
      </c>
      <c r="B41" s="17" t="n">
        <v>2854</v>
      </c>
      <c r="C41" s="18">
        <f>(2538.0/B41*100)</f>
        <v/>
      </c>
      <c r="D41" s="19" t="n">
        <v>316</v>
      </c>
      <c r="E41" s="18" t="n">
        <v>40.67412318</v>
      </c>
      <c r="F41" s="20" t="n">
        <v>2.72671662</v>
      </c>
      <c r="G41" s="18" t="n">
        <v>57.31904455</v>
      </c>
      <c r="H41" s="20" t="n">
        <v>2.78213671</v>
      </c>
      <c r="I41" s="18" t="n">
        <v>0</v>
      </c>
      <c r="J41" s="20" t="n">
        <v>0</v>
      </c>
      <c r="K41" s="18" t="n">
        <v>1.26126469</v>
      </c>
      <c r="L41" s="20" t="n">
        <v>0.61482423</v>
      </c>
      <c r="M41" s="18" t="n">
        <v>0</v>
      </c>
      <c r="N41" s="20" t="n">
        <v>0</v>
      </c>
      <c r="O41" s="18" t="n">
        <v>0</v>
      </c>
      <c r="P41" s="20" t="n">
        <v>0</v>
      </c>
      <c r="Q41" s="18" t="n">
        <v>0.74556758</v>
      </c>
      <c r="R41" s="20" t="n">
        <v>0.45760093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(10947.0/B46*100)</f>
        <v/>
      </c>
      <c r="D46" s="19" t="n">
        <v>1126</v>
      </c>
      <c r="E46" s="18" t="n">
        <v>64.79190036999999</v>
      </c>
      <c r="F46" s="20" t="n">
        <v>1.98625834</v>
      </c>
      <c r="G46" s="18" t="n">
        <v>28.63251902</v>
      </c>
      <c r="H46" s="20" t="n">
        <v>1.92885064</v>
      </c>
      <c r="I46" s="18" t="n">
        <v>0</v>
      </c>
      <c r="J46" s="20" t="n">
        <v>0</v>
      </c>
      <c r="K46" s="18" t="n">
        <v>2.90006238</v>
      </c>
      <c r="L46" s="20" t="n">
        <v>0.8357211</v>
      </c>
      <c r="M46" s="18" t="n">
        <v>0</v>
      </c>
      <c r="N46" s="20" t="n">
        <v>0</v>
      </c>
      <c r="O46" s="18" t="n">
        <v>0</v>
      </c>
      <c r="P46" s="20" t="n">
        <v>0</v>
      </c>
      <c r="Q46" s="18" t="n">
        <v>3.67551824</v>
      </c>
      <c r="R46" s="20" t="n">
        <v>0.72728895</v>
      </c>
    </row>
    <row r="47" spans="1:18">
      <c r="A47" s="15" t="s">
        <v>470</v>
      </c>
      <c r="B47" s="17" t="n">
        <v>2823</v>
      </c>
      <c r="C47" s="18">
        <f>(2505.0/B47*100)</f>
        <v/>
      </c>
      <c r="D47" s="19" t="n">
        <v>318</v>
      </c>
      <c r="E47" s="18" t="n">
        <v>46.46194398</v>
      </c>
      <c r="F47" s="20" t="n">
        <v>2.9520299</v>
      </c>
      <c r="G47" s="18" t="n">
        <v>50.14935392</v>
      </c>
      <c r="H47" s="20" t="n">
        <v>2.9259916</v>
      </c>
      <c r="I47" s="18" t="n">
        <v>0</v>
      </c>
      <c r="J47" s="20" t="n">
        <v>0</v>
      </c>
      <c r="K47" s="18" t="n">
        <v>1.29041688</v>
      </c>
      <c r="L47" s="20" t="n">
        <v>0.58239633</v>
      </c>
      <c r="M47" s="18" t="n">
        <v>0</v>
      </c>
      <c r="N47" s="20" t="n">
        <v>0</v>
      </c>
      <c r="O47" s="18" t="n">
        <v>0</v>
      </c>
      <c r="P47" s="20" t="n">
        <v>0</v>
      </c>
      <c r="Q47" s="18" t="n">
        <v>2.09828523</v>
      </c>
      <c r="R47" s="20" t="n">
        <v>0.86539876</v>
      </c>
    </row>
    <row r="48" spans="1:18">
      <c r="A48" s="15" t="s">
        <v>471</v>
      </c>
      <c r="B48" s="17" t="n">
        <v>4682</v>
      </c>
      <c r="C48" s="18">
        <f>(4097.0/B48*100)</f>
        <v/>
      </c>
      <c r="D48" s="19" t="n">
        <v>585</v>
      </c>
      <c r="E48" s="18" t="n">
        <v>42.50628482</v>
      </c>
      <c r="F48" s="20" t="n">
        <v>3.16756378</v>
      </c>
      <c r="G48" s="18" t="n">
        <v>55.81220762</v>
      </c>
      <c r="H48" s="20" t="n">
        <v>3.34133671</v>
      </c>
      <c r="I48" s="18" t="n">
        <v>0</v>
      </c>
      <c r="J48" s="20" t="n">
        <v>0</v>
      </c>
      <c r="K48" s="18" t="n">
        <v>0.78710013</v>
      </c>
      <c r="L48" s="20" t="n">
        <v>0.45980797</v>
      </c>
      <c r="M48" s="18" t="n">
        <v>0</v>
      </c>
      <c r="N48" s="20" t="n">
        <v>0</v>
      </c>
      <c r="O48" s="18" t="n">
        <v>0</v>
      </c>
      <c r="P48" s="20" t="n">
        <v>0</v>
      </c>
      <c r="Q48" s="18" t="n">
        <v>0.89440743</v>
      </c>
      <c r="R48" s="20" t="n">
        <v>0.55479948</v>
      </c>
    </row>
    <row r="49" spans="1:18">
      <c r="A49" s="15" t="s">
        <v>472</v>
      </c>
      <c r="B49" s="17" t="n">
        <v>6158</v>
      </c>
      <c r="C49" s="18">
        <f>(5438.0/B49*100)</f>
        <v/>
      </c>
      <c r="D49" s="19" t="n">
        <v>720</v>
      </c>
      <c r="E49" s="18" t="n">
        <v>59.77235178</v>
      </c>
      <c r="F49" s="20" t="n">
        <v>2.24929743</v>
      </c>
      <c r="G49" s="18" t="n">
        <v>34.82817902</v>
      </c>
      <c r="H49" s="20" t="n">
        <v>2.07124818</v>
      </c>
      <c r="I49" s="18" t="n">
        <v>0</v>
      </c>
      <c r="J49" s="20" t="n">
        <v>0</v>
      </c>
      <c r="K49" s="18" t="n">
        <v>2.75702795</v>
      </c>
      <c r="L49" s="20" t="n">
        <v>0.65039336</v>
      </c>
      <c r="M49" s="18" t="n">
        <v>0</v>
      </c>
      <c r="N49" s="20" t="n">
        <v>0</v>
      </c>
      <c r="O49" s="18" t="n">
        <v>0</v>
      </c>
      <c r="P49" s="20" t="n">
        <v>0</v>
      </c>
      <c r="Q49" s="18" t="n">
        <v>2.64244125</v>
      </c>
      <c r="R49" s="20" t="n">
        <v>0.65537503</v>
      </c>
    </row>
    <row r="50" spans="1:18">
      <c r="A50" s="15" t="s">
        <v>473</v>
      </c>
      <c r="B50" s="17" t="n">
        <v>3494</v>
      </c>
      <c r="C50" s="18">
        <f>(3123.0/B50*100)</f>
        <v/>
      </c>
      <c r="D50" s="19" t="n">
        <v>371</v>
      </c>
      <c r="E50" s="18" t="n">
        <v>55.17019056</v>
      </c>
      <c r="F50" s="20" t="n">
        <v>2.97704392</v>
      </c>
      <c r="G50" s="18" t="n">
        <v>40.01944598</v>
      </c>
      <c r="H50" s="20" t="n">
        <v>3.03506322</v>
      </c>
      <c r="I50" s="18" t="n">
        <v>0</v>
      </c>
      <c r="J50" s="20" t="n">
        <v>0</v>
      </c>
      <c r="K50" s="18" t="n">
        <v>1.11622517</v>
      </c>
      <c r="L50" s="20" t="n">
        <v>0.57924274</v>
      </c>
      <c r="M50" s="18" t="n">
        <v>0</v>
      </c>
      <c r="N50" s="20" t="n">
        <v>0</v>
      </c>
      <c r="O50" s="18" t="n">
        <v>0</v>
      </c>
      <c r="P50" s="20" t="n">
        <v>0</v>
      </c>
      <c r="Q50" s="18" t="n">
        <v>3.69413828</v>
      </c>
      <c r="R50" s="20" t="n">
        <v>0.98556433</v>
      </c>
    </row>
    <row r="51" spans="1:18">
      <c r="A51" s="15" t="s">
        <v>474</v>
      </c>
      <c r="B51" s="17" t="n">
        <v>3013</v>
      </c>
      <c r="C51" s="18">
        <f>(2648.0/B51*100)</f>
        <v/>
      </c>
      <c r="D51" s="19" t="n">
        <v>365</v>
      </c>
      <c r="E51" s="18" t="n">
        <v>44.55711282</v>
      </c>
      <c r="F51" s="20" t="n">
        <v>2.84965859</v>
      </c>
      <c r="G51" s="18" t="n">
        <v>51.83700571</v>
      </c>
      <c r="H51" s="20" t="n">
        <v>3.12709595</v>
      </c>
      <c r="I51" s="18" t="n">
        <v>0</v>
      </c>
      <c r="J51" s="20" t="n">
        <v>0</v>
      </c>
      <c r="K51" s="18" t="n">
        <v>0.8256422</v>
      </c>
      <c r="L51" s="20" t="n">
        <v>0.48064569</v>
      </c>
      <c r="M51" s="18" t="n">
        <v>0</v>
      </c>
      <c r="N51" s="20" t="n">
        <v>0</v>
      </c>
      <c r="O51" s="18" t="n">
        <v>0</v>
      </c>
      <c r="P51" s="20" t="n">
        <v>0</v>
      </c>
      <c r="Q51" s="18" t="n">
        <v>2.78023928</v>
      </c>
      <c r="R51" s="20" t="n">
        <v>0.96619233</v>
      </c>
    </row>
    <row r="52" spans="1:18">
      <c r="A52" s="15" t="s">
        <v>475</v>
      </c>
      <c r="B52" s="17" t="n">
        <v>2760</v>
      </c>
      <c r="C52" s="18">
        <f>(2441.0/B52*100)</f>
        <v/>
      </c>
      <c r="D52" s="19" t="n">
        <v>319</v>
      </c>
      <c r="E52" s="18" t="n">
        <v>65.18706569</v>
      </c>
      <c r="F52" s="20" t="n">
        <v>3.07234435</v>
      </c>
      <c r="G52" s="18" t="n">
        <v>31.95918059</v>
      </c>
      <c r="H52" s="20" t="n">
        <v>3.06123982</v>
      </c>
      <c r="I52" s="18" t="n">
        <v>0</v>
      </c>
      <c r="J52" s="20" t="n">
        <v>0</v>
      </c>
      <c r="K52" s="18" t="n">
        <v>1.68478245</v>
      </c>
      <c r="L52" s="20" t="n">
        <v>0.6419451900000001</v>
      </c>
      <c r="M52" s="18" t="n">
        <v>0</v>
      </c>
      <c r="N52" s="20" t="n">
        <v>0</v>
      </c>
      <c r="O52" s="18" t="n">
        <v>0</v>
      </c>
      <c r="P52" s="20" t="n">
        <v>0</v>
      </c>
      <c r="Q52" s="18" t="n">
        <v>1.16897127</v>
      </c>
      <c r="R52" s="20" t="n">
        <v>0.56269451</v>
      </c>
    </row>
    <row r="53" spans="1:18">
      <c r="A53" s="15" t="s">
        <v>476</v>
      </c>
      <c r="B53" s="17" t="n">
        <v>2474</v>
      </c>
      <c r="C53" s="18">
        <f>(2090.0/B53*100)</f>
        <v/>
      </c>
      <c r="D53" s="19" t="n">
        <v>384</v>
      </c>
      <c r="E53" s="18" t="n">
        <v>46.5895037</v>
      </c>
      <c r="F53" s="20" t="n">
        <v>2.6414193</v>
      </c>
      <c r="G53" s="18" t="n">
        <v>26.08618912</v>
      </c>
      <c r="H53" s="20" t="n">
        <v>2.46361736</v>
      </c>
      <c r="I53" s="18" t="n">
        <v>0</v>
      </c>
      <c r="J53" s="20" t="n">
        <v>0</v>
      </c>
      <c r="K53" s="18" t="n">
        <v>22.8368227</v>
      </c>
      <c r="L53" s="20" t="n">
        <v>2.40627788</v>
      </c>
      <c r="M53" s="18" t="n">
        <v>0</v>
      </c>
      <c r="N53" s="20" t="n">
        <v>0</v>
      </c>
      <c r="O53" s="18" t="n">
        <v>0</v>
      </c>
      <c r="P53" s="20" t="n">
        <v>0</v>
      </c>
      <c r="Q53" s="18" t="n">
        <v>4.48748448</v>
      </c>
      <c r="R53" s="20" t="n">
        <v>1.17799407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(2342.0/B55*100)</f>
        <v/>
      </c>
      <c r="D55" s="19" t="n">
        <v>333</v>
      </c>
      <c r="E55" s="18" t="n">
        <v>33.99446002</v>
      </c>
      <c r="F55" s="20" t="n">
        <v>2.68297001</v>
      </c>
      <c r="G55" s="18" t="n">
        <v>65.02518148999999</v>
      </c>
      <c r="H55" s="20" t="n">
        <v>2.85223649</v>
      </c>
      <c r="I55" s="18" t="n">
        <v>0</v>
      </c>
      <c r="J55" s="20" t="n">
        <v>0</v>
      </c>
      <c r="K55" s="18" t="n">
        <v>0.2492927</v>
      </c>
      <c r="L55" s="20" t="n">
        <v>0.25108246</v>
      </c>
      <c r="M55" s="18" t="n">
        <v>0</v>
      </c>
      <c r="N55" s="20" t="n">
        <v>0</v>
      </c>
      <c r="O55" s="18" t="n">
        <v>0</v>
      </c>
      <c r="P55" s="20" t="n">
        <v>0</v>
      </c>
      <c r="Q55" s="18" t="n">
        <v>0.73106579</v>
      </c>
      <c r="R55" s="20" t="n">
        <v>0.5332179500000001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(2827.0/B61*100)</f>
        <v/>
      </c>
      <c r="D61" s="19" t="n">
        <v>374</v>
      </c>
      <c r="E61" s="18" t="n">
        <v>49.07033368</v>
      </c>
      <c r="F61" s="20" t="n">
        <v>3.21402133</v>
      </c>
      <c r="G61" s="18" t="n">
        <v>47.69972176</v>
      </c>
      <c r="H61" s="20" t="n">
        <v>3.1669002</v>
      </c>
      <c r="I61" s="18" t="n">
        <v>0</v>
      </c>
      <c r="J61" s="20" t="n">
        <v>0</v>
      </c>
      <c r="K61" s="18" t="n">
        <v>1.01349955</v>
      </c>
      <c r="L61" s="20" t="n">
        <v>0.5439381</v>
      </c>
      <c r="M61" s="18" t="n">
        <v>0</v>
      </c>
      <c r="N61" s="20" t="n">
        <v>0</v>
      </c>
      <c r="O61" s="18" t="n">
        <v>0</v>
      </c>
      <c r="P61" s="20" t="n">
        <v>0</v>
      </c>
      <c r="Q61" s="18" t="n">
        <v>2.21644501</v>
      </c>
      <c r="R61" s="20" t="n">
        <v>0.82538102</v>
      </c>
    </row>
    <row r="62" spans="1:18">
      <c r="A62" s="15" t="s">
        <v>486</v>
      </c>
      <c r="B62" s="17" t="n">
        <v>2230</v>
      </c>
      <c r="C62" s="18">
        <f>(1963.0/B62*100)</f>
        <v/>
      </c>
      <c r="D62" s="19" t="n">
        <v>267</v>
      </c>
      <c r="E62" s="18" t="n">
        <v>42.71043854</v>
      </c>
      <c r="F62" s="20" t="n">
        <v>3.04089274</v>
      </c>
      <c r="G62" s="18" t="n">
        <v>56.91746642</v>
      </c>
      <c r="H62" s="20" t="n">
        <v>3.0508299</v>
      </c>
      <c r="I62" s="18" t="n">
        <v>0</v>
      </c>
      <c r="J62" s="20" t="n">
        <v>0</v>
      </c>
      <c r="K62" s="18" t="n">
        <v>0</v>
      </c>
      <c r="L62" s="20" t="n">
        <v>0</v>
      </c>
      <c r="M62" s="18" t="n">
        <v>0</v>
      </c>
      <c r="N62" s="20" t="n">
        <v>0</v>
      </c>
      <c r="O62" s="18" t="n">
        <v>0</v>
      </c>
      <c r="P62" s="20" t="n">
        <v>0</v>
      </c>
      <c r="Q62" s="18" t="n">
        <v>0.37209504</v>
      </c>
      <c r="R62" s="20" t="n">
        <v>0.37524875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(2453.0/B67*100)</f>
        <v/>
      </c>
      <c r="D67" s="19" t="n">
        <v>318</v>
      </c>
      <c r="E67" s="18" t="n">
        <v>50.81688633</v>
      </c>
      <c r="F67" s="20" t="n">
        <v>3.4184345</v>
      </c>
      <c r="G67" s="18" t="n">
        <v>39.44614269</v>
      </c>
      <c r="H67" s="20" t="n">
        <v>3.54765587</v>
      </c>
      <c r="I67" s="18" t="n">
        <v>0</v>
      </c>
      <c r="J67" s="20" t="n">
        <v>0</v>
      </c>
      <c r="K67" s="18" t="n">
        <v>3.40937983</v>
      </c>
      <c r="L67" s="20" t="n">
        <v>0.96533417</v>
      </c>
      <c r="M67" s="18" t="n">
        <v>0</v>
      </c>
      <c r="N67" s="20" t="n">
        <v>0</v>
      </c>
      <c r="O67" s="18" t="n">
        <v>0</v>
      </c>
      <c r="P67" s="20" t="n">
        <v>0</v>
      </c>
      <c r="Q67" s="18" t="n">
        <v>6.32759115</v>
      </c>
      <c r="R67" s="20" t="n">
        <v>1.3987375</v>
      </c>
    </row>
    <row r="68" spans="1:18">
      <c r="A68" s="15" t="s">
        <v>492</v>
      </c>
      <c r="B68" s="17" t="n">
        <v>3460</v>
      </c>
      <c r="C68" s="18">
        <f>(3123.0/B68*100)</f>
        <v/>
      </c>
      <c r="D68" s="19" t="n">
        <v>337</v>
      </c>
      <c r="E68" s="18" t="n">
        <v>54.57166078</v>
      </c>
      <c r="F68" s="20" t="n">
        <v>2.85055382</v>
      </c>
      <c r="G68" s="18" t="n">
        <v>41.09326372</v>
      </c>
      <c r="H68" s="20" t="n">
        <v>2.96047178</v>
      </c>
      <c r="I68" s="18" t="n">
        <v>0</v>
      </c>
      <c r="J68" s="20" t="n">
        <v>0</v>
      </c>
      <c r="K68" s="18" t="n">
        <v>1.39711597</v>
      </c>
      <c r="L68" s="20" t="n">
        <v>0.51496767</v>
      </c>
      <c r="M68" s="18" t="n">
        <v>0</v>
      </c>
      <c r="N68" s="20" t="n">
        <v>0</v>
      </c>
      <c r="O68" s="18" t="n">
        <v>0</v>
      </c>
      <c r="P68" s="20" t="n">
        <v>0</v>
      </c>
      <c r="Q68" s="18" t="n">
        <v>2.93795953</v>
      </c>
      <c r="R68" s="20" t="n">
        <v>1.07974928</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56.16865896</v>
      </c>
      <c r="F70" s="20" t="n">
        <v>1.4455244</v>
      </c>
      <c r="G70" s="18" t="n">
        <v>37.19970924</v>
      </c>
      <c r="H70" s="20" t="n">
        <v>1.48557525</v>
      </c>
      <c r="I70" s="18" t="n">
        <v>0</v>
      </c>
      <c r="J70" s="20" t="n">
        <v>0</v>
      </c>
      <c r="K70" s="18" t="n">
        <v>3.94633886</v>
      </c>
      <c r="L70" s="20" t="n">
        <v>0.70889725</v>
      </c>
      <c r="M70" s="18" t="n">
        <v>0</v>
      </c>
      <c r="N70" s="20" t="n">
        <v>0</v>
      </c>
      <c r="O70" s="18" t="n">
        <v>0</v>
      </c>
      <c r="P70" s="20" t="n">
        <v>0</v>
      </c>
      <c r="Q70" s="18" t="n">
        <v>2.68529295</v>
      </c>
      <c r="R70" s="20" t="n">
        <v>0.60566826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(2756.0/B72*100)</f>
        <v/>
      </c>
      <c r="D72" s="19" t="n">
        <v>351</v>
      </c>
      <c r="E72" s="18" t="n">
        <v>46.64229108</v>
      </c>
      <c r="F72" s="20" t="n">
        <v>2.77771381</v>
      </c>
      <c r="G72" s="18" t="n">
        <v>49.01584606</v>
      </c>
      <c r="H72" s="20" t="n">
        <v>2.75404447</v>
      </c>
      <c r="I72" s="18" t="n">
        <v>0</v>
      </c>
      <c r="J72" s="20" t="n">
        <v>0</v>
      </c>
      <c r="K72" s="18" t="n">
        <v>2.57058973</v>
      </c>
      <c r="L72" s="20" t="n">
        <v>1.04120429</v>
      </c>
      <c r="M72" s="18" t="n">
        <v>0</v>
      </c>
      <c r="N72" s="20" t="n">
        <v>0</v>
      </c>
      <c r="O72" s="18" t="n">
        <v>0</v>
      </c>
      <c r="P72" s="20" t="n">
        <v>0</v>
      </c>
      <c r="Q72" s="18" t="n">
        <v>1.77127312</v>
      </c>
      <c r="R72" s="20" t="n">
        <v>0.61724944</v>
      </c>
    </row>
    <row r="73" spans="1:18">
      <c r="A73" s="15" t="s">
        <v>497</v>
      </c>
      <c r="B73" s="17" t="n">
        <v>2973</v>
      </c>
      <c r="C73" s="18">
        <f>(2605.0/B73*100)</f>
        <v/>
      </c>
      <c r="D73" s="19" t="n">
        <v>368</v>
      </c>
      <c r="E73" s="18" t="n">
        <v>36.48375769</v>
      </c>
      <c r="F73" s="20" t="n">
        <v>2.58918971</v>
      </c>
      <c r="G73" s="18" t="n">
        <v>62.5649166</v>
      </c>
      <c r="H73" s="20" t="n">
        <v>2.52312487</v>
      </c>
      <c r="I73" s="18" t="n">
        <v>0</v>
      </c>
      <c r="J73" s="20" t="n">
        <v>0</v>
      </c>
      <c r="K73" s="18" t="n">
        <v>0.09671478999999999</v>
      </c>
      <c r="L73" s="20" t="n">
        <v>0.09731265</v>
      </c>
      <c r="M73" s="18" t="n">
        <v>0</v>
      </c>
      <c r="N73" s="20" t="n">
        <v>0</v>
      </c>
      <c r="O73" s="18" t="n">
        <v>0</v>
      </c>
      <c r="P73" s="20" t="n">
        <v>0</v>
      </c>
      <c r="Q73" s="18" t="n">
        <v>0.8546109200000001</v>
      </c>
      <c r="R73" s="20" t="n">
        <v>0.43134527</v>
      </c>
    </row>
    <row r="74" spans="1:18">
      <c r="A74" s="15" t="s">
        <v>498</v>
      </c>
      <c r="B74" s="17" t="n">
        <v>3819</v>
      </c>
      <c r="C74" s="18">
        <f>(3341.0/B74*100)</f>
        <v/>
      </c>
      <c r="D74" s="19" t="n">
        <v>478</v>
      </c>
      <c r="E74" s="18" t="n">
        <v>41.62322913</v>
      </c>
      <c r="F74" s="20" t="n">
        <v>2.03746387</v>
      </c>
      <c r="G74" s="18" t="n">
        <v>57.51757802</v>
      </c>
      <c r="H74" s="20" t="n">
        <v>1.99955345</v>
      </c>
      <c r="I74" s="18" t="n">
        <v>0</v>
      </c>
      <c r="J74" s="20" t="n">
        <v>0</v>
      </c>
      <c r="K74" s="18" t="n">
        <v>0.43677586</v>
      </c>
      <c r="L74" s="20" t="n">
        <v>0.3202811</v>
      </c>
      <c r="M74" s="18" t="n">
        <v>0</v>
      </c>
      <c r="N74" s="20" t="n">
        <v>0</v>
      </c>
      <c r="O74" s="18" t="n">
        <v>0</v>
      </c>
      <c r="P74" s="20" t="n">
        <v>0</v>
      </c>
      <c r="Q74" s="18" t="n">
        <v>0.42241699</v>
      </c>
      <c r="R74" s="20" t="n">
        <v>0.31128915</v>
      </c>
    </row>
    <row r="75" spans="1:18">
      <c r="A75" s="15" t="s">
        <v>499</v>
      </c>
      <c r="B75" s="17" t="n">
        <v>4652</v>
      </c>
      <c r="C75" s="18">
        <f>(4140.0/B75*100)</f>
        <v/>
      </c>
      <c r="D75" s="19" t="n">
        <v>512</v>
      </c>
      <c r="E75" s="18" t="n">
        <v>66.38757575</v>
      </c>
      <c r="F75" s="20" t="n">
        <v>2.42945188</v>
      </c>
      <c r="G75" s="18" t="n">
        <v>32.32099544</v>
      </c>
      <c r="H75" s="20" t="n">
        <v>2.39367693</v>
      </c>
      <c r="I75" s="18" t="n">
        <v>0</v>
      </c>
      <c r="J75" s="20" t="n">
        <v>0</v>
      </c>
      <c r="K75" s="18" t="n">
        <v>0.01114424</v>
      </c>
      <c r="L75" s="20" t="n">
        <v>0.01118782</v>
      </c>
      <c r="M75" s="18" t="n">
        <v>0</v>
      </c>
      <c r="N75" s="20" t="n">
        <v>0</v>
      </c>
      <c r="O75" s="18" t="n">
        <v>0</v>
      </c>
      <c r="P75" s="20" t="n">
        <v>0</v>
      </c>
      <c r="Q75" s="18" t="n">
        <v>1.28028457</v>
      </c>
      <c r="R75" s="20" t="n">
        <v>0.57515172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(2670.0/B77*100)</f>
        <v/>
      </c>
      <c r="D77" s="19" t="n">
        <v>299</v>
      </c>
      <c r="E77" s="18" t="n">
        <v>63.48248685</v>
      </c>
      <c r="F77" s="20" t="n">
        <v>2.54289773</v>
      </c>
      <c r="G77" s="18" t="n">
        <v>25.56894441</v>
      </c>
      <c r="H77" s="20" t="n">
        <v>2.42285013</v>
      </c>
      <c r="I77" s="18" t="n">
        <v>0</v>
      </c>
      <c r="J77" s="20" t="n">
        <v>0</v>
      </c>
      <c r="K77" s="18" t="n">
        <v>6.94058047</v>
      </c>
      <c r="L77" s="20" t="n">
        <v>1.47337546</v>
      </c>
      <c r="M77" s="18" t="n">
        <v>0</v>
      </c>
      <c r="N77" s="20" t="n">
        <v>0</v>
      </c>
      <c r="O77" s="18" t="n">
        <v>0</v>
      </c>
      <c r="P77" s="20" t="n">
        <v>0</v>
      </c>
      <c r="Q77" s="18" t="n">
        <v>4.00798826</v>
      </c>
      <c r="R77" s="20" t="n">
        <v>1.41852066</v>
      </c>
    </row>
    <row r="78" spans="1:18">
      <c r="A78" s="15" t="s">
        <v>502</v>
      </c>
      <c r="B78" s="17" t="n">
        <v>7115</v>
      </c>
      <c r="C78" s="18">
        <f>(6238.0/B78*100)</f>
        <v/>
      </c>
      <c r="D78" s="19" t="n">
        <v>877</v>
      </c>
      <c r="E78" s="18" t="n">
        <v>53.96848756</v>
      </c>
      <c r="F78" s="20" t="n">
        <v>2.12596681</v>
      </c>
      <c r="G78" s="18" t="n">
        <v>42.15075616</v>
      </c>
      <c r="H78" s="20" t="n">
        <v>2.13388659</v>
      </c>
      <c r="I78" s="18" t="n">
        <v>0</v>
      </c>
      <c r="J78" s="20" t="n">
        <v>0</v>
      </c>
      <c r="K78" s="18" t="n">
        <v>0.89023116</v>
      </c>
      <c r="L78" s="20" t="n">
        <v>0.26792383</v>
      </c>
      <c r="M78" s="18" t="n">
        <v>0</v>
      </c>
      <c r="N78" s="20" t="n">
        <v>0</v>
      </c>
      <c r="O78" s="18" t="n">
        <v>0</v>
      </c>
      <c r="P78" s="20" t="n">
        <v>0</v>
      </c>
      <c r="Q78" s="18" t="n">
        <v>2.99052511</v>
      </c>
      <c r="R78" s="20" t="n">
        <v>0.79056579</v>
      </c>
    </row>
    <row r="79" spans="1:18">
      <c r="A79" s="15" t="s">
        <v>503</v>
      </c>
      <c r="B79" s="17" t="n">
        <v>3154</v>
      </c>
      <c r="C79" s="18">
        <f>(2812.0/B79*100)</f>
        <v/>
      </c>
      <c r="D79" s="19" t="n">
        <v>342</v>
      </c>
      <c r="E79" s="18" t="n">
        <v>47.37534148</v>
      </c>
      <c r="F79" s="20" t="n">
        <v>2.62876554</v>
      </c>
      <c r="G79" s="18" t="n">
        <v>36.63591723</v>
      </c>
      <c r="H79" s="20" t="n">
        <v>3.0854671</v>
      </c>
      <c r="I79" s="18" t="n">
        <v>0</v>
      </c>
      <c r="J79" s="20" t="n">
        <v>0</v>
      </c>
      <c r="K79" s="18" t="n">
        <v>7.0911859</v>
      </c>
      <c r="L79" s="20" t="n">
        <v>1.40280241</v>
      </c>
      <c r="M79" s="18" t="n">
        <v>0</v>
      </c>
      <c r="N79" s="20" t="n">
        <v>0</v>
      </c>
      <c r="O79" s="18" t="n">
        <v>0</v>
      </c>
      <c r="P79" s="20" t="n">
        <v>0</v>
      </c>
      <c r="Q79" s="18" t="n">
        <v>8.897555390000001</v>
      </c>
      <c r="R79" s="20" t="n">
        <v>1.70336708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(14070.0/B82*100)</f>
        <v/>
      </c>
      <c r="D82" s="19" t="n">
        <v>1891</v>
      </c>
      <c r="E82" s="18" t="n">
        <v>48.51510908</v>
      </c>
      <c r="F82" s="20" t="n">
        <v>1.44392132</v>
      </c>
      <c r="G82" s="18" t="n">
        <v>47.41540261</v>
      </c>
      <c r="H82" s="20" t="n">
        <v>1.45159158</v>
      </c>
      <c r="I82" s="18" t="n">
        <v>0</v>
      </c>
      <c r="J82" s="20" t="n">
        <v>0</v>
      </c>
      <c r="K82" s="18" t="n">
        <v>1.8986123</v>
      </c>
      <c r="L82" s="20" t="n">
        <v>0.4464966</v>
      </c>
      <c r="M82" s="18" t="n">
        <v>0</v>
      </c>
      <c r="N82" s="20" t="n">
        <v>0</v>
      </c>
      <c r="O82" s="18" t="n">
        <v>0</v>
      </c>
      <c r="P82" s="20" t="n">
        <v>0</v>
      </c>
      <c r="Q82" s="18" t="n">
        <v>2.17087601</v>
      </c>
      <c r="R82" s="20" t="n">
        <v>0.53081373</v>
      </c>
    </row>
    <row r="83" spans="1:18">
      <c r="A83" s="15" t="s">
        <v>507</v>
      </c>
      <c r="B83" s="17" t="n">
        <v>808</v>
      </c>
      <c r="C83" s="18">
        <f>(715.0/B83*100)</f>
        <v/>
      </c>
      <c r="D83" s="19" t="n">
        <v>93</v>
      </c>
      <c r="E83" s="18" t="n">
        <v>39.47135753</v>
      </c>
      <c r="F83" s="20" t="n">
        <v>5.99252139</v>
      </c>
      <c r="G83" s="18" t="n">
        <v>58.38853728</v>
      </c>
      <c r="H83" s="20" t="n">
        <v>6.28881749</v>
      </c>
      <c r="I83" s="18" t="n">
        <v>0</v>
      </c>
      <c r="J83" s="20" t="n">
        <v>0</v>
      </c>
      <c r="K83" s="18" t="n">
        <v>1.15535145</v>
      </c>
      <c r="L83" s="20" t="n">
        <v>1.23320587</v>
      </c>
      <c r="M83" s="18" t="n">
        <v>0</v>
      </c>
      <c r="N83" s="20" t="n">
        <v>0</v>
      </c>
      <c r="O83" s="18" t="n">
        <v>0</v>
      </c>
      <c r="P83" s="20" t="n">
        <v>0</v>
      </c>
      <c r="Q83" s="18" t="n">
        <v>0.98475374</v>
      </c>
      <c r="R83" s="20" t="n">
        <v>0.9803967</v>
      </c>
    </row>
    <row r="84" spans="1:18">
      <c r="A84" s="23" t="s">
        <v>508</v>
      </c>
      <c r="B84" s="24" t="n">
        <v>938</v>
      </c>
      <c r="C84" s="25">
        <f>(830.0/B84*100)</f>
        <v/>
      </c>
      <c r="D84" s="19" t="n">
        <v>108</v>
      </c>
      <c r="E84" s="18" t="n">
        <v>40.82308315</v>
      </c>
      <c r="F84" s="20" t="n">
        <v>5.53675693</v>
      </c>
      <c r="G84" s="18" t="n">
        <v>58.09317743</v>
      </c>
      <c r="H84" s="20" t="n">
        <v>5.47455631</v>
      </c>
      <c r="I84" s="18" t="n">
        <v>0</v>
      </c>
      <c r="J84" s="20" t="n">
        <v>0</v>
      </c>
      <c r="K84" s="18" t="n">
        <v>1.08373942</v>
      </c>
      <c r="L84" s="20" t="n">
        <v>1.09122088</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(6284.0/B7*100)</f>
        <v/>
      </c>
      <c r="D7" s="19" t="n">
        <v>879</v>
      </c>
      <c r="E7" s="18" t="n">
        <v>39.61839539</v>
      </c>
      <c r="F7" s="20" t="n">
        <v>1.86979285</v>
      </c>
      <c r="G7" s="18" t="n">
        <v>58.77457592</v>
      </c>
      <c r="H7" s="20" t="n">
        <v>1.8879884</v>
      </c>
      <c r="I7" s="18" t="n">
        <v>0</v>
      </c>
      <c r="J7" s="20" t="n">
        <v>0</v>
      </c>
      <c r="K7" s="18" t="n">
        <v>0.99814167</v>
      </c>
      <c r="L7" s="20" t="n">
        <v>0.35623057</v>
      </c>
      <c r="M7" s="18" t="n">
        <v>0</v>
      </c>
      <c r="N7" s="20" t="n">
        <v>0</v>
      </c>
      <c r="O7" s="18" t="n">
        <v>0</v>
      </c>
      <c r="P7" s="20" t="n">
        <v>0</v>
      </c>
      <c r="Q7" s="18" t="n">
        <v>0.60888701</v>
      </c>
      <c r="R7" s="20" t="n">
        <v>0.24696351</v>
      </c>
    </row>
    <row r="8" spans="1:18">
      <c r="A8" s="15" t="s">
        <v>430</v>
      </c>
      <c r="B8" s="17" t="n">
        <v>3443</v>
      </c>
      <c r="C8" s="18">
        <f>(3028.0/B8*100)</f>
        <v/>
      </c>
      <c r="D8" s="19" t="n">
        <v>415</v>
      </c>
      <c r="E8" s="18" t="n">
        <v>34.24620335</v>
      </c>
      <c r="F8" s="20" t="n">
        <v>2.30214399</v>
      </c>
      <c r="G8" s="18" t="n">
        <v>63.34249865</v>
      </c>
      <c r="H8" s="20" t="n">
        <v>2.29419172</v>
      </c>
      <c r="I8" s="18" t="n">
        <v>0</v>
      </c>
      <c r="J8" s="20" t="n">
        <v>0</v>
      </c>
      <c r="K8" s="18" t="n">
        <v>2.29268377</v>
      </c>
      <c r="L8" s="20" t="n">
        <v>0.70754001</v>
      </c>
      <c r="M8" s="18" t="n">
        <v>0</v>
      </c>
      <c r="N8" s="20" t="n">
        <v>0</v>
      </c>
      <c r="O8" s="18" t="n">
        <v>0</v>
      </c>
      <c r="P8" s="20" t="n">
        <v>0</v>
      </c>
      <c r="Q8" s="18" t="n">
        <v>0.11861423</v>
      </c>
      <c r="R8" s="20" t="n">
        <v>0.13910327</v>
      </c>
    </row>
    <row r="9" spans="1:18">
      <c r="A9" s="15" t="s">
        <v>431</v>
      </c>
      <c r="B9" s="17" t="n">
        <v>4752</v>
      </c>
      <c r="C9" s="18">
        <f>(4189.0/B9*100)</f>
        <v/>
      </c>
      <c r="D9" s="19" t="n">
        <v>563</v>
      </c>
      <c r="E9" s="18" t="n">
        <v>25.86163065</v>
      </c>
      <c r="F9" s="20" t="n">
        <v>1.80945267</v>
      </c>
      <c r="G9" s="18" t="n">
        <v>72.16900919</v>
      </c>
      <c r="H9" s="20" t="n">
        <v>1.8363902</v>
      </c>
      <c r="I9" s="18" t="n">
        <v>0</v>
      </c>
      <c r="J9" s="20" t="n">
        <v>0</v>
      </c>
      <c r="K9" s="18" t="n">
        <v>1.34775328</v>
      </c>
      <c r="L9" s="20" t="n">
        <v>0.37838811</v>
      </c>
      <c r="M9" s="18" t="n">
        <v>0</v>
      </c>
      <c r="N9" s="20" t="n">
        <v>0</v>
      </c>
      <c r="O9" s="18" t="n">
        <v>0</v>
      </c>
      <c r="P9" s="20" t="n">
        <v>0</v>
      </c>
      <c r="Q9" s="18" t="n">
        <v>0.62160688</v>
      </c>
      <c r="R9" s="20" t="n">
        <v>0.58963449</v>
      </c>
    </row>
    <row r="10" spans="1:18">
      <c r="A10" s="15" t="s">
        <v>432</v>
      </c>
      <c r="B10" s="17" t="n">
        <v>10022</v>
      </c>
      <c r="C10" s="18">
        <f>(8805.0/B10*100)</f>
        <v/>
      </c>
      <c r="D10" s="19" t="n">
        <v>1217</v>
      </c>
      <c r="E10" s="18" t="n">
        <v>33.84181246</v>
      </c>
      <c r="F10" s="20" t="n">
        <v>2.27497655</v>
      </c>
      <c r="G10" s="18" t="n">
        <v>64.24338526</v>
      </c>
      <c r="H10" s="20" t="n">
        <v>2.1886823</v>
      </c>
      <c r="I10" s="18" t="n">
        <v>0</v>
      </c>
      <c r="J10" s="20" t="n">
        <v>0</v>
      </c>
      <c r="K10" s="18" t="n">
        <v>1.02172212</v>
      </c>
      <c r="L10" s="20" t="n">
        <v>0.40684584</v>
      </c>
      <c r="M10" s="18" t="n">
        <v>0</v>
      </c>
      <c r="N10" s="20" t="n">
        <v>0</v>
      </c>
      <c r="O10" s="18" t="n">
        <v>0</v>
      </c>
      <c r="P10" s="20" t="n">
        <v>0</v>
      </c>
      <c r="Q10" s="18" t="n">
        <v>0.89308016</v>
      </c>
      <c r="R10" s="20" t="n">
        <v>0.3930889</v>
      </c>
    </row>
    <row r="11" spans="1:18">
      <c r="A11" s="15" t="s">
        <v>433</v>
      </c>
      <c r="B11" s="17" t="n">
        <v>3500</v>
      </c>
      <c r="C11" s="18">
        <f>(3094.0/B11*100)</f>
        <v/>
      </c>
      <c r="D11" s="19" t="n">
        <v>406</v>
      </c>
      <c r="E11" s="18" t="n">
        <v>34.21038914</v>
      </c>
      <c r="F11" s="20" t="n">
        <v>3.17789079</v>
      </c>
      <c r="G11" s="18" t="n">
        <v>60.31472599</v>
      </c>
      <c r="H11" s="20" t="n">
        <v>3.03648135</v>
      </c>
      <c r="I11" s="18" t="n">
        <v>0</v>
      </c>
      <c r="J11" s="20" t="n">
        <v>0</v>
      </c>
      <c r="K11" s="18" t="n">
        <v>4.52265321</v>
      </c>
      <c r="L11" s="20" t="n">
        <v>1.13760276</v>
      </c>
      <c r="M11" s="18" t="n">
        <v>0</v>
      </c>
      <c r="N11" s="20" t="n">
        <v>0</v>
      </c>
      <c r="O11" s="18" t="n">
        <v>0</v>
      </c>
      <c r="P11" s="20" t="n">
        <v>0</v>
      </c>
      <c r="Q11" s="18" t="n">
        <v>0.95223165</v>
      </c>
      <c r="R11" s="20" t="n">
        <v>0.57376903</v>
      </c>
    </row>
    <row r="12" spans="1:18">
      <c r="A12" s="15" t="s">
        <v>434</v>
      </c>
      <c r="B12" s="17" t="n">
        <v>3422</v>
      </c>
      <c r="C12" s="18">
        <f>(3019.0/B12*100)</f>
        <v/>
      </c>
      <c r="D12" s="19" t="n">
        <v>403</v>
      </c>
      <c r="E12" s="18" t="n">
        <v>34.32480925</v>
      </c>
      <c r="F12" s="20" t="n">
        <v>2.51491615</v>
      </c>
      <c r="G12" s="18" t="n">
        <v>62.98678462</v>
      </c>
      <c r="H12" s="20" t="n">
        <v>2.49292805</v>
      </c>
      <c r="I12" s="18" t="n">
        <v>0</v>
      </c>
      <c r="J12" s="20" t="n">
        <v>0</v>
      </c>
      <c r="K12" s="18" t="n">
        <v>1.55573491</v>
      </c>
      <c r="L12" s="20" t="n">
        <v>0.70705727</v>
      </c>
      <c r="M12" s="18" t="n">
        <v>0</v>
      </c>
      <c r="N12" s="20" t="n">
        <v>0</v>
      </c>
      <c r="O12" s="18" t="n">
        <v>0</v>
      </c>
      <c r="P12" s="20" t="n">
        <v>0</v>
      </c>
      <c r="Q12" s="18" t="n">
        <v>1.13267121</v>
      </c>
      <c r="R12" s="20" t="n">
        <v>0.67709039</v>
      </c>
    </row>
    <row r="13" spans="1:18">
      <c r="A13" s="15" t="s">
        <v>435</v>
      </c>
      <c r="B13" s="17" t="n">
        <v>3602</v>
      </c>
      <c r="C13" s="18">
        <f>(3191.0/B13*100)</f>
        <v/>
      </c>
      <c r="D13" s="19" t="n">
        <v>411</v>
      </c>
      <c r="E13" s="18" t="n">
        <v>46.1771525</v>
      </c>
      <c r="F13" s="20" t="n">
        <v>2.90238652</v>
      </c>
      <c r="G13" s="18" t="n">
        <v>49.54326308</v>
      </c>
      <c r="H13" s="20" t="n">
        <v>2.868719</v>
      </c>
      <c r="I13" s="18" t="n">
        <v>0</v>
      </c>
      <c r="J13" s="20" t="n">
        <v>0</v>
      </c>
      <c r="K13" s="18" t="n">
        <v>2.74816268</v>
      </c>
      <c r="L13" s="20" t="n">
        <v>0.77446421</v>
      </c>
      <c r="M13" s="18" t="n">
        <v>0</v>
      </c>
      <c r="N13" s="20" t="n">
        <v>0</v>
      </c>
      <c r="O13" s="18" t="n">
        <v>0</v>
      </c>
      <c r="P13" s="20" t="n">
        <v>0</v>
      </c>
      <c r="Q13" s="18" t="n">
        <v>1.53142174</v>
      </c>
      <c r="R13" s="20" t="n">
        <v>0.76037256</v>
      </c>
    </row>
    <row r="14" spans="1:18">
      <c r="A14" s="15" t="s">
        <v>436</v>
      </c>
      <c r="B14" s="17" t="n">
        <v>2788</v>
      </c>
      <c r="C14" s="18">
        <f>(2470.0/B14*100)</f>
        <v/>
      </c>
      <c r="D14" s="19" t="n">
        <v>318</v>
      </c>
      <c r="E14" s="18" t="n">
        <v>41.02944864</v>
      </c>
      <c r="F14" s="20" t="n">
        <v>3.44934386</v>
      </c>
      <c r="G14" s="18" t="n">
        <v>57.93530728</v>
      </c>
      <c r="H14" s="20" t="n">
        <v>3.40968786</v>
      </c>
      <c r="I14" s="18" t="n">
        <v>0</v>
      </c>
      <c r="J14" s="20" t="n">
        <v>0</v>
      </c>
      <c r="K14" s="18" t="n">
        <v>0.51695646</v>
      </c>
      <c r="L14" s="20" t="n">
        <v>0.36516364</v>
      </c>
      <c r="M14" s="18" t="n">
        <v>0</v>
      </c>
      <c r="N14" s="20" t="n">
        <v>0</v>
      </c>
      <c r="O14" s="18" t="n">
        <v>0</v>
      </c>
      <c r="P14" s="20" t="n">
        <v>0</v>
      </c>
      <c r="Q14" s="18" t="n">
        <v>0.51828763</v>
      </c>
      <c r="R14" s="20" t="n">
        <v>0.35978466</v>
      </c>
    </row>
    <row r="15" spans="1:18">
      <c r="A15" s="15" t="s">
        <v>437</v>
      </c>
      <c r="B15" s="17" t="n">
        <v>2863</v>
      </c>
      <c r="C15" s="18">
        <f>(2501.0/B15*100)</f>
        <v/>
      </c>
      <c r="D15" s="19" t="n">
        <v>362</v>
      </c>
      <c r="E15" s="18" t="n">
        <v>15.01065139</v>
      </c>
      <c r="F15" s="20" t="n">
        <v>1.92882688</v>
      </c>
      <c r="G15" s="18" t="n">
        <v>84.25256118</v>
      </c>
      <c r="H15" s="20" t="n">
        <v>1.86684961</v>
      </c>
      <c r="I15" s="18" t="n">
        <v>0</v>
      </c>
      <c r="J15" s="20" t="n">
        <v>0</v>
      </c>
      <c r="K15" s="18" t="n">
        <v>0.2196665</v>
      </c>
      <c r="L15" s="20" t="n">
        <v>0.22029865</v>
      </c>
      <c r="M15" s="18" t="n">
        <v>0</v>
      </c>
      <c r="N15" s="20" t="n">
        <v>0</v>
      </c>
      <c r="O15" s="18" t="n">
        <v>0</v>
      </c>
      <c r="P15" s="20" t="n">
        <v>0</v>
      </c>
      <c r="Q15" s="18" t="n">
        <v>0.51712093</v>
      </c>
      <c r="R15" s="20" t="n">
        <v>0.37301795</v>
      </c>
    </row>
    <row r="16" spans="1:18">
      <c r="A16" s="15" t="s">
        <v>438</v>
      </c>
      <c r="B16" s="17" t="n">
        <v>3111</v>
      </c>
      <c r="C16" s="18">
        <f>(2733.0/B16*100)</f>
        <v/>
      </c>
      <c r="D16" s="19" t="n">
        <v>378</v>
      </c>
      <c r="E16" s="18" t="n">
        <v>27.23763534</v>
      </c>
      <c r="F16" s="20" t="n">
        <v>2.28879978</v>
      </c>
      <c r="G16" s="18" t="n">
        <v>69.01929136</v>
      </c>
      <c r="H16" s="20" t="n">
        <v>2.25018287</v>
      </c>
      <c r="I16" s="18" t="n">
        <v>0</v>
      </c>
      <c r="J16" s="20" t="n">
        <v>0</v>
      </c>
      <c r="K16" s="18" t="n">
        <v>3.11651584</v>
      </c>
      <c r="L16" s="20" t="n">
        <v>1.09185543</v>
      </c>
      <c r="M16" s="18" t="n">
        <v>0</v>
      </c>
      <c r="N16" s="20" t="n">
        <v>0</v>
      </c>
      <c r="O16" s="18" t="n">
        <v>0</v>
      </c>
      <c r="P16" s="20" t="n">
        <v>0</v>
      </c>
      <c r="Q16" s="18" t="n">
        <v>0.62655746</v>
      </c>
      <c r="R16" s="20" t="n">
        <v>0.52709527</v>
      </c>
    </row>
    <row r="17" spans="1:18">
      <c r="A17" s="15" t="s">
        <v>439</v>
      </c>
      <c r="B17" s="17" t="n">
        <v>3197</v>
      </c>
      <c r="C17" s="18">
        <f>(2819.0/B17*100)</f>
        <v/>
      </c>
      <c r="D17" s="19" t="n">
        <v>378</v>
      </c>
      <c r="E17" s="18" t="n">
        <v>25.83147755</v>
      </c>
      <c r="F17" s="20" t="n">
        <v>2.13880645</v>
      </c>
      <c r="G17" s="18" t="n">
        <v>70.24541804</v>
      </c>
      <c r="H17" s="20" t="n">
        <v>2.26804903</v>
      </c>
      <c r="I17" s="18" t="n">
        <v>0</v>
      </c>
      <c r="J17" s="20" t="n">
        <v>0</v>
      </c>
      <c r="K17" s="18" t="n">
        <v>2.61114747</v>
      </c>
      <c r="L17" s="20" t="n">
        <v>0.77283387</v>
      </c>
      <c r="M17" s="18" t="n">
        <v>0</v>
      </c>
      <c r="N17" s="20" t="n">
        <v>0</v>
      </c>
      <c r="O17" s="18" t="n">
        <v>0</v>
      </c>
      <c r="P17" s="20" t="n">
        <v>0</v>
      </c>
      <c r="Q17" s="18" t="n">
        <v>1.31195694</v>
      </c>
      <c r="R17" s="20" t="n">
        <v>0.55678301</v>
      </c>
    </row>
    <row r="18" spans="1:18">
      <c r="A18" s="15" t="s">
        <v>440</v>
      </c>
      <c r="B18" s="17" t="n">
        <v>2706</v>
      </c>
      <c r="C18" s="18">
        <f>(2389.0/B18*100)</f>
        <v/>
      </c>
      <c r="D18" s="19" t="n">
        <v>317</v>
      </c>
      <c r="E18" s="18" t="n">
        <v>37.37522388</v>
      </c>
      <c r="F18" s="20" t="n">
        <v>3.00076339</v>
      </c>
      <c r="G18" s="18" t="n">
        <v>58.65058253</v>
      </c>
      <c r="H18" s="20" t="n">
        <v>3.10712225</v>
      </c>
      <c r="I18" s="18" t="n">
        <v>0</v>
      </c>
      <c r="J18" s="20" t="n">
        <v>0</v>
      </c>
      <c r="K18" s="18" t="n">
        <v>2.39317926</v>
      </c>
      <c r="L18" s="20" t="n">
        <v>0.90476185</v>
      </c>
      <c r="M18" s="18" t="n">
        <v>0</v>
      </c>
      <c r="N18" s="20" t="n">
        <v>0</v>
      </c>
      <c r="O18" s="18" t="n">
        <v>0</v>
      </c>
      <c r="P18" s="20" t="n">
        <v>0</v>
      </c>
      <c r="Q18" s="18" t="n">
        <v>1.58101433</v>
      </c>
      <c r="R18" s="20" t="n">
        <v>0.91721872</v>
      </c>
    </row>
    <row r="19" spans="1:18">
      <c r="A19" s="15" t="s">
        <v>441</v>
      </c>
      <c r="B19" s="17" t="n">
        <v>2850</v>
      </c>
      <c r="C19" s="18">
        <f>(2523.0/B19*100)</f>
        <v/>
      </c>
      <c r="D19" s="19" t="n">
        <v>327</v>
      </c>
      <c r="E19" s="18" t="n">
        <v>43.63368819</v>
      </c>
      <c r="F19" s="20" t="n">
        <v>2.48973004</v>
      </c>
      <c r="G19" s="18" t="n">
        <v>55.065217</v>
      </c>
      <c r="H19" s="20" t="n">
        <v>2.44670761</v>
      </c>
      <c r="I19" s="18" t="n">
        <v>0</v>
      </c>
      <c r="J19" s="20" t="n">
        <v>0</v>
      </c>
      <c r="K19" s="18" t="n">
        <v>0.70000693</v>
      </c>
      <c r="L19" s="20" t="n">
        <v>0.5023044800000001</v>
      </c>
      <c r="M19" s="18" t="n">
        <v>0</v>
      </c>
      <c r="N19" s="20" t="n">
        <v>0</v>
      </c>
      <c r="O19" s="18" t="n">
        <v>0</v>
      </c>
      <c r="P19" s="20" t="n">
        <v>0</v>
      </c>
      <c r="Q19" s="18" t="n">
        <v>0.60108789</v>
      </c>
      <c r="R19" s="20" t="n">
        <v>0.39724128</v>
      </c>
    </row>
    <row r="20" spans="1:18">
      <c r="A20" s="15" t="s">
        <v>442</v>
      </c>
      <c r="B20" s="17" t="n">
        <v>1741</v>
      </c>
      <c r="C20" s="18">
        <f>(1544.0/B20*100)</f>
        <v/>
      </c>
      <c r="D20" s="19" t="n">
        <v>197</v>
      </c>
      <c r="E20" s="18" t="n">
        <v>37.07174653</v>
      </c>
      <c r="F20" s="20" t="n">
        <v>3.31746416</v>
      </c>
      <c r="G20" s="18" t="n">
        <v>60.95956549</v>
      </c>
      <c r="H20" s="20" t="n">
        <v>3.45173949</v>
      </c>
      <c r="I20" s="18" t="n">
        <v>0</v>
      </c>
      <c r="J20" s="20" t="n">
        <v>0</v>
      </c>
      <c r="K20" s="18" t="n">
        <v>0.95643405</v>
      </c>
      <c r="L20" s="20" t="n">
        <v>0.68102979</v>
      </c>
      <c r="M20" s="18" t="n">
        <v>0</v>
      </c>
      <c r="N20" s="20" t="n">
        <v>0</v>
      </c>
      <c r="O20" s="18" t="n">
        <v>0</v>
      </c>
      <c r="P20" s="20" t="n">
        <v>0</v>
      </c>
      <c r="Q20" s="18" t="n">
        <v>1.01225393</v>
      </c>
      <c r="R20" s="20" t="n">
        <v>0.7375893100000001</v>
      </c>
    </row>
    <row r="21" spans="1:18">
      <c r="A21" s="15" t="s">
        <v>443</v>
      </c>
      <c r="B21" s="17" t="n">
        <v>2833</v>
      </c>
      <c r="C21" s="18">
        <f>(2359.0/B21*100)</f>
        <v/>
      </c>
      <c r="D21" s="19" t="n">
        <v>474</v>
      </c>
      <c r="E21" s="18" t="n">
        <v>45.78926213</v>
      </c>
      <c r="F21" s="20" t="n">
        <v>2.6332647</v>
      </c>
      <c r="G21" s="18" t="n">
        <v>53.79945626</v>
      </c>
      <c r="H21" s="20" t="n">
        <v>2.59019121</v>
      </c>
      <c r="I21" s="18" t="n">
        <v>0</v>
      </c>
      <c r="J21" s="20" t="n">
        <v>0</v>
      </c>
      <c r="K21" s="18" t="n">
        <v>0.41128162</v>
      </c>
      <c r="L21" s="20" t="n">
        <v>0.24503603</v>
      </c>
      <c r="M21" s="18" t="n">
        <v>0</v>
      </c>
      <c r="N21" s="20" t="n">
        <v>0</v>
      </c>
      <c r="O21" s="18" t="n">
        <v>0</v>
      </c>
      <c r="P21" s="20" t="n">
        <v>0</v>
      </c>
      <c r="Q21" s="18" t="n">
        <v>0</v>
      </c>
      <c r="R21" s="20" t="n">
        <v>0</v>
      </c>
    </row>
    <row r="22" spans="1:18">
      <c r="A22" s="15" t="s">
        <v>444</v>
      </c>
      <c r="B22" s="17" t="n">
        <v>3667</v>
      </c>
      <c r="C22" s="18">
        <f>(3207.0/B22*100)</f>
        <v/>
      </c>
      <c r="D22" s="19" t="n">
        <v>460</v>
      </c>
      <c r="E22" s="18" t="n">
        <v>29.49058707</v>
      </c>
      <c r="F22" s="20" t="n">
        <v>1.95517073</v>
      </c>
      <c r="G22" s="18" t="n">
        <v>66.5120479</v>
      </c>
      <c r="H22" s="20" t="n">
        <v>2.14387473</v>
      </c>
      <c r="I22" s="18" t="n">
        <v>0</v>
      </c>
      <c r="J22" s="20" t="n">
        <v>0</v>
      </c>
      <c r="K22" s="18" t="n">
        <v>1.40441526</v>
      </c>
      <c r="L22" s="20" t="n">
        <v>0.59442593</v>
      </c>
      <c r="M22" s="18" t="n">
        <v>0</v>
      </c>
      <c r="N22" s="20" t="n">
        <v>0</v>
      </c>
      <c r="O22" s="18" t="n">
        <v>0</v>
      </c>
      <c r="P22" s="20" t="n">
        <v>0</v>
      </c>
      <c r="Q22" s="18" t="n">
        <v>2.59294978</v>
      </c>
      <c r="R22" s="20" t="n">
        <v>0.87605073</v>
      </c>
    </row>
    <row r="23" spans="1:18">
      <c r="A23" s="15" t="s">
        <v>445</v>
      </c>
      <c r="B23" s="17" t="n">
        <v>5792</v>
      </c>
      <c r="C23" s="18">
        <f>(5088.0/B23*100)</f>
        <v/>
      </c>
      <c r="D23" s="19" t="n">
        <v>704</v>
      </c>
      <c r="E23" s="18" t="n">
        <v>21.45767754</v>
      </c>
      <c r="F23" s="20" t="n">
        <v>2.21414222</v>
      </c>
      <c r="G23" s="18" t="n">
        <v>74.74340352</v>
      </c>
      <c r="H23" s="20" t="n">
        <v>2.26295048</v>
      </c>
      <c r="I23" s="18" t="n">
        <v>0</v>
      </c>
      <c r="J23" s="20" t="n">
        <v>0</v>
      </c>
      <c r="K23" s="18" t="n">
        <v>1.9569504</v>
      </c>
      <c r="L23" s="20" t="n">
        <v>0.77801885</v>
      </c>
      <c r="M23" s="18" t="n">
        <v>0</v>
      </c>
      <c r="N23" s="20" t="n">
        <v>0</v>
      </c>
      <c r="O23" s="18" t="n">
        <v>0</v>
      </c>
      <c r="P23" s="20" t="n">
        <v>0</v>
      </c>
      <c r="Q23" s="18" t="n">
        <v>1.84196853</v>
      </c>
      <c r="R23" s="20" t="n">
        <v>0.76032053</v>
      </c>
    </row>
    <row r="24" spans="1:18">
      <c r="A24" s="15" t="s">
        <v>446</v>
      </c>
      <c r="B24" s="17" t="n">
        <v>3309</v>
      </c>
      <c r="C24" s="18">
        <f>(2904.0/B24*100)</f>
        <v/>
      </c>
      <c r="D24" s="19" t="n">
        <v>405</v>
      </c>
      <c r="E24" s="18" t="n">
        <v>37.95815307</v>
      </c>
      <c r="F24" s="20" t="n">
        <v>2.49563228</v>
      </c>
      <c r="G24" s="18" t="n">
        <v>60.15596666</v>
      </c>
      <c r="H24" s="20" t="n">
        <v>2.56972256</v>
      </c>
      <c r="I24" s="18" t="n">
        <v>0</v>
      </c>
      <c r="J24" s="20" t="n">
        <v>0</v>
      </c>
      <c r="K24" s="18" t="n">
        <v>1.12506043</v>
      </c>
      <c r="L24" s="20" t="n">
        <v>0.49554445</v>
      </c>
      <c r="M24" s="18" t="n">
        <v>0</v>
      </c>
      <c r="N24" s="20" t="n">
        <v>0</v>
      </c>
      <c r="O24" s="18" t="n">
        <v>0</v>
      </c>
      <c r="P24" s="20" t="n">
        <v>0</v>
      </c>
      <c r="Q24" s="18" t="n">
        <v>0.76081984</v>
      </c>
      <c r="R24" s="20" t="n">
        <v>0.32882435</v>
      </c>
    </row>
    <row r="25" spans="1:18">
      <c r="A25" s="15" t="s">
        <v>447</v>
      </c>
      <c r="B25" s="17" t="n">
        <v>2669</v>
      </c>
      <c r="C25" s="18">
        <f>(2344.0/B25*100)</f>
        <v/>
      </c>
      <c r="D25" s="19" t="n">
        <v>325</v>
      </c>
      <c r="E25" s="18" t="n">
        <v>31.04928876</v>
      </c>
      <c r="F25" s="20" t="n">
        <v>2.6881228</v>
      </c>
      <c r="G25" s="18" t="n">
        <v>68.40114876</v>
      </c>
      <c r="H25" s="20" t="n">
        <v>2.6348747</v>
      </c>
      <c r="I25" s="18" t="n">
        <v>0</v>
      </c>
      <c r="J25" s="20" t="n">
        <v>0</v>
      </c>
      <c r="K25" s="18" t="n">
        <v>0.30933969</v>
      </c>
      <c r="L25" s="20" t="n">
        <v>0.30932497</v>
      </c>
      <c r="M25" s="18" t="n">
        <v>0</v>
      </c>
      <c r="N25" s="20" t="n">
        <v>0</v>
      </c>
      <c r="O25" s="18" t="n">
        <v>0</v>
      </c>
      <c r="P25" s="20" t="n">
        <v>0</v>
      </c>
      <c r="Q25" s="18" t="n">
        <v>0.24022278</v>
      </c>
      <c r="R25" s="20" t="n">
        <v>0.24211637</v>
      </c>
    </row>
    <row r="26" spans="1:18">
      <c r="A26" s="15" t="s">
        <v>448</v>
      </c>
      <c r="B26" s="17" t="n">
        <v>2419</v>
      </c>
      <c r="C26" s="18">
        <f>(2125.0/B26*100)</f>
        <v/>
      </c>
      <c r="D26" s="19" t="n">
        <v>294</v>
      </c>
      <c r="E26" s="18" t="n">
        <v>26.91094424</v>
      </c>
      <c r="F26" s="20" t="n">
        <v>3.00177672</v>
      </c>
      <c r="G26" s="18" t="n">
        <v>72.26519315</v>
      </c>
      <c r="H26" s="20" t="n">
        <v>3.05359993</v>
      </c>
      <c r="I26" s="18" t="n">
        <v>0</v>
      </c>
      <c r="J26" s="20" t="n">
        <v>0</v>
      </c>
      <c r="K26" s="18" t="n">
        <v>0.8238626100000001</v>
      </c>
      <c r="L26" s="20" t="n">
        <v>0.49186279</v>
      </c>
      <c r="M26" s="18" t="n">
        <v>0</v>
      </c>
      <c r="N26" s="20" t="n">
        <v>0</v>
      </c>
      <c r="O26" s="18" t="n">
        <v>0</v>
      </c>
      <c r="P26" s="20" t="n">
        <v>0</v>
      </c>
      <c r="Q26" s="18" t="n">
        <v>0</v>
      </c>
      <c r="R26" s="20" t="n">
        <v>0</v>
      </c>
    </row>
    <row r="27" spans="1:18">
      <c r="A27" s="15" t="s">
        <v>449</v>
      </c>
      <c r="B27" s="17" t="n">
        <v>2683</v>
      </c>
      <c r="C27" s="18">
        <f>(2383.0/B27*100)</f>
        <v/>
      </c>
      <c r="D27" s="19" t="n">
        <v>300</v>
      </c>
      <c r="E27" s="18" t="n">
        <v>30.17594153</v>
      </c>
      <c r="F27" s="20" t="n">
        <v>2.51865877</v>
      </c>
      <c r="G27" s="18" t="n">
        <v>66.38227508</v>
      </c>
      <c r="H27" s="20" t="n">
        <v>2.73233519</v>
      </c>
      <c r="I27" s="18" t="n">
        <v>0</v>
      </c>
      <c r="J27" s="20" t="n">
        <v>0</v>
      </c>
      <c r="K27" s="18" t="n">
        <v>1.76722206</v>
      </c>
      <c r="L27" s="20" t="n">
        <v>0.77642082</v>
      </c>
      <c r="M27" s="18" t="n">
        <v>0</v>
      </c>
      <c r="N27" s="20" t="n">
        <v>0</v>
      </c>
      <c r="O27" s="18" t="n">
        <v>0</v>
      </c>
      <c r="P27" s="20" t="n">
        <v>0</v>
      </c>
      <c r="Q27" s="18" t="n">
        <v>1.67456132</v>
      </c>
      <c r="R27" s="20" t="n">
        <v>0.7491613</v>
      </c>
    </row>
    <row r="28" spans="1:18">
      <c r="A28" s="15" t="s">
        <v>450</v>
      </c>
      <c r="B28" s="17" t="n">
        <v>3803</v>
      </c>
      <c r="C28" s="18">
        <f>(3399.0/B28*100)</f>
        <v/>
      </c>
      <c r="D28" s="19" t="n">
        <v>404</v>
      </c>
      <c r="E28" s="18" t="n">
        <v>50.38327066</v>
      </c>
      <c r="F28" s="20" t="n">
        <v>3.08316454</v>
      </c>
      <c r="G28" s="18" t="n">
        <v>47.23893347</v>
      </c>
      <c r="H28" s="20" t="n">
        <v>3.10095117</v>
      </c>
      <c r="I28" s="18" t="n">
        <v>0</v>
      </c>
      <c r="J28" s="20" t="n">
        <v>0</v>
      </c>
      <c r="K28" s="18" t="n">
        <v>1.50659558</v>
      </c>
      <c r="L28" s="20" t="n">
        <v>0.72158647</v>
      </c>
      <c r="M28" s="18" t="n">
        <v>0</v>
      </c>
      <c r="N28" s="20" t="n">
        <v>0</v>
      </c>
      <c r="O28" s="18" t="n">
        <v>0</v>
      </c>
      <c r="P28" s="20" t="n">
        <v>0</v>
      </c>
      <c r="Q28" s="18" t="n">
        <v>0.87120029</v>
      </c>
      <c r="R28" s="20" t="n">
        <v>0.47476057</v>
      </c>
    </row>
    <row r="29" spans="1:18">
      <c r="A29" s="15" t="s">
        <v>451</v>
      </c>
      <c r="B29" s="17" t="n">
        <v>2700</v>
      </c>
      <c r="C29" s="18">
        <f>(2359.0/B29*100)</f>
        <v/>
      </c>
      <c r="D29" s="19" t="n">
        <v>341</v>
      </c>
      <c r="E29" s="18" t="n">
        <v>21.7972101</v>
      </c>
      <c r="F29" s="20" t="n">
        <v>1.96457437</v>
      </c>
      <c r="G29" s="18" t="n">
        <v>77.44205478000001</v>
      </c>
      <c r="H29" s="20" t="n">
        <v>2.01818446</v>
      </c>
      <c r="I29" s="18" t="n">
        <v>0</v>
      </c>
      <c r="J29" s="20" t="n">
        <v>0</v>
      </c>
      <c r="K29" s="18" t="n">
        <v>0.33978962</v>
      </c>
      <c r="L29" s="20" t="n">
        <v>0.2743178</v>
      </c>
      <c r="M29" s="18" t="n">
        <v>0</v>
      </c>
      <c r="N29" s="20" t="n">
        <v>0</v>
      </c>
      <c r="O29" s="18" t="n">
        <v>0</v>
      </c>
      <c r="P29" s="20" t="n">
        <v>0</v>
      </c>
      <c r="Q29" s="18" t="n">
        <v>0.4209455</v>
      </c>
      <c r="R29" s="20" t="n">
        <v>0.33180791</v>
      </c>
    </row>
    <row r="30" spans="1:18">
      <c r="A30" s="15" t="s">
        <v>452</v>
      </c>
      <c r="B30" s="17" t="n">
        <v>2257</v>
      </c>
      <c r="C30" s="18">
        <f>(1984.0/B30*100)</f>
        <v/>
      </c>
      <c r="D30" s="19" t="n">
        <v>273</v>
      </c>
      <c r="E30" s="18" t="n">
        <v>42.94737666</v>
      </c>
      <c r="F30" s="20" t="n">
        <v>3.22119432</v>
      </c>
      <c r="G30" s="18" t="n">
        <v>53.63462509</v>
      </c>
      <c r="H30" s="20" t="n">
        <v>3.14361028</v>
      </c>
      <c r="I30" s="18" t="n">
        <v>0</v>
      </c>
      <c r="J30" s="20" t="n">
        <v>0</v>
      </c>
      <c r="K30" s="18" t="n">
        <v>2.9703193</v>
      </c>
      <c r="L30" s="20" t="n">
        <v>1.28568583</v>
      </c>
      <c r="M30" s="18" t="n">
        <v>0</v>
      </c>
      <c r="N30" s="20" t="n">
        <v>0</v>
      </c>
      <c r="O30" s="18" t="n">
        <v>0</v>
      </c>
      <c r="P30" s="20" t="n">
        <v>0</v>
      </c>
      <c r="Q30" s="18" t="n">
        <v>0.44767895</v>
      </c>
      <c r="R30" s="20" t="n">
        <v>0.35771995</v>
      </c>
    </row>
    <row r="31" spans="1:18">
      <c r="A31" s="15" t="s">
        <v>453</v>
      </c>
      <c r="B31" s="17" t="n">
        <v>2706</v>
      </c>
      <c r="C31" s="18">
        <f>(2385.0/B31*100)</f>
        <v/>
      </c>
      <c r="D31" s="19" t="n">
        <v>321</v>
      </c>
      <c r="E31" s="18" t="n">
        <v>33.06273162</v>
      </c>
      <c r="F31" s="20" t="n">
        <v>2.8336138</v>
      </c>
      <c r="G31" s="18" t="n">
        <v>64.88038520000001</v>
      </c>
      <c r="H31" s="20" t="n">
        <v>3.01290067</v>
      </c>
      <c r="I31" s="18" t="n">
        <v>0</v>
      </c>
      <c r="J31" s="20" t="n">
        <v>0</v>
      </c>
      <c r="K31" s="18" t="n">
        <v>2.05688318</v>
      </c>
      <c r="L31" s="20" t="n">
        <v>0.92067126</v>
      </c>
      <c r="M31" s="18" t="n">
        <v>0</v>
      </c>
      <c r="N31" s="20" t="n">
        <v>0</v>
      </c>
      <c r="O31" s="18" t="n">
        <v>0</v>
      </c>
      <c r="P31" s="20" t="n">
        <v>0</v>
      </c>
      <c r="Q31" s="18" t="n">
        <v>0</v>
      </c>
      <c r="R31" s="20" t="n">
        <v>0</v>
      </c>
    </row>
    <row r="32" spans="1:18">
      <c r="A32" s="15" t="s">
        <v>454</v>
      </c>
      <c r="B32" s="17" t="n">
        <v>2209</v>
      </c>
      <c r="C32" s="18">
        <f>(1847.0/B32*100)</f>
        <v/>
      </c>
      <c r="D32" s="19" t="n">
        <v>362</v>
      </c>
      <c r="E32" s="18" t="n">
        <v>36.19905244</v>
      </c>
      <c r="F32" s="20" t="n">
        <v>2.34040554</v>
      </c>
      <c r="G32" s="18" t="n">
        <v>63.06561487</v>
      </c>
      <c r="H32" s="20" t="n">
        <v>2.39099061</v>
      </c>
      <c r="I32" s="18" t="n">
        <v>0</v>
      </c>
      <c r="J32" s="20" t="n">
        <v>0</v>
      </c>
      <c r="K32" s="18" t="n">
        <v>0.47109697</v>
      </c>
      <c r="L32" s="20" t="n">
        <v>0.33713605</v>
      </c>
      <c r="M32" s="18" t="n">
        <v>0</v>
      </c>
      <c r="N32" s="20" t="n">
        <v>0</v>
      </c>
      <c r="O32" s="18" t="n">
        <v>0</v>
      </c>
      <c r="P32" s="20" t="n">
        <v>0</v>
      </c>
      <c r="Q32" s="18" t="n">
        <v>0.26423572</v>
      </c>
      <c r="R32" s="20" t="n">
        <v>0.26528673</v>
      </c>
    </row>
    <row r="33" spans="1:18">
      <c r="A33" s="15" t="s">
        <v>455</v>
      </c>
      <c r="B33" s="17" t="n">
        <v>3651</v>
      </c>
      <c r="C33" s="18">
        <f>(3242.0/B33*100)</f>
        <v/>
      </c>
      <c r="D33" s="19" t="n">
        <v>409</v>
      </c>
      <c r="E33" s="18" t="n">
        <v>39.10153333</v>
      </c>
      <c r="F33" s="20" t="n">
        <v>2.74900099</v>
      </c>
      <c r="G33" s="18" t="n">
        <v>58.78437065</v>
      </c>
      <c r="H33" s="20" t="n">
        <v>2.83222337</v>
      </c>
      <c r="I33" s="18" t="n">
        <v>0</v>
      </c>
      <c r="J33" s="20" t="n">
        <v>0</v>
      </c>
      <c r="K33" s="18" t="n">
        <v>1.34084288</v>
      </c>
      <c r="L33" s="20" t="n">
        <v>0.5978104400000001</v>
      </c>
      <c r="M33" s="18" t="n">
        <v>0</v>
      </c>
      <c r="N33" s="20" t="n">
        <v>0</v>
      </c>
      <c r="O33" s="18" t="n">
        <v>0</v>
      </c>
      <c r="P33" s="20" t="n">
        <v>0</v>
      </c>
      <c r="Q33" s="18" t="n">
        <v>0.77325314</v>
      </c>
      <c r="R33" s="20" t="n">
        <v>0.61864086</v>
      </c>
    </row>
    <row r="34" spans="1:18">
      <c r="A34" s="15" t="s">
        <v>456</v>
      </c>
      <c r="B34" s="17" t="n">
        <v>3035</v>
      </c>
      <c r="C34" s="18">
        <f>(2687.0/B34*100)</f>
        <v/>
      </c>
      <c r="D34" s="19" t="n">
        <v>348</v>
      </c>
      <c r="E34" s="18" t="n">
        <v>35.71773718</v>
      </c>
      <c r="F34" s="20" t="n">
        <v>2.77913986</v>
      </c>
      <c r="G34" s="18" t="n">
        <v>63.14163204</v>
      </c>
      <c r="H34" s="20" t="n">
        <v>2.8423889</v>
      </c>
      <c r="I34" s="18" t="n">
        <v>0</v>
      </c>
      <c r="J34" s="20" t="n">
        <v>0</v>
      </c>
      <c r="K34" s="18" t="n">
        <v>0.60421154</v>
      </c>
      <c r="L34" s="20" t="n">
        <v>0.31391459</v>
      </c>
      <c r="M34" s="18" t="n">
        <v>0</v>
      </c>
      <c r="N34" s="20" t="n">
        <v>0</v>
      </c>
      <c r="O34" s="18" t="n">
        <v>0</v>
      </c>
      <c r="P34" s="20" t="n">
        <v>0</v>
      </c>
      <c r="Q34" s="18" t="n">
        <v>0.53641923</v>
      </c>
      <c r="R34" s="20" t="n">
        <v>0.4938546</v>
      </c>
    </row>
    <row r="35" spans="1:18">
      <c r="A35" s="15" t="s">
        <v>457</v>
      </c>
      <c r="B35" s="17" t="n">
        <v>2901</v>
      </c>
      <c r="C35" s="18">
        <f>(2535.0/B35*100)</f>
        <v/>
      </c>
      <c r="D35" s="19" t="n">
        <v>366</v>
      </c>
      <c r="E35" s="18" t="n">
        <v>29.34429176</v>
      </c>
      <c r="F35" s="20" t="n">
        <v>2.85795193</v>
      </c>
      <c r="G35" s="18" t="n">
        <v>70.24633421</v>
      </c>
      <c r="H35" s="20" t="n">
        <v>2.87664911</v>
      </c>
      <c r="I35" s="18" t="n">
        <v>0</v>
      </c>
      <c r="J35" s="20" t="n">
        <v>0</v>
      </c>
      <c r="K35" s="18" t="n">
        <v>0.40937403</v>
      </c>
      <c r="L35" s="20" t="n">
        <v>0.31921311</v>
      </c>
      <c r="M35" s="18" t="n">
        <v>0</v>
      </c>
      <c r="N35" s="20" t="n">
        <v>0</v>
      </c>
      <c r="O35" s="18" t="n">
        <v>0</v>
      </c>
      <c r="P35" s="20" t="n">
        <v>0</v>
      </c>
      <c r="Q35" s="18" t="n">
        <v>0</v>
      </c>
      <c r="R35" s="20" t="n">
        <v>0</v>
      </c>
    </row>
    <row r="36" spans="1:18">
      <c r="A36" s="15" t="s">
        <v>458</v>
      </c>
      <c r="B36" s="17" t="n">
        <v>3404</v>
      </c>
      <c r="C36" s="18">
        <f>(3004.0/B36*100)</f>
        <v/>
      </c>
      <c r="D36" s="19" t="n">
        <v>400</v>
      </c>
      <c r="E36" s="18" t="n">
        <v>36.448234</v>
      </c>
      <c r="F36" s="20" t="n">
        <v>2.91975393</v>
      </c>
      <c r="G36" s="18" t="n">
        <v>60.59959118</v>
      </c>
      <c r="H36" s="20" t="n">
        <v>2.94912845</v>
      </c>
      <c r="I36" s="18" t="n">
        <v>0</v>
      </c>
      <c r="J36" s="20" t="n">
        <v>0</v>
      </c>
      <c r="K36" s="18" t="n">
        <v>2.06370487</v>
      </c>
      <c r="L36" s="20" t="n">
        <v>0.76071005</v>
      </c>
      <c r="M36" s="18" t="n">
        <v>0</v>
      </c>
      <c r="N36" s="20" t="n">
        <v>0</v>
      </c>
      <c r="O36" s="18" t="n">
        <v>0</v>
      </c>
      <c r="P36" s="20" t="n">
        <v>0</v>
      </c>
      <c r="Q36" s="18" t="n">
        <v>0.88846995</v>
      </c>
      <c r="R36" s="20" t="n">
        <v>0.4989453</v>
      </c>
    </row>
    <row r="37" spans="1:18">
      <c r="A37" s="15" t="s">
        <v>459</v>
      </c>
      <c r="B37" s="17" t="n">
        <v>2731</v>
      </c>
      <c r="C37" s="18">
        <f>(2428.0/B37*100)</f>
        <v/>
      </c>
      <c r="D37" s="19" t="n">
        <v>303</v>
      </c>
      <c r="E37" s="18" t="n">
        <v>27.67693057</v>
      </c>
      <c r="F37" s="20" t="n">
        <v>2.62048942</v>
      </c>
      <c r="G37" s="18" t="n">
        <v>67.16847420000001</v>
      </c>
      <c r="H37" s="20" t="n">
        <v>2.7123913</v>
      </c>
      <c r="I37" s="18" t="n">
        <v>0</v>
      </c>
      <c r="J37" s="20" t="n">
        <v>0</v>
      </c>
      <c r="K37" s="18" t="n">
        <v>4.80955583</v>
      </c>
      <c r="L37" s="20" t="n">
        <v>1.1842508</v>
      </c>
      <c r="M37" s="18" t="n">
        <v>0</v>
      </c>
      <c r="N37" s="20" t="n">
        <v>0</v>
      </c>
      <c r="O37" s="18" t="n">
        <v>0</v>
      </c>
      <c r="P37" s="20" t="n">
        <v>0</v>
      </c>
      <c r="Q37" s="18" t="n">
        <v>0.3450394</v>
      </c>
      <c r="R37" s="20" t="n">
        <v>0.3459775</v>
      </c>
    </row>
    <row r="38" spans="1:18">
      <c r="A38" s="15" t="s">
        <v>460</v>
      </c>
      <c r="B38" s="17" t="n">
        <v>2807</v>
      </c>
      <c r="C38" s="18">
        <f>(2374.0/B38*100)</f>
        <v/>
      </c>
      <c r="D38" s="19" t="n">
        <v>433</v>
      </c>
      <c r="E38" s="18" t="n">
        <v>27.12338359</v>
      </c>
      <c r="F38" s="20" t="n">
        <v>2.39555207</v>
      </c>
      <c r="G38" s="18" t="n">
        <v>67.56251036</v>
      </c>
      <c r="H38" s="20" t="n">
        <v>2.56401188</v>
      </c>
      <c r="I38" s="18" t="n">
        <v>0</v>
      </c>
      <c r="J38" s="20" t="n">
        <v>0</v>
      </c>
      <c r="K38" s="18" t="n">
        <v>3.11349396</v>
      </c>
      <c r="L38" s="20" t="n">
        <v>0.8608522199999999</v>
      </c>
      <c r="M38" s="18" t="n">
        <v>0</v>
      </c>
      <c r="N38" s="20" t="n">
        <v>0</v>
      </c>
      <c r="O38" s="18" t="n">
        <v>0</v>
      </c>
      <c r="P38" s="20" t="n">
        <v>0</v>
      </c>
      <c r="Q38" s="18" t="n">
        <v>2.20061209</v>
      </c>
      <c r="R38" s="20" t="n">
        <v>0.80417119</v>
      </c>
    </row>
    <row r="39" spans="1:18">
      <c r="A39" s="15" t="s">
        <v>461</v>
      </c>
      <c r="B39" s="17" t="n">
        <v>2938</v>
      </c>
      <c r="C39" s="18">
        <f>(2578.0/B39*100)</f>
        <v/>
      </c>
      <c r="D39" s="19" t="n">
        <v>360</v>
      </c>
      <c r="E39" s="18" t="n">
        <v>29.45330389</v>
      </c>
      <c r="F39" s="20" t="n">
        <v>2.62069788</v>
      </c>
      <c r="G39" s="18" t="n">
        <v>69.41961612</v>
      </c>
      <c r="H39" s="20" t="n">
        <v>2.60561348</v>
      </c>
      <c r="I39" s="18" t="n">
        <v>0</v>
      </c>
      <c r="J39" s="20" t="n">
        <v>0</v>
      </c>
      <c r="K39" s="18" t="n">
        <v>0.86326782</v>
      </c>
      <c r="L39" s="20" t="n">
        <v>0.65216911</v>
      </c>
      <c r="M39" s="18" t="n">
        <v>0</v>
      </c>
      <c r="N39" s="20" t="n">
        <v>0</v>
      </c>
      <c r="O39" s="18" t="n">
        <v>0</v>
      </c>
      <c r="P39" s="20" t="n">
        <v>0</v>
      </c>
      <c r="Q39" s="18" t="n">
        <v>0.26381217</v>
      </c>
      <c r="R39" s="20" t="n">
        <v>0.26748715</v>
      </c>
    </row>
    <row r="40" spans="1:18">
      <c r="A40" s="15" t="s">
        <v>462</v>
      </c>
      <c r="B40" s="17" t="n">
        <v>6922</v>
      </c>
      <c r="C40" s="18">
        <f>(6089.0/B40*100)</f>
        <v/>
      </c>
      <c r="D40" s="19" t="n">
        <v>833</v>
      </c>
      <c r="E40" s="18" t="n">
        <v>44.92767762</v>
      </c>
      <c r="F40" s="20" t="n">
        <v>2.56549564</v>
      </c>
      <c r="G40" s="18" t="n">
        <v>53.20847983</v>
      </c>
      <c r="H40" s="20" t="n">
        <v>2.67514697</v>
      </c>
      <c r="I40" s="18" t="n">
        <v>0</v>
      </c>
      <c r="J40" s="20" t="n">
        <v>0</v>
      </c>
      <c r="K40" s="18" t="n">
        <v>0.51157736</v>
      </c>
      <c r="L40" s="20" t="n">
        <v>0.25466647</v>
      </c>
      <c r="M40" s="18" t="n">
        <v>0</v>
      </c>
      <c r="N40" s="20" t="n">
        <v>0</v>
      </c>
      <c r="O40" s="18" t="n">
        <v>0</v>
      </c>
      <c r="P40" s="20" t="n">
        <v>0</v>
      </c>
      <c r="Q40" s="18" t="n">
        <v>1.35226518</v>
      </c>
      <c r="R40" s="20" t="n">
        <v>0.62378737</v>
      </c>
    </row>
    <row r="41" spans="1:18">
      <c r="A41" s="15" t="s">
        <v>463</v>
      </c>
      <c r="B41" s="17" t="n">
        <v>2854</v>
      </c>
      <c r="C41" s="18">
        <f>(2538.0/B41*100)</f>
        <v/>
      </c>
      <c r="D41" s="19" t="n">
        <v>316</v>
      </c>
      <c r="E41" s="18" t="n">
        <v>40.43074487</v>
      </c>
      <c r="F41" s="20" t="n">
        <v>2.6685734</v>
      </c>
      <c r="G41" s="18" t="n">
        <v>57.31615012</v>
      </c>
      <c r="H41" s="20" t="n">
        <v>2.67547128</v>
      </c>
      <c r="I41" s="18" t="n">
        <v>0</v>
      </c>
      <c r="J41" s="20" t="n">
        <v>0</v>
      </c>
      <c r="K41" s="18" t="n">
        <v>1.26126469</v>
      </c>
      <c r="L41" s="20" t="n">
        <v>0.61482423</v>
      </c>
      <c r="M41" s="18" t="n">
        <v>0</v>
      </c>
      <c r="N41" s="20" t="n">
        <v>0</v>
      </c>
      <c r="O41" s="18" t="n">
        <v>0</v>
      </c>
      <c r="P41" s="20" t="n">
        <v>0</v>
      </c>
      <c r="Q41" s="18" t="n">
        <v>0.99184033</v>
      </c>
      <c r="R41" s="20" t="n">
        <v>0.49677452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(10969.0/B46*100)</f>
        <v/>
      </c>
      <c r="D46" s="19" t="n">
        <v>1104</v>
      </c>
      <c r="E46" s="18" t="n">
        <v>46.502705</v>
      </c>
      <c r="F46" s="20" t="n">
        <v>1.92622886</v>
      </c>
      <c r="G46" s="18" t="n">
        <v>48.95902166</v>
      </c>
      <c r="H46" s="20" t="n">
        <v>2.01927969</v>
      </c>
      <c r="I46" s="18" t="n">
        <v>0</v>
      </c>
      <c r="J46" s="20" t="n">
        <v>0</v>
      </c>
      <c r="K46" s="18" t="n">
        <v>3.00221572</v>
      </c>
      <c r="L46" s="20" t="n">
        <v>0.85471338</v>
      </c>
      <c r="M46" s="18" t="n">
        <v>0</v>
      </c>
      <c r="N46" s="20" t="n">
        <v>0</v>
      </c>
      <c r="O46" s="18" t="n">
        <v>0</v>
      </c>
      <c r="P46" s="20" t="n">
        <v>0</v>
      </c>
      <c r="Q46" s="18" t="n">
        <v>1.53605762</v>
      </c>
      <c r="R46" s="20" t="n">
        <v>0.43763644</v>
      </c>
    </row>
    <row r="47" spans="1:18">
      <c r="A47" s="15" t="s">
        <v>470</v>
      </c>
      <c r="B47" s="17" t="n">
        <v>2823</v>
      </c>
      <c r="C47" s="18">
        <f>(2507.0/B47*100)</f>
        <v/>
      </c>
      <c r="D47" s="19" t="n">
        <v>316</v>
      </c>
      <c r="E47" s="18" t="n">
        <v>49.76877957</v>
      </c>
      <c r="F47" s="20" t="n">
        <v>2.6455063</v>
      </c>
      <c r="G47" s="18" t="n">
        <v>47.99397673</v>
      </c>
      <c r="H47" s="20" t="n">
        <v>2.68992325</v>
      </c>
      <c r="I47" s="18" t="n">
        <v>0</v>
      </c>
      <c r="J47" s="20" t="n">
        <v>0</v>
      </c>
      <c r="K47" s="18" t="n">
        <v>1.65539978</v>
      </c>
      <c r="L47" s="20" t="n">
        <v>0.68625906</v>
      </c>
      <c r="M47" s="18" t="n">
        <v>0</v>
      </c>
      <c r="N47" s="20" t="n">
        <v>0</v>
      </c>
      <c r="O47" s="18" t="n">
        <v>0</v>
      </c>
      <c r="P47" s="20" t="n">
        <v>0</v>
      </c>
      <c r="Q47" s="18" t="n">
        <v>0.58184392</v>
      </c>
      <c r="R47" s="20" t="n">
        <v>0.4092425</v>
      </c>
    </row>
    <row r="48" spans="1:18">
      <c r="A48" s="15" t="s">
        <v>471</v>
      </c>
      <c r="B48" s="17" t="n">
        <v>4682</v>
      </c>
      <c r="C48" s="18">
        <f>(4097.0/B48*100)</f>
        <v/>
      </c>
      <c r="D48" s="19" t="n">
        <v>585</v>
      </c>
      <c r="E48" s="18" t="n">
        <v>25.18416793</v>
      </c>
      <c r="F48" s="20" t="n">
        <v>3.15903488</v>
      </c>
      <c r="G48" s="18" t="n">
        <v>73.18972429</v>
      </c>
      <c r="H48" s="20" t="n">
        <v>3.31329618</v>
      </c>
      <c r="I48" s="18" t="n">
        <v>0</v>
      </c>
      <c r="J48" s="20" t="n">
        <v>0</v>
      </c>
      <c r="K48" s="18" t="n">
        <v>0.78710013</v>
      </c>
      <c r="L48" s="20" t="n">
        <v>0.45980797</v>
      </c>
      <c r="M48" s="18" t="n">
        <v>0</v>
      </c>
      <c r="N48" s="20" t="n">
        <v>0</v>
      </c>
      <c r="O48" s="18" t="n">
        <v>0</v>
      </c>
      <c r="P48" s="20" t="n">
        <v>0</v>
      </c>
      <c r="Q48" s="18" t="n">
        <v>0.83900765</v>
      </c>
      <c r="R48" s="20" t="n">
        <v>0.46786371</v>
      </c>
    </row>
    <row r="49" spans="1:18">
      <c r="A49" s="15" t="s">
        <v>472</v>
      </c>
      <c r="B49" s="17" t="n">
        <v>6158</v>
      </c>
      <c r="C49" s="18">
        <f>(5439.0/B49*100)</f>
        <v/>
      </c>
      <c r="D49" s="19" t="n">
        <v>719</v>
      </c>
      <c r="E49" s="18" t="n">
        <v>39.08125081</v>
      </c>
      <c r="F49" s="20" t="n">
        <v>2.64165113</v>
      </c>
      <c r="G49" s="18" t="n">
        <v>55.46069699</v>
      </c>
      <c r="H49" s="20" t="n">
        <v>2.64375375</v>
      </c>
      <c r="I49" s="18" t="n">
        <v>0</v>
      </c>
      <c r="J49" s="20" t="n">
        <v>0</v>
      </c>
      <c r="K49" s="18" t="n">
        <v>3.30497121</v>
      </c>
      <c r="L49" s="20" t="n">
        <v>0.675225</v>
      </c>
      <c r="M49" s="18" t="n">
        <v>0</v>
      </c>
      <c r="N49" s="20" t="n">
        <v>0</v>
      </c>
      <c r="O49" s="18" t="n">
        <v>0</v>
      </c>
      <c r="P49" s="20" t="n">
        <v>0</v>
      </c>
      <c r="Q49" s="18" t="n">
        <v>2.15308099</v>
      </c>
      <c r="R49" s="20" t="n">
        <v>0.65564967</v>
      </c>
    </row>
    <row r="50" spans="1:18">
      <c r="A50" s="15" t="s">
        <v>473</v>
      </c>
      <c r="B50" s="17" t="n">
        <v>3494</v>
      </c>
      <c r="C50" s="18">
        <f>(3123.0/B50*100)</f>
        <v/>
      </c>
      <c r="D50" s="19" t="n">
        <v>371</v>
      </c>
      <c r="E50" s="18" t="n">
        <v>31.45351827</v>
      </c>
      <c r="F50" s="20" t="n">
        <v>2.42129919</v>
      </c>
      <c r="G50" s="18" t="n">
        <v>65.92284556</v>
      </c>
      <c r="H50" s="20" t="n">
        <v>2.66796383</v>
      </c>
      <c r="I50" s="18" t="n">
        <v>0</v>
      </c>
      <c r="J50" s="20" t="n">
        <v>0</v>
      </c>
      <c r="K50" s="18" t="n">
        <v>1.11622517</v>
      </c>
      <c r="L50" s="20" t="n">
        <v>0.57924274</v>
      </c>
      <c r="M50" s="18" t="n">
        <v>0</v>
      </c>
      <c r="N50" s="20" t="n">
        <v>0</v>
      </c>
      <c r="O50" s="18" t="n">
        <v>0</v>
      </c>
      <c r="P50" s="20" t="n">
        <v>0</v>
      </c>
      <c r="Q50" s="18" t="n">
        <v>1.507411</v>
      </c>
      <c r="R50" s="20" t="n">
        <v>0.58841306</v>
      </c>
    </row>
    <row r="51" spans="1:18">
      <c r="A51" s="15" t="s">
        <v>474</v>
      </c>
      <c r="B51" s="17" t="n">
        <v>3013</v>
      </c>
      <c r="C51" s="18">
        <f>(2653.0/B51*100)</f>
        <v/>
      </c>
      <c r="D51" s="19" t="n">
        <v>360</v>
      </c>
      <c r="E51" s="18" t="n">
        <v>50.0214344</v>
      </c>
      <c r="F51" s="20" t="n">
        <v>2.64272252</v>
      </c>
      <c r="G51" s="18" t="n">
        <v>47.03166847</v>
      </c>
      <c r="H51" s="20" t="n">
        <v>2.84122258</v>
      </c>
      <c r="I51" s="18" t="n">
        <v>0</v>
      </c>
      <c r="J51" s="20" t="n">
        <v>0</v>
      </c>
      <c r="K51" s="18" t="n">
        <v>0.83632857</v>
      </c>
      <c r="L51" s="20" t="n">
        <v>0.48715526</v>
      </c>
      <c r="M51" s="18" t="n">
        <v>0</v>
      </c>
      <c r="N51" s="20" t="n">
        <v>0</v>
      </c>
      <c r="O51" s="18" t="n">
        <v>0</v>
      </c>
      <c r="P51" s="20" t="n">
        <v>0</v>
      </c>
      <c r="Q51" s="18" t="n">
        <v>2.11056855</v>
      </c>
      <c r="R51" s="20" t="n">
        <v>0.8165490399999999</v>
      </c>
    </row>
    <row r="52" spans="1:18">
      <c r="A52" s="15" t="s">
        <v>475</v>
      </c>
      <c r="B52" s="17" t="n">
        <v>2760</v>
      </c>
      <c r="C52" s="18">
        <f>(2442.0/B52*100)</f>
        <v/>
      </c>
      <c r="D52" s="19" t="n">
        <v>318</v>
      </c>
      <c r="E52" s="18" t="n">
        <v>46.34179728</v>
      </c>
      <c r="F52" s="20" t="n">
        <v>2.54905983</v>
      </c>
      <c r="G52" s="18" t="n">
        <v>51.20789147</v>
      </c>
      <c r="H52" s="20" t="n">
        <v>2.51999257</v>
      </c>
      <c r="I52" s="18" t="n">
        <v>0</v>
      </c>
      <c r="J52" s="20" t="n">
        <v>0</v>
      </c>
      <c r="K52" s="18" t="n">
        <v>1.69188306</v>
      </c>
      <c r="L52" s="20" t="n">
        <v>0.6445869400000001</v>
      </c>
      <c r="M52" s="18" t="n">
        <v>0</v>
      </c>
      <c r="N52" s="20" t="n">
        <v>0</v>
      </c>
      <c r="O52" s="18" t="n">
        <v>0</v>
      </c>
      <c r="P52" s="20" t="n">
        <v>0</v>
      </c>
      <c r="Q52" s="18" t="n">
        <v>0.7584281899999999</v>
      </c>
      <c r="R52" s="20" t="n">
        <v>0.43760083</v>
      </c>
    </row>
    <row r="53" spans="1:18">
      <c r="A53" s="15" t="s">
        <v>476</v>
      </c>
      <c r="B53" s="17" t="n">
        <v>2474</v>
      </c>
      <c r="C53" s="18">
        <f>(2092.0/B53*100)</f>
        <v/>
      </c>
      <c r="D53" s="19" t="n">
        <v>382</v>
      </c>
      <c r="E53" s="18" t="n">
        <v>46.06193059</v>
      </c>
      <c r="F53" s="20" t="n">
        <v>3.27428162</v>
      </c>
      <c r="G53" s="18" t="n">
        <v>28.33361873</v>
      </c>
      <c r="H53" s="20" t="n">
        <v>2.68202777</v>
      </c>
      <c r="I53" s="18" t="n">
        <v>0</v>
      </c>
      <c r="J53" s="20" t="n">
        <v>0</v>
      </c>
      <c r="K53" s="18" t="n">
        <v>24.54237233</v>
      </c>
      <c r="L53" s="20" t="n">
        <v>2.48485005</v>
      </c>
      <c r="M53" s="18" t="n">
        <v>0</v>
      </c>
      <c r="N53" s="20" t="n">
        <v>0</v>
      </c>
      <c r="O53" s="18" t="n">
        <v>0</v>
      </c>
      <c r="P53" s="20" t="n">
        <v>0</v>
      </c>
      <c r="Q53" s="18" t="n">
        <v>1.06207835</v>
      </c>
      <c r="R53" s="20" t="n">
        <v>0.5731212</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(2341.0/B55*100)</f>
        <v/>
      </c>
      <c r="D55" s="19" t="n">
        <v>334</v>
      </c>
      <c r="E55" s="18" t="n">
        <v>19.95897921</v>
      </c>
      <c r="F55" s="20" t="n">
        <v>2.23719343</v>
      </c>
      <c r="G55" s="18" t="n">
        <v>79.79252882</v>
      </c>
      <c r="H55" s="20" t="n">
        <v>2.21743015</v>
      </c>
      <c r="I55" s="18" t="n">
        <v>0</v>
      </c>
      <c r="J55" s="20" t="n">
        <v>0</v>
      </c>
      <c r="K55" s="18" t="n">
        <v>0.24849196</v>
      </c>
      <c r="L55" s="20" t="n">
        <v>0.25024371</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(2828.0/B61*100)</f>
        <v/>
      </c>
      <c r="D61" s="19" t="n">
        <v>373</v>
      </c>
      <c r="E61" s="18" t="n">
        <v>37.79559554</v>
      </c>
      <c r="F61" s="20" t="n">
        <v>2.84942132</v>
      </c>
      <c r="G61" s="18" t="n">
        <v>60.89656671</v>
      </c>
      <c r="H61" s="20" t="n">
        <v>3.04040779</v>
      </c>
      <c r="I61" s="18" t="n">
        <v>0</v>
      </c>
      <c r="J61" s="20" t="n">
        <v>0</v>
      </c>
      <c r="K61" s="18" t="n">
        <v>1.01660066</v>
      </c>
      <c r="L61" s="20" t="n">
        <v>0.54560405</v>
      </c>
      <c r="M61" s="18" t="n">
        <v>0</v>
      </c>
      <c r="N61" s="20" t="n">
        <v>0</v>
      </c>
      <c r="O61" s="18" t="n">
        <v>0</v>
      </c>
      <c r="P61" s="20" t="n">
        <v>0</v>
      </c>
      <c r="Q61" s="18" t="n">
        <v>0.29123709</v>
      </c>
      <c r="R61" s="20" t="n">
        <v>0.29459283</v>
      </c>
    </row>
    <row r="62" spans="1:18">
      <c r="A62" s="15" t="s">
        <v>486</v>
      </c>
      <c r="B62" s="17" t="n">
        <v>2230</v>
      </c>
      <c r="C62" s="18">
        <f>(1964.0/B62*100)</f>
        <v/>
      </c>
      <c r="D62" s="19" t="n">
        <v>266</v>
      </c>
      <c r="E62" s="18" t="n">
        <v>23.71596499</v>
      </c>
      <c r="F62" s="20" t="n">
        <v>2.72116575</v>
      </c>
      <c r="G62" s="18" t="n">
        <v>76.28403501</v>
      </c>
      <c r="H62" s="20" t="n">
        <v>2.72116575</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(2456.0/B67*100)</f>
        <v/>
      </c>
      <c r="D67" s="19" t="n">
        <v>315</v>
      </c>
      <c r="E67" s="18" t="n">
        <v>57.94171868</v>
      </c>
      <c r="F67" s="20" t="n">
        <v>2.42143911</v>
      </c>
      <c r="G67" s="18" t="n">
        <v>34.34561056</v>
      </c>
      <c r="H67" s="20" t="n">
        <v>2.57443245</v>
      </c>
      <c r="I67" s="18" t="n">
        <v>0</v>
      </c>
      <c r="J67" s="20" t="n">
        <v>0</v>
      </c>
      <c r="K67" s="18" t="n">
        <v>4.50966522</v>
      </c>
      <c r="L67" s="20" t="n">
        <v>1.15581522</v>
      </c>
      <c r="M67" s="18" t="n">
        <v>0</v>
      </c>
      <c r="N67" s="20" t="n">
        <v>0</v>
      </c>
      <c r="O67" s="18" t="n">
        <v>0</v>
      </c>
      <c r="P67" s="20" t="n">
        <v>0</v>
      </c>
      <c r="Q67" s="18" t="n">
        <v>3.20300553</v>
      </c>
      <c r="R67" s="20" t="n">
        <v>1.01074463</v>
      </c>
    </row>
    <row r="68" spans="1:18">
      <c r="A68" s="15" t="s">
        <v>492</v>
      </c>
      <c r="B68" s="17" t="n">
        <v>3460</v>
      </c>
      <c r="C68" s="18">
        <f>(3128.0/B68*100)</f>
        <v/>
      </c>
      <c r="D68" s="19" t="n">
        <v>332</v>
      </c>
      <c r="E68" s="18" t="n">
        <v>38.52820074</v>
      </c>
      <c r="F68" s="20" t="n">
        <v>2.62403835</v>
      </c>
      <c r="G68" s="18" t="n">
        <v>58.79734625</v>
      </c>
      <c r="H68" s="20" t="n">
        <v>2.56942838</v>
      </c>
      <c r="I68" s="18" t="n">
        <v>0</v>
      </c>
      <c r="J68" s="20" t="n">
        <v>0</v>
      </c>
      <c r="K68" s="18" t="n">
        <v>1.42064274</v>
      </c>
      <c r="L68" s="20" t="n">
        <v>0.52349006</v>
      </c>
      <c r="M68" s="18" t="n">
        <v>0</v>
      </c>
      <c r="N68" s="20" t="n">
        <v>0</v>
      </c>
      <c r="O68" s="18" t="n">
        <v>0</v>
      </c>
      <c r="P68" s="20" t="n">
        <v>0</v>
      </c>
      <c r="Q68" s="18" t="n">
        <v>1.25381027</v>
      </c>
      <c r="R68" s="20" t="n">
        <v>0.64665424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(5019.0/B70*100)</f>
        <v/>
      </c>
      <c r="D70" s="19" t="n">
        <v>1015</v>
      </c>
      <c r="E70" s="18" t="n">
        <v>51.88007631</v>
      </c>
      <c r="F70" s="20" t="n">
        <v>1.45748158</v>
      </c>
      <c r="G70" s="18" t="n">
        <v>43.0870502</v>
      </c>
      <c r="H70" s="20" t="n">
        <v>1.5519918</v>
      </c>
      <c r="I70" s="18" t="n">
        <v>0</v>
      </c>
      <c r="J70" s="20" t="n">
        <v>0</v>
      </c>
      <c r="K70" s="18" t="n">
        <v>4.04419482</v>
      </c>
      <c r="L70" s="20" t="n">
        <v>0.74268893</v>
      </c>
      <c r="M70" s="18" t="n">
        <v>0</v>
      </c>
      <c r="N70" s="20" t="n">
        <v>0</v>
      </c>
      <c r="O70" s="18" t="n">
        <v>0</v>
      </c>
      <c r="P70" s="20" t="n">
        <v>0</v>
      </c>
      <c r="Q70" s="18" t="n">
        <v>0.98867867</v>
      </c>
      <c r="R70" s="20" t="n">
        <v>0.33694665</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(2757.0/B72*100)</f>
        <v/>
      </c>
      <c r="D72" s="19" t="n">
        <v>350</v>
      </c>
      <c r="E72" s="18" t="n">
        <v>32.582976</v>
      </c>
      <c r="F72" s="20" t="n">
        <v>2.35548101</v>
      </c>
      <c r="G72" s="18" t="n">
        <v>64.83946213999999</v>
      </c>
      <c r="H72" s="20" t="n">
        <v>2.65618208</v>
      </c>
      <c r="I72" s="18" t="n">
        <v>0</v>
      </c>
      <c r="J72" s="20" t="n">
        <v>0</v>
      </c>
      <c r="K72" s="18" t="n">
        <v>2.57756186</v>
      </c>
      <c r="L72" s="20" t="n">
        <v>1.04646076</v>
      </c>
      <c r="M72" s="18" t="n">
        <v>0</v>
      </c>
      <c r="N72" s="20" t="n">
        <v>0</v>
      </c>
      <c r="O72" s="18" t="n">
        <v>0</v>
      </c>
      <c r="P72" s="20" t="n">
        <v>0</v>
      </c>
      <c r="Q72" s="18" t="n">
        <v>0</v>
      </c>
      <c r="R72" s="20" t="n">
        <v>0</v>
      </c>
    </row>
    <row r="73" spans="1:18">
      <c r="A73" s="15" t="s">
        <v>497</v>
      </c>
      <c r="B73" s="17" t="n">
        <v>2973</v>
      </c>
      <c r="C73" s="18">
        <f>(2605.0/B73*100)</f>
        <v/>
      </c>
      <c r="D73" s="19" t="n">
        <v>368</v>
      </c>
      <c r="E73" s="18" t="n">
        <v>38.7380707</v>
      </c>
      <c r="F73" s="20" t="n">
        <v>2.89378545</v>
      </c>
      <c r="G73" s="18" t="n">
        <v>61.16521451</v>
      </c>
      <c r="H73" s="20" t="n">
        <v>2.90084789</v>
      </c>
      <c r="I73" s="18" t="n">
        <v>0</v>
      </c>
      <c r="J73" s="20" t="n">
        <v>0</v>
      </c>
      <c r="K73" s="18" t="n">
        <v>0.09671478999999999</v>
      </c>
      <c r="L73" s="20" t="n">
        <v>0.09731265</v>
      </c>
      <c r="M73" s="18" t="n">
        <v>0</v>
      </c>
      <c r="N73" s="20" t="n">
        <v>0</v>
      </c>
      <c r="O73" s="18" t="n">
        <v>0</v>
      </c>
      <c r="P73" s="20" t="n">
        <v>0</v>
      </c>
      <c r="Q73" s="18" t="n">
        <v>0</v>
      </c>
      <c r="R73" s="20" t="n">
        <v>0</v>
      </c>
    </row>
    <row r="74" spans="1:18">
      <c r="A74" s="15" t="s">
        <v>498</v>
      </c>
      <c r="B74" s="17" t="n">
        <v>3819</v>
      </c>
      <c r="C74" s="18">
        <f>(3341.0/B74*100)</f>
        <v/>
      </c>
      <c r="D74" s="19" t="n">
        <v>478</v>
      </c>
      <c r="E74" s="18" t="n">
        <v>29.83283865</v>
      </c>
      <c r="F74" s="20" t="n">
        <v>2.22672549</v>
      </c>
      <c r="G74" s="18" t="n">
        <v>69.4377995</v>
      </c>
      <c r="H74" s="20" t="n">
        <v>2.17065418</v>
      </c>
      <c r="I74" s="18" t="n">
        <v>0</v>
      </c>
      <c r="J74" s="20" t="n">
        <v>0</v>
      </c>
      <c r="K74" s="18" t="n">
        <v>0.43677586</v>
      </c>
      <c r="L74" s="20" t="n">
        <v>0.3202811</v>
      </c>
      <c r="M74" s="18" t="n">
        <v>0</v>
      </c>
      <c r="N74" s="20" t="n">
        <v>0</v>
      </c>
      <c r="O74" s="18" t="n">
        <v>0</v>
      </c>
      <c r="P74" s="20" t="n">
        <v>0</v>
      </c>
      <c r="Q74" s="18" t="n">
        <v>0.29258599</v>
      </c>
      <c r="R74" s="20" t="n">
        <v>0.29588997</v>
      </c>
    </row>
    <row r="75" spans="1:18">
      <c r="A75" s="15" t="s">
        <v>499</v>
      </c>
      <c r="B75" s="17" t="n">
        <v>4652</v>
      </c>
      <c r="C75" s="18">
        <f>(4143.0/B75*100)</f>
        <v/>
      </c>
      <c r="D75" s="19" t="n">
        <v>509</v>
      </c>
      <c r="E75" s="18" t="n">
        <v>57.34742923</v>
      </c>
      <c r="F75" s="20" t="n">
        <v>2.44124538</v>
      </c>
      <c r="G75" s="18" t="n">
        <v>42.37214714</v>
      </c>
      <c r="H75" s="20" t="n">
        <v>2.41322542</v>
      </c>
      <c r="I75" s="18" t="n">
        <v>0</v>
      </c>
      <c r="J75" s="20" t="n">
        <v>0</v>
      </c>
      <c r="K75" s="18" t="n">
        <v>0.01122934</v>
      </c>
      <c r="L75" s="20" t="n">
        <v>0.01127124</v>
      </c>
      <c r="M75" s="18" t="n">
        <v>0</v>
      </c>
      <c r="N75" s="20" t="n">
        <v>0</v>
      </c>
      <c r="O75" s="18" t="n">
        <v>0</v>
      </c>
      <c r="P75" s="20" t="n">
        <v>0</v>
      </c>
      <c r="Q75" s="18" t="n">
        <v>0.26919429</v>
      </c>
      <c r="R75" s="20" t="n">
        <v>0.26941251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(2672.0/B77*100)</f>
        <v/>
      </c>
      <c r="D77" s="19" t="n">
        <v>297</v>
      </c>
      <c r="E77" s="18" t="n">
        <v>33.74437392</v>
      </c>
      <c r="F77" s="20" t="n">
        <v>2.87726745</v>
      </c>
      <c r="G77" s="18" t="n">
        <v>56.92096525</v>
      </c>
      <c r="H77" s="20" t="n">
        <v>2.92628438</v>
      </c>
      <c r="I77" s="18" t="n">
        <v>0</v>
      </c>
      <c r="J77" s="20" t="n">
        <v>0</v>
      </c>
      <c r="K77" s="18" t="n">
        <v>7.28059867</v>
      </c>
      <c r="L77" s="20" t="n">
        <v>1.52783937</v>
      </c>
      <c r="M77" s="18" t="n">
        <v>0</v>
      </c>
      <c r="N77" s="20" t="n">
        <v>0</v>
      </c>
      <c r="O77" s="18" t="n">
        <v>0</v>
      </c>
      <c r="P77" s="20" t="n">
        <v>0</v>
      </c>
      <c r="Q77" s="18" t="n">
        <v>2.05406216</v>
      </c>
      <c r="R77" s="20" t="n">
        <v>1.0341467</v>
      </c>
    </row>
    <row r="78" spans="1:18">
      <c r="A78" s="15" t="s">
        <v>502</v>
      </c>
      <c r="B78" s="17" t="n">
        <v>7115</v>
      </c>
      <c r="C78" s="18">
        <f>(6239.0/B78*100)</f>
        <v/>
      </c>
      <c r="D78" s="19" t="n">
        <v>876</v>
      </c>
      <c r="E78" s="18" t="n">
        <v>51.73298795</v>
      </c>
      <c r="F78" s="20" t="n">
        <v>1.95219848</v>
      </c>
      <c r="G78" s="18" t="n">
        <v>46.46138975</v>
      </c>
      <c r="H78" s="20" t="n">
        <v>1.92033791</v>
      </c>
      <c r="I78" s="18" t="n">
        <v>0</v>
      </c>
      <c r="J78" s="20" t="n">
        <v>0</v>
      </c>
      <c r="K78" s="18" t="n">
        <v>1.36012736</v>
      </c>
      <c r="L78" s="20" t="n">
        <v>0.43765488</v>
      </c>
      <c r="M78" s="18" t="n">
        <v>0</v>
      </c>
      <c r="N78" s="20" t="n">
        <v>0</v>
      </c>
      <c r="O78" s="18" t="n">
        <v>0</v>
      </c>
      <c r="P78" s="20" t="n">
        <v>0</v>
      </c>
      <c r="Q78" s="18" t="n">
        <v>0.44549494</v>
      </c>
      <c r="R78" s="20" t="n">
        <v>0.22670707</v>
      </c>
    </row>
    <row r="79" spans="1:18">
      <c r="A79" s="15" t="s">
        <v>503</v>
      </c>
      <c r="B79" s="17" t="n">
        <v>3154</v>
      </c>
      <c r="C79" s="18">
        <f>(2813.0/B79*100)</f>
        <v/>
      </c>
      <c r="D79" s="19" t="n">
        <v>341</v>
      </c>
      <c r="E79" s="18" t="n">
        <v>35.39520118</v>
      </c>
      <c r="F79" s="20" t="n">
        <v>2.73492047</v>
      </c>
      <c r="G79" s="18" t="n">
        <v>52.14499616</v>
      </c>
      <c r="H79" s="20" t="n">
        <v>2.87569556</v>
      </c>
      <c r="I79" s="18" t="n">
        <v>0</v>
      </c>
      <c r="J79" s="20" t="n">
        <v>0</v>
      </c>
      <c r="K79" s="18" t="n">
        <v>7.64951243</v>
      </c>
      <c r="L79" s="20" t="n">
        <v>1.45745325</v>
      </c>
      <c r="M79" s="18" t="n">
        <v>0</v>
      </c>
      <c r="N79" s="20" t="n">
        <v>0</v>
      </c>
      <c r="O79" s="18" t="n">
        <v>0</v>
      </c>
      <c r="P79" s="20" t="n">
        <v>0</v>
      </c>
      <c r="Q79" s="18" t="n">
        <v>4.81029023</v>
      </c>
      <c r="R79" s="20" t="n">
        <v>1.03614044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(14087.0/B82*100)</f>
        <v/>
      </c>
      <c r="D82" s="19" t="n">
        <v>1874</v>
      </c>
      <c r="E82" s="18" t="n">
        <v>36.79070811</v>
      </c>
      <c r="F82" s="20" t="n">
        <v>1.64276076</v>
      </c>
      <c r="G82" s="18" t="n">
        <v>59.88002586</v>
      </c>
      <c r="H82" s="20" t="n">
        <v>1.76340968</v>
      </c>
      <c r="I82" s="18" t="n">
        <v>0</v>
      </c>
      <c r="J82" s="20" t="n">
        <v>0</v>
      </c>
      <c r="K82" s="18" t="n">
        <v>2.05179738</v>
      </c>
      <c r="L82" s="20" t="n">
        <v>0.45574669</v>
      </c>
      <c r="M82" s="18" t="n">
        <v>0</v>
      </c>
      <c r="N82" s="20" t="n">
        <v>0</v>
      </c>
      <c r="O82" s="18" t="n">
        <v>0</v>
      </c>
      <c r="P82" s="20" t="n">
        <v>0</v>
      </c>
      <c r="Q82" s="18" t="n">
        <v>1.27746865</v>
      </c>
      <c r="R82" s="20" t="n">
        <v>0.38054892</v>
      </c>
    </row>
    <row r="83" spans="1:18">
      <c r="A83" s="15" t="s">
        <v>507</v>
      </c>
      <c r="B83" s="17" t="n">
        <v>808</v>
      </c>
      <c r="C83" s="18">
        <f>(715.0/B83*100)</f>
        <v/>
      </c>
      <c r="D83" s="19" t="n">
        <v>93</v>
      </c>
      <c r="E83" s="18" t="n">
        <v>40.36787793</v>
      </c>
      <c r="F83" s="20" t="n">
        <v>4.51562008</v>
      </c>
      <c r="G83" s="18" t="n">
        <v>58.47677062</v>
      </c>
      <c r="H83" s="20" t="n">
        <v>4.1765739</v>
      </c>
      <c r="I83" s="18" t="n">
        <v>0</v>
      </c>
      <c r="J83" s="20" t="n">
        <v>0</v>
      </c>
      <c r="K83" s="18" t="n">
        <v>1.15535145</v>
      </c>
      <c r="L83" s="20" t="n">
        <v>1.23320587</v>
      </c>
      <c r="M83" s="18" t="n">
        <v>0</v>
      </c>
      <c r="N83" s="20" t="n">
        <v>0</v>
      </c>
      <c r="O83" s="18" t="n">
        <v>0</v>
      </c>
      <c r="P83" s="20" t="n">
        <v>0</v>
      </c>
      <c r="Q83" s="18" t="n">
        <v>0</v>
      </c>
      <c r="R83" s="20" t="n">
        <v>0</v>
      </c>
    </row>
    <row r="84" spans="1:18">
      <c r="A84" s="23" t="s">
        <v>508</v>
      </c>
      <c r="B84" s="24" t="n">
        <v>938</v>
      </c>
      <c r="C84" s="25">
        <f>(831.0/B84*100)</f>
        <v/>
      </c>
      <c r="D84" s="19" t="n">
        <v>107</v>
      </c>
      <c r="E84" s="18" t="n">
        <v>36.20125201</v>
      </c>
      <c r="F84" s="20" t="n">
        <v>4.13212425</v>
      </c>
      <c r="G84" s="18" t="n">
        <v>62.70734469</v>
      </c>
      <c r="H84" s="20" t="n">
        <v>4.33868222</v>
      </c>
      <c r="I84" s="18" t="n">
        <v>0</v>
      </c>
      <c r="J84" s="20" t="n">
        <v>0</v>
      </c>
      <c r="K84" s="18" t="n">
        <v>1.0914033</v>
      </c>
      <c r="L84" s="20" t="n">
        <v>1.0986664</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(6287.0/B7*100)</f>
        <v/>
      </c>
      <c r="D7" s="19" t="n">
        <v>876</v>
      </c>
      <c r="E7" s="18" t="n">
        <v>15.7178666</v>
      </c>
      <c r="F7" s="20" t="n">
        <v>1.45331926</v>
      </c>
      <c r="G7" s="18" t="n">
        <v>82.70722889</v>
      </c>
      <c r="H7" s="20" t="n">
        <v>1.45055898</v>
      </c>
      <c r="I7" s="18" t="n">
        <v>0</v>
      </c>
      <c r="J7" s="20" t="n">
        <v>0</v>
      </c>
      <c r="K7" s="18" t="n">
        <v>1.02462728</v>
      </c>
      <c r="L7" s="20" t="n">
        <v>0.35779272</v>
      </c>
      <c r="M7" s="18" t="n">
        <v>0</v>
      </c>
      <c r="N7" s="20" t="n">
        <v>0</v>
      </c>
      <c r="O7" s="18" t="n">
        <v>0</v>
      </c>
      <c r="P7" s="20" t="n">
        <v>0</v>
      </c>
      <c r="Q7" s="18" t="n">
        <v>0.55027723</v>
      </c>
      <c r="R7" s="20" t="n">
        <v>0.28218253</v>
      </c>
    </row>
    <row r="8" spans="1:18">
      <c r="A8" s="15" t="s">
        <v>430</v>
      </c>
      <c r="B8" s="17" t="n">
        <v>3443</v>
      </c>
      <c r="C8" s="18">
        <f>(3029.0/B8*100)</f>
        <v/>
      </c>
      <c r="D8" s="19" t="n">
        <v>414</v>
      </c>
      <c r="E8" s="18" t="n">
        <v>12.27388288</v>
      </c>
      <c r="F8" s="20" t="n">
        <v>1.85175778</v>
      </c>
      <c r="G8" s="18" t="n">
        <v>83.65868645</v>
      </c>
      <c r="H8" s="20" t="n">
        <v>1.96693811</v>
      </c>
      <c r="I8" s="18" t="n">
        <v>0</v>
      </c>
      <c r="J8" s="20" t="n">
        <v>0</v>
      </c>
      <c r="K8" s="18" t="n">
        <v>3.00833571</v>
      </c>
      <c r="L8" s="20" t="n">
        <v>0.9070847</v>
      </c>
      <c r="M8" s="18" t="n">
        <v>0</v>
      </c>
      <c r="N8" s="20" t="n">
        <v>0</v>
      </c>
      <c r="O8" s="18" t="n">
        <v>0</v>
      </c>
      <c r="P8" s="20" t="n">
        <v>0</v>
      </c>
      <c r="Q8" s="18" t="n">
        <v>1.05909496</v>
      </c>
      <c r="R8" s="20" t="n">
        <v>0.51765303</v>
      </c>
    </row>
    <row r="9" spans="1:18">
      <c r="A9" s="15" t="s">
        <v>431</v>
      </c>
      <c r="B9" s="17" t="n">
        <v>4752</v>
      </c>
      <c r="C9" s="18">
        <f>(4191.0/B9*100)</f>
        <v/>
      </c>
      <c r="D9" s="19" t="n">
        <v>561</v>
      </c>
      <c r="E9" s="18" t="n">
        <v>12.06384264</v>
      </c>
      <c r="F9" s="20" t="n">
        <v>1.43196129</v>
      </c>
      <c r="G9" s="18" t="n">
        <v>86.02582108999999</v>
      </c>
      <c r="H9" s="20" t="n">
        <v>1.567225</v>
      </c>
      <c r="I9" s="18" t="n">
        <v>0</v>
      </c>
      <c r="J9" s="20" t="n">
        <v>0</v>
      </c>
      <c r="K9" s="18" t="n">
        <v>1.55998742</v>
      </c>
      <c r="L9" s="20" t="n">
        <v>0.44037921</v>
      </c>
      <c r="M9" s="18" t="n">
        <v>0</v>
      </c>
      <c r="N9" s="20" t="n">
        <v>0</v>
      </c>
      <c r="O9" s="18" t="n">
        <v>0</v>
      </c>
      <c r="P9" s="20" t="n">
        <v>0</v>
      </c>
      <c r="Q9" s="18" t="n">
        <v>0.35034885</v>
      </c>
      <c r="R9" s="20" t="n">
        <v>0.25141428</v>
      </c>
    </row>
    <row r="10" spans="1:18">
      <c r="A10" s="15" t="s">
        <v>432</v>
      </c>
      <c r="B10" s="17" t="n">
        <v>10022</v>
      </c>
      <c r="C10" s="18">
        <f>(8807.0/B10*100)</f>
        <v/>
      </c>
      <c r="D10" s="19" t="n">
        <v>1215</v>
      </c>
      <c r="E10" s="18" t="n">
        <v>16.50879353</v>
      </c>
      <c r="F10" s="20" t="n">
        <v>1.33871016</v>
      </c>
      <c r="G10" s="18" t="n">
        <v>81.94319723</v>
      </c>
      <c r="H10" s="20" t="n">
        <v>1.42145402</v>
      </c>
      <c r="I10" s="18" t="n">
        <v>0</v>
      </c>
      <c r="J10" s="20" t="n">
        <v>0</v>
      </c>
      <c r="K10" s="18" t="n">
        <v>1.12312191</v>
      </c>
      <c r="L10" s="20" t="n">
        <v>0.41442937</v>
      </c>
      <c r="M10" s="18" t="n">
        <v>0</v>
      </c>
      <c r="N10" s="20" t="n">
        <v>0</v>
      </c>
      <c r="O10" s="18" t="n">
        <v>0</v>
      </c>
      <c r="P10" s="20" t="n">
        <v>0</v>
      </c>
      <c r="Q10" s="18" t="n">
        <v>0.42488734</v>
      </c>
      <c r="R10" s="20" t="n">
        <v>0.39148105</v>
      </c>
    </row>
    <row r="11" spans="1:18">
      <c r="A11" s="15" t="s">
        <v>433</v>
      </c>
      <c r="B11" s="17" t="n">
        <v>3500</v>
      </c>
      <c r="C11" s="18">
        <f>(3095.0/B11*100)</f>
        <v/>
      </c>
      <c r="D11" s="19" t="n">
        <v>405</v>
      </c>
      <c r="E11" s="18" t="n">
        <v>12.5834567</v>
      </c>
      <c r="F11" s="20" t="n">
        <v>1.90330401</v>
      </c>
      <c r="G11" s="18" t="n">
        <v>82.23472243000001</v>
      </c>
      <c r="H11" s="20" t="n">
        <v>1.91201673</v>
      </c>
      <c r="I11" s="18" t="n">
        <v>0</v>
      </c>
      <c r="J11" s="20" t="n">
        <v>0</v>
      </c>
      <c r="K11" s="18" t="n">
        <v>4.81949598</v>
      </c>
      <c r="L11" s="20" t="n">
        <v>1.1766971</v>
      </c>
      <c r="M11" s="18" t="n">
        <v>0</v>
      </c>
      <c r="N11" s="20" t="n">
        <v>0</v>
      </c>
      <c r="O11" s="18" t="n">
        <v>0</v>
      </c>
      <c r="P11" s="20" t="n">
        <v>0</v>
      </c>
      <c r="Q11" s="18" t="n">
        <v>0.36232488</v>
      </c>
      <c r="R11" s="20" t="n">
        <v>0.29406733</v>
      </c>
    </row>
    <row r="12" spans="1:18">
      <c r="A12" s="15" t="s">
        <v>434</v>
      </c>
      <c r="B12" s="17" t="n">
        <v>3422</v>
      </c>
      <c r="C12" s="18">
        <f>(3019.0/B12*100)</f>
        <v/>
      </c>
      <c r="D12" s="19" t="n">
        <v>403</v>
      </c>
      <c r="E12" s="18" t="n">
        <v>12.60617978</v>
      </c>
      <c r="F12" s="20" t="n">
        <v>1.81042308</v>
      </c>
      <c r="G12" s="18" t="n">
        <v>85.09103054000001</v>
      </c>
      <c r="H12" s="20" t="n">
        <v>2.151773</v>
      </c>
      <c r="I12" s="18" t="n">
        <v>0</v>
      </c>
      <c r="J12" s="20" t="n">
        <v>0</v>
      </c>
      <c r="K12" s="18" t="n">
        <v>1.55573491</v>
      </c>
      <c r="L12" s="20" t="n">
        <v>0.70705727</v>
      </c>
      <c r="M12" s="18" t="n">
        <v>0</v>
      </c>
      <c r="N12" s="20" t="n">
        <v>0</v>
      </c>
      <c r="O12" s="18" t="n">
        <v>0</v>
      </c>
      <c r="P12" s="20" t="n">
        <v>0</v>
      </c>
      <c r="Q12" s="18" t="n">
        <v>0.74705476</v>
      </c>
      <c r="R12" s="20" t="n">
        <v>0.62799802</v>
      </c>
    </row>
    <row r="13" spans="1:18">
      <c r="A13" s="15" t="s">
        <v>435</v>
      </c>
      <c r="B13" s="17" t="n">
        <v>3602</v>
      </c>
      <c r="C13" s="18">
        <f>(3191.0/B13*100)</f>
        <v/>
      </c>
      <c r="D13" s="19" t="n">
        <v>411</v>
      </c>
      <c r="E13" s="18" t="n">
        <v>15.15028231</v>
      </c>
      <c r="F13" s="20" t="n">
        <v>2.39496031</v>
      </c>
      <c r="G13" s="18" t="n">
        <v>82.00932616</v>
      </c>
      <c r="H13" s="20" t="n">
        <v>2.50353176</v>
      </c>
      <c r="I13" s="18" t="n">
        <v>0</v>
      </c>
      <c r="J13" s="20" t="n">
        <v>0</v>
      </c>
      <c r="K13" s="18" t="n">
        <v>2.78703553</v>
      </c>
      <c r="L13" s="20" t="n">
        <v>0.77184317</v>
      </c>
      <c r="M13" s="18" t="n">
        <v>0</v>
      </c>
      <c r="N13" s="20" t="n">
        <v>0</v>
      </c>
      <c r="O13" s="18" t="n">
        <v>0</v>
      </c>
      <c r="P13" s="20" t="n">
        <v>0</v>
      </c>
      <c r="Q13" s="18" t="n">
        <v>0.053356</v>
      </c>
      <c r="R13" s="20" t="n">
        <v>0.05310152</v>
      </c>
    </row>
    <row r="14" spans="1:18">
      <c r="A14" s="15" t="s">
        <v>436</v>
      </c>
      <c r="B14" s="17" t="n">
        <v>2788</v>
      </c>
      <c r="C14" s="18">
        <f>(2471.0/B14*100)</f>
        <v/>
      </c>
      <c r="D14" s="19" t="n">
        <v>317</v>
      </c>
      <c r="E14" s="18" t="n">
        <v>13.07177769</v>
      </c>
      <c r="F14" s="20" t="n">
        <v>2.14014119</v>
      </c>
      <c r="G14" s="18" t="n">
        <v>85.69403054999999</v>
      </c>
      <c r="H14" s="20" t="n">
        <v>2.21318058</v>
      </c>
      <c r="I14" s="18" t="n">
        <v>0</v>
      </c>
      <c r="J14" s="20" t="n">
        <v>0</v>
      </c>
      <c r="K14" s="18" t="n">
        <v>0.74736484</v>
      </c>
      <c r="L14" s="20" t="n">
        <v>0.43508156</v>
      </c>
      <c r="M14" s="18" t="n">
        <v>0</v>
      </c>
      <c r="N14" s="20" t="n">
        <v>0</v>
      </c>
      <c r="O14" s="18" t="n">
        <v>0</v>
      </c>
      <c r="P14" s="20" t="n">
        <v>0</v>
      </c>
      <c r="Q14" s="18" t="n">
        <v>0.48682692</v>
      </c>
      <c r="R14" s="20" t="n">
        <v>0.3436096</v>
      </c>
    </row>
    <row r="15" spans="1:18">
      <c r="A15" s="15" t="s">
        <v>437</v>
      </c>
      <c r="B15" s="17" t="n">
        <v>2863</v>
      </c>
      <c r="C15" s="18">
        <f>(2501.0/B15*100)</f>
        <v/>
      </c>
      <c r="D15" s="19" t="n">
        <v>362</v>
      </c>
      <c r="E15" s="18" t="n">
        <v>6.91811392</v>
      </c>
      <c r="F15" s="20" t="n">
        <v>1.39877077</v>
      </c>
      <c r="G15" s="18" t="n">
        <v>92.56291403</v>
      </c>
      <c r="H15" s="20" t="n">
        <v>1.40321114</v>
      </c>
      <c r="I15" s="18" t="n">
        <v>0</v>
      </c>
      <c r="J15" s="20" t="n">
        <v>0</v>
      </c>
      <c r="K15" s="18" t="n">
        <v>0.2196665</v>
      </c>
      <c r="L15" s="20" t="n">
        <v>0.22029865</v>
      </c>
      <c r="M15" s="18" t="n">
        <v>0</v>
      </c>
      <c r="N15" s="20" t="n">
        <v>0</v>
      </c>
      <c r="O15" s="18" t="n">
        <v>0</v>
      </c>
      <c r="P15" s="20" t="n">
        <v>0</v>
      </c>
      <c r="Q15" s="18" t="n">
        <v>0.29930556</v>
      </c>
      <c r="R15" s="20" t="n">
        <v>0.29338044</v>
      </c>
    </row>
    <row r="16" spans="1:18">
      <c r="A16" s="15" t="s">
        <v>438</v>
      </c>
      <c r="B16" s="17" t="n">
        <v>3111</v>
      </c>
      <c r="C16" s="18">
        <f>(2733.0/B16*100)</f>
        <v/>
      </c>
      <c r="D16" s="19" t="n">
        <v>378</v>
      </c>
      <c r="E16" s="18" t="n">
        <v>12.18514139</v>
      </c>
      <c r="F16" s="20" t="n">
        <v>1.77077455</v>
      </c>
      <c r="G16" s="18" t="n">
        <v>83.83025415</v>
      </c>
      <c r="H16" s="20" t="n">
        <v>2.19408269</v>
      </c>
      <c r="I16" s="18" t="n">
        <v>0</v>
      </c>
      <c r="J16" s="20" t="n">
        <v>0</v>
      </c>
      <c r="K16" s="18" t="n">
        <v>3.11651584</v>
      </c>
      <c r="L16" s="20" t="n">
        <v>1.09185543</v>
      </c>
      <c r="M16" s="18" t="n">
        <v>0</v>
      </c>
      <c r="N16" s="20" t="n">
        <v>0</v>
      </c>
      <c r="O16" s="18" t="n">
        <v>0</v>
      </c>
      <c r="P16" s="20" t="n">
        <v>0</v>
      </c>
      <c r="Q16" s="18" t="n">
        <v>0.86808862</v>
      </c>
      <c r="R16" s="20" t="n">
        <v>0.44149036</v>
      </c>
    </row>
    <row r="17" spans="1:18">
      <c r="A17" s="15" t="s">
        <v>439</v>
      </c>
      <c r="B17" s="17" t="n">
        <v>3197</v>
      </c>
      <c r="C17" s="18">
        <f>(2822.0/B17*100)</f>
        <v/>
      </c>
      <c r="D17" s="19" t="n">
        <v>375</v>
      </c>
      <c r="E17" s="18" t="n">
        <v>11.09380922</v>
      </c>
      <c r="F17" s="20" t="n">
        <v>1.73210001</v>
      </c>
      <c r="G17" s="18" t="n">
        <v>84.80944384</v>
      </c>
      <c r="H17" s="20" t="n">
        <v>1.73998934</v>
      </c>
      <c r="I17" s="18" t="n">
        <v>0</v>
      </c>
      <c r="J17" s="20" t="n">
        <v>0</v>
      </c>
      <c r="K17" s="18" t="n">
        <v>2.92405558</v>
      </c>
      <c r="L17" s="20" t="n">
        <v>0.83572837</v>
      </c>
      <c r="M17" s="18" t="n">
        <v>0</v>
      </c>
      <c r="N17" s="20" t="n">
        <v>0</v>
      </c>
      <c r="O17" s="18" t="n">
        <v>0</v>
      </c>
      <c r="P17" s="20" t="n">
        <v>0</v>
      </c>
      <c r="Q17" s="18" t="n">
        <v>1.17269137</v>
      </c>
      <c r="R17" s="20" t="n">
        <v>0.59864051</v>
      </c>
    </row>
    <row r="18" spans="1:18">
      <c r="A18" s="15" t="s">
        <v>440</v>
      </c>
      <c r="B18" s="17" t="n">
        <v>2706</v>
      </c>
      <c r="C18" s="18">
        <f>(2390.0/B18*100)</f>
        <v/>
      </c>
      <c r="D18" s="19" t="n">
        <v>316</v>
      </c>
      <c r="E18" s="18" t="n">
        <v>24.09650432</v>
      </c>
      <c r="F18" s="20" t="n">
        <v>2.69741798</v>
      </c>
      <c r="G18" s="18" t="n">
        <v>73.50373334</v>
      </c>
      <c r="H18" s="20" t="n">
        <v>2.68552756</v>
      </c>
      <c r="I18" s="18" t="n">
        <v>0</v>
      </c>
      <c r="J18" s="20" t="n">
        <v>0</v>
      </c>
      <c r="K18" s="18" t="n">
        <v>2.39976234</v>
      </c>
      <c r="L18" s="20" t="n">
        <v>0.90723357</v>
      </c>
      <c r="M18" s="18" t="n">
        <v>0</v>
      </c>
      <c r="N18" s="20" t="n">
        <v>0</v>
      </c>
      <c r="O18" s="18" t="n">
        <v>0</v>
      </c>
      <c r="P18" s="20" t="n">
        <v>0</v>
      </c>
      <c r="Q18" s="18" t="n">
        <v>0</v>
      </c>
      <c r="R18" s="20" t="n">
        <v>0</v>
      </c>
    </row>
    <row r="19" spans="1:18">
      <c r="A19" s="15" t="s">
        <v>441</v>
      </c>
      <c r="B19" s="17" t="n">
        <v>2850</v>
      </c>
      <c r="C19" s="18">
        <f>(2524.0/B19*100)</f>
        <v/>
      </c>
      <c r="D19" s="19" t="n">
        <v>326</v>
      </c>
      <c r="E19" s="18" t="n">
        <v>20.35780392</v>
      </c>
      <c r="F19" s="20" t="n">
        <v>2.45407938</v>
      </c>
      <c r="G19" s="18" t="n">
        <v>78.06253361</v>
      </c>
      <c r="H19" s="20" t="n">
        <v>2.50077054</v>
      </c>
      <c r="I19" s="18" t="n">
        <v>0</v>
      </c>
      <c r="J19" s="20" t="n">
        <v>0</v>
      </c>
      <c r="K19" s="18" t="n">
        <v>0.70216678</v>
      </c>
      <c r="L19" s="20" t="n">
        <v>0.50382565</v>
      </c>
      <c r="M19" s="18" t="n">
        <v>0</v>
      </c>
      <c r="N19" s="20" t="n">
        <v>0</v>
      </c>
      <c r="O19" s="18" t="n">
        <v>0</v>
      </c>
      <c r="P19" s="20" t="n">
        <v>0</v>
      </c>
      <c r="Q19" s="18" t="n">
        <v>0.8774956900000001</v>
      </c>
      <c r="R19" s="20" t="n">
        <v>0.48725083</v>
      </c>
    </row>
    <row r="20" spans="1:18">
      <c r="A20" s="15" t="s">
        <v>442</v>
      </c>
      <c r="B20" s="17" t="n">
        <v>1741</v>
      </c>
      <c r="C20" s="18">
        <f>(1545.0/B20*100)</f>
        <v/>
      </c>
      <c r="D20" s="19" t="n">
        <v>196</v>
      </c>
      <c r="E20" s="18" t="n">
        <v>20.16454122</v>
      </c>
      <c r="F20" s="20" t="n">
        <v>3.06634486</v>
      </c>
      <c r="G20" s="18" t="n">
        <v>78.39683127000001</v>
      </c>
      <c r="H20" s="20" t="n">
        <v>3.14315856</v>
      </c>
      <c r="I20" s="18" t="n">
        <v>0</v>
      </c>
      <c r="J20" s="20" t="n">
        <v>0</v>
      </c>
      <c r="K20" s="18" t="n">
        <v>1.43862751</v>
      </c>
      <c r="L20" s="20" t="n">
        <v>0.83818782</v>
      </c>
      <c r="M20" s="18" t="n">
        <v>0</v>
      </c>
      <c r="N20" s="20" t="n">
        <v>0</v>
      </c>
      <c r="O20" s="18" t="n">
        <v>0</v>
      </c>
      <c r="P20" s="20" t="n">
        <v>0</v>
      </c>
      <c r="Q20" s="18" t="n">
        <v>0</v>
      </c>
      <c r="R20" s="20" t="n">
        <v>0</v>
      </c>
    </row>
    <row r="21" spans="1:18">
      <c r="A21" s="15" t="s">
        <v>443</v>
      </c>
      <c r="B21" s="17" t="n">
        <v>2833</v>
      </c>
      <c r="C21" s="18">
        <f>(2360.0/B21*100)</f>
        <v/>
      </c>
      <c r="D21" s="19" t="n">
        <v>473</v>
      </c>
      <c r="E21" s="18" t="n">
        <v>17.15195996</v>
      </c>
      <c r="F21" s="20" t="n">
        <v>1.88363289</v>
      </c>
      <c r="G21" s="18" t="n">
        <v>81.74686547</v>
      </c>
      <c r="H21" s="20" t="n">
        <v>1.81998002</v>
      </c>
      <c r="I21" s="18" t="n">
        <v>0</v>
      </c>
      <c r="J21" s="20" t="n">
        <v>0</v>
      </c>
      <c r="K21" s="18" t="n">
        <v>0.93208166</v>
      </c>
      <c r="L21" s="20" t="n">
        <v>0.42744162</v>
      </c>
      <c r="M21" s="18" t="n">
        <v>0</v>
      </c>
      <c r="N21" s="20" t="n">
        <v>0</v>
      </c>
      <c r="O21" s="18" t="n">
        <v>0</v>
      </c>
      <c r="P21" s="20" t="n">
        <v>0</v>
      </c>
      <c r="Q21" s="18" t="n">
        <v>0.16909291</v>
      </c>
      <c r="R21" s="20" t="n">
        <v>0.16795542</v>
      </c>
    </row>
    <row r="22" spans="1:18">
      <c r="A22" s="15" t="s">
        <v>444</v>
      </c>
      <c r="B22" s="17" t="n">
        <v>3667</v>
      </c>
      <c r="C22" s="18">
        <f>(3207.0/B22*100)</f>
        <v/>
      </c>
      <c r="D22" s="19" t="n">
        <v>460</v>
      </c>
      <c r="E22" s="18" t="n">
        <v>19.07994257</v>
      </c>
      <c r="F22" s="20" t="n">
        <v>2.00773706</v>
      </c>
      <c r="G22" s="18" t="n">
        <v>79.30102603</v>
      </c>
      <c r="H22" s="20" t="n">
        <v>2.12353762</v>
      </c>
      <c r="I22" s="18" t="n">
        <v>0</v>
      </c>
      <c r="J22" s="20" t="n">
        <v>0</v>
      </c>
      <c r="K22" s="18" t="n">
        <v>1.40441526</v>
      </c>
      <c r="L22" s="20" t="n">
        <v>0.59442593</v>
      </c>
      <c r="M22" s="18" t="n">
        <v>0</v>
      </c>
      <c r="N22" s="20" t="n">
        <v>0</v>
      </c>
      <c r="O22" s="18" t="n">
        <v>0</v>
      </c>
      <c r="P22" s="20" t="n">
        <v>0</v>
      </c>
      <c r="Q22" s="18" t="n">
        <v>0.21461615</v>
      </c>
      <c r="R22" s="20" t="n">
        <v>0.15220421</v>
      </c>
    </row>
    <row r="23" spans="1:18">
      <c r="A23" s="15" t="s">
        <v>445</v>
      </c>
      <c r="B23" s="17" t="n">
        <v>5792</v>
      </c>
      <c r="C23" s="18">
        <f>(5090.0/B23*100)</f>
        <v/>
      </c>
      <c r="D23" s="19" t="n">
        <v>702</v>
      </c>
      <c r="E23" s="18" t="n">
        <v>14.45945166</v>
      </c>
      <c r="F23" s="20" t="n">
        <v>1.79253623</v>
      </c>
      <c r="G23" s="18" t="n">
        <v>81.59795348</v>
      </c>
      <c r="H23" s="20" t="n">
        <v>2.08481935</v>
      </c>
      <c r="I23" s="18" t="n">
        <v>0</v>
      </c>
      <c r="J23" s="20" t="n">
        <v>0</v>
      </c>
      <c r="K23" s="18" t="n">
        <v>2.20856306</v>
      </c>
      <c r="L23" s="20" t="n">
        <v>0.80393532</v>
      </c>
      <c r="M23" s="18" t="n">
        <v>0</v>
      </c>
      <c r="N23" s="20" t="n">
        <v>0</v>
      </c>
      <c r="O23" s="18" t="n">
        <v>0</v>
      </c>
      <c r="P23" s="20" t="n">
        <v>0</v>
      </c>
      <c r="Q23" s="18" t="n">
        <v>1.73403181</v>
      </c>
      <c r="R23" s="20" t="n">
        <v>0.96954265</v>
      </c>
    </row>
    <row r="24" spans="1:18">
      <c r="A24" s="15" t="s">
        <v>446</v>
      </c>
      <c r="B24" s="17" t="n">
        <v>3309</v>
      </c>
      <c r="C24" s="18">
        <f>(2905.0/B24*100)</f>
        <v/>
      </c>
      <c r="D24" s="19" t="n">
        <v>404</v>
      </c>
      <c r="E24" s="18" t="n">
        <v>13.65566285</v>
      </c>
      <c r="F24" s="20" t="n">
        <v>1.7021748</v>
      </c>
      <c r="G24" s="18" t="n">
        <v>84.94016633</v>
      </c>
      <c r="H24" s="20" t="n">
        <v>1.84242373</v>
      </c>
      <c r="I24" s="18" t="n">
        <v>0</v>
      </c>
      <c r="J24" s="20" t="n">
        <v>0</v>
      </c>
      <c r="K24" s="18" t="n">
        <v>1.12817766</v>
      </c>
      <c r="L24" s="20" t="n">
        <v>0.49696256</v>
      </c>
      <c r="M24" s="18" t="n">
        <v>0</v>
      </c>
      <c r="N24" s="20" t="n">
        <v>0</v>
      </c>
      <c r="O24" s="18" t="n">
        <v>0</v>
      </c>
      <c r="P24" s="20" t="n">
        <v>0</v>
      </c>
      <c r="Q24" s="18" t="n">
        <v>0.27599315</v>
      </c>
      <c r="R24" s="20" t="n">
        <v>0.27695227</v>
      </c>
    </row>
    <row r="25" spans="1:18">
      <c r="A25" s="15" t="s">
        <v>447</v>
      </c>
      <c r="B25" s="17" t="n">
        <v>2669</v>
      </c>
      <c r="C25" s="18">
        <f>(2344.0/B25*100)</f>
        <v/>
      </c>
      <c r="D25" s="19" t="n">
        <v>325</v>
      </c>
      <c r="E25" s="18" t="n">
        <v>10.04090844</v>
      </c>
      <c r="F25" s="20" t="n">
        <v>1.75601164</v>
      </c>
      <c r="G25" s="18" t="n">
        <v>89.40952909000001</v>
      </c>
      <c r="H25" s="20" t="n">
        <v>1.86068573</v>
      </c>
      <c r="I25" s="18" t="n">
        <v>0</v>
      </c>
      <c r="J25" s="20" t="n">
        <v>0</v>
      </c>
      <c r="K25" s="18" t="n">
        <v>0.30933969</v>
      </c>
      <c r="L25" s="20" t="n">
        <v>0.30932497</v>
      </c>
      <c r="M25" s="18" t="n">
        <v>0</v>
      </c>
      <c r="N25" s="20" t="n">
        <v>0</v>
      </c>
      <c r="O25" s="18" t="n">
        <v>0</v>
      </c>
      <c r="P25" s="20" t="n">
        <v>0</v>
      </c>
      <c r="Q25" s="18" t="n">
        <v>0.24022278</v>
      </c>
      <c r="R25" s="20" t="n">
        <v>0.24211637</v>
      </c>
    </row>
    <row r="26" spans="1:18">
      <c r="A26" s="15" t="s">
        <v>448</v>
      </c>
      <c r="B26" s="17" t="n">
        <v>2419</v>
      </c>
      <c r="C26" s="18">
        <f>(2126.0/B26*100)</f>
        <v/>
      </c>
      <c r="D26" s="19" t="n">
        <v>293</v>
      </c>
      <c r="E26" s="18" t="n">
        <v>10.08385624</v>
      </c>
      <c r="F26" s="20" t="n">
        <v>2.25120757</v>
      </c>
      <c r="G26" s="18" t="n">
        <v>88.85235691</v>
      </c>
      <c r="H26" s="20" t="n">
        <v>2.31961593</v>
      </c>
      <c r="I26" s="18" t="n">
        <v>0</v>
      </c>
      <c r="J26" s="20" t="n">
        <v>0</v>
      </c>
      <c r="K26" s="18" t="n">
        <v>0.82626864</v>
      </c>
      <c r="L26" s="20" t="n">
        <v>0.49342366</v>
      </c>
      <c r="M26" s="18" t="n">
        <v>0</v>
      </c>
      <c r="N26" s="20" t="n">
        <v>0</v>
      </c>
      <c r="O26" s="18" t="n">
        <v>0</v>
      </c>
      <c r="P26" s="20" t="n">
        <v>0</v>
      </c>
      <c r="Q26" s="18" t="n">
        <v>0.23751821</v>
      </c>
      <c r="R26" s="20" t="n">
        <v>0.23649099</v>
      </c>
    </row>
    <row r="27" spans="1:18">
      <c r="A27" s="15" t="s">
        <v>449</v>
      </c>
      <c r="B27" s="17" t="n">
        <v>2683</v>
      </c>
      <c r="C27" s="18">
        <f>(2384.0/B27*100)</f>
        <v/>
      </c>
      <c r="D27" s="19" t="n">
        <v>299</v>
      </c>
      <c r="E27" s="18" t="n">
        <v>15.19356089</v>
      </c>
      <c r="F27" s="20" t="n">
        <v>2.1379258</v>
      </c>
      <c r="G27" s="18" t="n">
        <v>81.01599173</v>
      </c>
      <c r="H27" s="20" t="n">
        <v>2.36527149</v>
      </c>
      <c r="I27" s="18" t="n">
        <v>0</v>
      </c>
      <c r="J27" s="20" t="n">
        <v>0</v>
      </c>
      <c r="K27" s="18" t="n">
        <v>2.10494946</v>
      </c>
      <c r="L27" s="20" t="n">
        <v>0.83341037</v>
      </c>
      <c r="M27" s="18" t="n">
        <v>0</v>
      </c>
      <c r="N27" s="20" t="n">
        <v>0</v>
      </c>
      <c r="O27" s="18" t="n">
        <v>0</v>
      </c>
      <c r="P27" s="20" t="n">
        <v>0</v>
      </c>
      <c r="Q27" s="18" t="n">
        <v>1.68549793</v>
      </c>
      <c r="R27" s="20" t="n">
        <v>0.75125441</v>
      </c>
    </row>
    <row r="28" spans="1:18">
      <c r="A28" s="15" t="s">
        <v>450</v>
      </c>
      <c r="B28" s="17" t="n">
        <v>3803</v>
      </c>
      <c r="C28" s="18">
        <f>(3401.0/B28*100)</f>
        <v/>
      </c>
      <c r="D28" s="19" t="n">
        <v>402</v>
      </c>
      <c r="E28" s="18" t="n">
        <v>32.8208812</v>
      </c>
      <c r="F28" s="20" t="n">
        <v>2.84402137</v>
      </c>
      <c r="G28" s="18" t="n">
        <v>64.83345156</v>
      </c>
      <c r="H28" s="20" t="n">
        <v>2.94472893</v>
      </c>
      <c r="I28" s="18" t="n">
        <v>0</v>
      </c>
      <c r="J28" s="20" t="n">
        <v>0</v>
      </c>
      <c r="K28" s="18" t="n">
        <v>1.85059518</v>
      </c>
      <c r="L28" s="20" t="n">
        <v>0.71251686</v>
      </c>
      <c r="M28" s="18" t="n">
        <v>0</v>
      </c>
      <c r="N28" s="20" t="n">
        <v>0</v>
      </c>
      <c r="O28" s="18" t="n">
        <v>0</v>
      </c>
      <c r="P28" s="20" t="n">
        <v>0</v>
      </c>
      <c r="Q28" s="18" t="n">
        <v>0.49507206</v>
      </c>
      <c r="R28" s="20" t="n">
        <v>0.36486924</v>
      </c>
    </row>
    <row r="29" spans="1:18">
      <c r="A29" s="15" t="s">
        <v>451</v>
      </c>
      <c r="B29" s="17" t="n">
        <v>2700</v>
      </c>
      <c r="C29" s="18">
        <f>(2359.0/B29*100)</f>
        <v/>
      </c>
      <c r="D29" s="19" t="n">
        <v>341</v>
      </c>
      <c r="E29" s="18" t="n">
        <v>16.69956688</v>
      </c>
      <c r="F29" s="20" t="n">
        <v>1.89621526</v>
      </c>
      <c r="G29" s="18" t="n">
        <v>82.9606435</v>
      </c>
      <c r="H29" s="20" t="n">
        <v>1.9179313</v>
      </c>
      <c r="I29" s="18" t="n">
        <v>0</v>
      </c>
      <c r="J29" s="20" t="n">
        <v>0</v>
      </c>
      <c r="K29" s="18" t="n">
        <v>0.33978962</v>
      </c>
      <c r="L29" s="20" t="n">
        <v>0.2743178</v>
      </c>
      <c r="M29" s="18" t="n">
        <v>0</v>
      </c>
      <c r="N29" s="20" t="n">
        <v>0</v>
      </c>
      <c r="O29" s="18" t="n">
        <v>0</v>
      </c>
      <c r="P29" s="20" t="n">
        <v>0</v>
      </c>
      <c r="Q29" s="18" t="n">
        <v>0</v>
      </c>
      <c r="R29" s="20" t="n">
        <v>0</v>
      </c>
    </row>
    <row r="30" spans="1:18">
      <c r="A30" s="15" t="s">
        <v>452</v>
      </c>
      <c r="B30" s="17" t="n">
        <v>2257</v>
      </c>
      <c r="C30" s="18">
        <f>(1984.0/B30*100)</f>
        <v/>
      </c>
      <c r="D30" s="19" t="n">
        <v>273</v>
      </c>
      <c r="E30" s="18" t="n">
        <v>12.27351393</v>
      </c>
      <c r="F30" s="20" t="n">
        <v>2.01911537</v>
      </c>
      <c r="G30" s="18" t="n">
        <v>83.51198676</v>
      </c>
      <c r="H30" s="20" t="n">
        <v>2.20370328</v>
      </c>
      <c r="I30" s="18" t="n">
        <v>0</v>
      </c>
      <c r="J30" s="20" t="n">
        <v>0</v>
      </c>
      <c r="K30" s="18" t="n">
        <v>4.21449931</v>
      </c>
      <c r="L30" s="20" t="n">
        <v>1.20174547</v>
      </c>
      <c r="M30" s="18" t="n">
        <v>0</v>
      </c>
      <c r="N30" s="20" t="n">
        <v>0</v>
      </c>
      <c r="O30" s="18" t="n">
        <v>0</v>
      </c>
      <c r="P30" s="20" t="n">
        <v>0</v>
      </c>
      <c r="Q30" s="18" t="n">
        <v>0</v>
      </c>
      <c r="R30" s="20" t="n">
        <v>0</v>
      </c>
    </row>
    <row r="31" spans="1:18">
      <c r="A31" s="15" t="s">
        <v>453</v>
      </c>
      <c r="B31" s="17" t="n">
        <v>2706</v>
      </c>
      <c r="C31" s="18">
        <f>(2387.0/B31*100)</f>
        <v/>
      </c>
      <c r="D31" s="19" t="n">
        <v>319</v>
      </c>
      <c r="E31" s="18" t="n">
        <v>13.64595448</v>
      </c>
      <c r="F31" s="20" t="n">
        <v>1.84549677</v>
      </c>
      <c r="G31" s="18" t="n">
        <v>84.28480175999999</v>
      </c>
      <c r="H31" s="20" t="n">
        <v>2.04373336</v>
      </c>
      <c r="I31" s="18" t="n">
        <v>0</v>
      </c>
      <c r="J31" s="20" t="n">
        <v>0</v>
      </c>
      <c r="K31" s="18" t="n">
        <v>2.06924377</v>
      </c>
      <c r="L31" s="20" t="n">
        <v>0.92622008</v>
      </c>
      <c r="M31" s="18" t="n">
        <v>0</v>
      </c>
      <c r="N31" s="20" t="n">
        <v>0</v>
      </c>
      <c r="O31" s="18" t="n">
        <v>0</v>
      </c>
      <c r="P31" s="20" t="n">
        <v>0</v>
      </c>
      <c r="Q31" s="18" t="n">
        <v>0</v>
      </c>
      <c r="R31" s="20" t="n">
        <v>0</v>
      </c>
    </row>
    <row r="32" spans="1:18">
      <c r="A32" s="15" t="s">
        <v>454</v>
      </c>
      <c r="B32" s="17" t="n">
        <v>2209</v>
      </c>
      <c r="C32" s="18">
        <f>(1847.0/B32*100)</f>
        <v/>
      </c>
      <c r="D32" s="19" t="n">
        <v>362</v>
      </c>
      <c r="E32" s="18" t="n">
        <v>8.813468240000001</v>
      </c>
      <c r="F32" s="20" t="n">
        <v>1.63587854</v>
      </c>
      <c r="G32" s="18" t="n">
        <v>90.47247768</v>
      </c>
      <c r="H32" s="20" t="n">
        <v>1.68530902</v>
      </c>
      <c r="I32" s="18" t="n">
        <v>0</v>
      </c>
      <c r="J32" s="20" t="n">
        <v>0</v>
      </c>
      <c r="K32" s="18" t="n">
        <v>0.71405408</v>
      </c>
      <c r="L32" s="20" t="n">
        <v>0.41488018</v>
      </c>
      <c r="M32" s="18" t="n">
        <v>0</v>
      </c>
      <c r="N32" s="20" t="n">
        <v>0</v>
      </c>
      <c r="O32" s="18" t="n">
        <v>0</v>
      </c>
      <c r="P32" s="20" t="n">
        <v>0</v>
      </c>
      <c r="Q32" s="18" t="n">
        <v>0</v>
      </c>
      <c r="R32" s="20" t="n">
        <v>0</v>
      </c>
    </row>
    <row r="33" spans="1:18">
      <c r="A33" s="15" t="s">
        <v>455</v>
      </c>
      <c r="B33" s="17" t="n">
        <v>3651</v>
      </c>
      <c r="C33" s="18">
        <f>(3245.0/B33*100)</f>
        <v/>
      </c>
      <c r="D33" s="19" t="n">
        <v>406</v>
      </c>
      <c r="E33" s="18" t="n">
        <v>14.79843997</v>
      </c>
      <c r="F33" s="20" t="n">
        <v>1.91630745</v>
      </c>
      <c r="G33" s="18" t="n">
        <v>83.09333597</v>
      </c>
      <c r="H33" s="20" t="n">
        <v>2.0562137</v>
      </c>
      <c r="I33" s="18" t="n">
        <v>0</v>
      </c>
      <c r="J33" s="20" t="n">
        <v>0</v>
      </c>
      <c r="K33" s="18" t="n">
        <v>1.61241466</v>
      </c>
      <c r="L33" s="20" t="n">
        <v>0.65371693</v>
      </c>
      <c r="M33" s="18" t="n">
        <v>0</v>
      </c>
      <c r="N33" s="20" t="n">
        <v>0</v>
      </c>
      <c r="O33" s="18" t="n">
        <v>0</v>
      </c>
      <c r="P33" s="20" t="n">
        <v>0</v>
      </c>
      <c r="Q33" s="18" t="n">
        <v>0.49580941</v>
      </c>
      <c r="R33" s="20" t="n">
        <v>0.48580743</v>
      </c>
    </row>
    <row r="34" spans="1:18">
      <c r="A34" s="15" t="s">
        <v>456</v>
      </c>
      <c r="B34" s="17" t="n">
        <v>3035</v>
      </c>
      <c r="C34" s="18">
        <f>(2687.0/B34*100)</f>
        <v/>
      </c>
      <c r="D34" s="19" t="n">
        <v>348</v>
      </c>
      <c r="E34" s="18" t="n">
        <v>21.31227342</v>
      </c>
      <c r="F34" s="20" t="n">
        <v>2.35947824</v>
      </c>
      <c r="G34" s="18" t="n">
        <v>77.54004199000001</v>
      </c>
      <c r="H34" s="20" t="n">
        <v>2.41904021</v>
      </c>
      <c r="I34" s="18" t="n">
        <v>0</v>
      </c>
      <c r="J34" s="20" t="n">
        <v>0</v>
      </c>
      <c r="K34" s="18" t="n">
        <v>0.90677001</v>
      </c>
      <c r="L34" s="20" t="n">
        <v>0.44884905</v>
      </c>
      <c r="M34" s="18" t="n">
        <v>0</v>
      </c>
      <c r="N34" s="20" t="n">
        <v>0</v>
      </c>
      <c r="O34" s="18" t="n">
        <v>0</v>
      </c>
      <c r="P34" s="20" t="n">
        <v>0</v>
      </c>
      <c r="Q34" s="18" t="n">
        <v>0.24091459</v>
      </c>
      <c r="R34" s="20" t="n">
        <v>0.24618801</v>
      </c>
    </row>
    <row r="35" spans="1:18">
      <c r="A35" s="15" t="s">
        <v>457</v>
      </c>
      <c r="B35" s="17" t="n">
        <v>2901</v>
      </c>
      <c r="C35" s="18">
        <f>(2535.0/B35*100)</f>
        <v/>
      </c>
      <c r="D35" s="19" t="n">
        <v>366</v>
      </c>
      <c r="E35" s="18" t="n">
        <v>9.74873155</v>
      </c>
      <c r="F35" s="20" t="n">
        <v>1.75756588</v>
      </c>
      <c r="G35" s="18" t="n">
        <v>89.84189442</v>
      </c>
      <c r="H35" s="20" t="n">
        <v>1.79330256</v>
      </c>
      <c r="I35" s="18" t="n">
        <v>0</v>
      </c>
      <c r="J35" s="20" t="n">
        <v>0</v>
      </c>
      <c r="K35" s="18" t="n">
        <v>0.40937403</v>
      </c>
      <c r="L35" s="20" t="n">
        <v>0.31921311</v>
      </c>
      <c r="M35" s="18" t="n">
        <v>0</v>
      </c>
      <c r="N35" s="20" t="n">
        <v>0</v>
      </c>
      <c r="O35" s="18" t="n">
        <v>0</v>
      </c>
      <c r="P35" s="20" t="n">
        <v>0</v>
      </c>
      <c r="Q35" s="18" t="n">
        <v>0</v>
      </c>
      <c r="R35" s="20" t="n">
        <v>0</v>
      </c>
    </row>
    <row r="36" spans="1:18">
      <c r="A36" s="15" t="s">
        <v>458</v>
      </c>
      <c r="B36" s="17" t="n">
        <v>3404</v>
      </c>
      <c r="C36" s="18">
        <f>(3007.0/B36*100)</f>
        <v/>
      </c>
      <c r="D36" s="19" t="n">
        <v>397</v>
      </c>
      <c r="E36" s="18" t="n">
        <v>15.47683758</v>
      </c>
      <c r="F36" s="20" t="n">
        <v>1.91902533</v>
      </c>
      <c r="G36" s="18" t="n">
        <v>64.41535122000001</v>
      </c>
      <c r="H36" s="20" t="n">
        <v>2.39819365</v>
      </c>
      <c r="I36" s="18" t="n">
        <v>0</v>
      </c>
      <c r="J36" s="20" t="n">
        <v>0</v>
      </c>
      <c r="K36" s="18" t="n">
        <v>1.81025596</v>
      </c>
      <c r="L36" s="20" t="n">
        <v>0.71657868</v>
      </c>
      <c r="M36" s="18" t="n">
        <v>18.03010974</v>
      </c>
      <c r="N36" s="20" t="n">
        <v>1.53423451</v>
      </c>
      <c r="O36" s="18" t="n">
        <v>0</v>
      </c>
      <c r="P36" s="20" t="n">
        <v>0</v>
      </c>
      <c r="Q36" s="18" t="n">
        <v>0.2674455</v>
      </c>
      <c r="R36" s="20" t="n">
        <v>0.27863304</v>
      </c>
    </row>
    <row r="37" spans="1:18">
      <c r="A37" s="15" t="s">
        <v>459</v>
      </c>
      <c r="B37" s="17" t="n">
        <v>2731</v>
      </c>
      <c r="C37" s="18">
        <f>(2430.0/B37*100)</f>
        <v/>
      </c>
      <c r="D37" s="19" t="n">
        <v>301</v>
      </c>
      <c r="E37" s="18" t="n">
        <v>11.5973517</v>
      </c>
      <c r="F37" s="20" t="n">
        <v>1.87582675</v>
      </c>
      <c r="G37" s="18" t="n">
        <v>83.2024191</v>
      </c>
      <c r="H37" s="20" t="n">
        <v>2.35932706</v>
      </c>
      <c r="I37" s="18" t="n">
        <v>0</v>
      </c>
      <c r="J37" s="20" t="n">
        <v>0</v>
      </c>
      <c r="K37" s="18" t="n">
        <v>4.85213515</v>
      </c>
      <c r="L37" s="20" t="n">
        <v>1.19864915</v>
      </c>
      <c r="M37" s="18" t="n">
        <v>0</v>
      </c>
      <c r="N37" s="20" t="n">
        <v>0</v>
      </c>
      <c r="O37" s="18" t="n">
        <v>0</v>
      </c>
      <c r="P37" s="20" t="n">
        <v>0</v>
      </c>
      <c r="Q37" s="18" t="n">
        <v>0.34809406</v>
      </c>
      <c r="R37" s="20" t="n">
        <v>0.34902757</v>
      </c>
    </row>
    <row r="38" spans="1:18">
      <c r="A38" s="15" t="s">
        <v>460</v>
      </c>
      <c r="B38" s="17" t="n">
        <v>2807</v>
      </c>
      <c r="C38" s="18">
        <f>(2375.0/B38*100)</f>
        <v/>
      </c>
      <c r="D38" s="19" t="n">
        <v>432</v>
      </c>
      <c r="E38" s="18" t="n">
        <v>9.86715452</v>
      </c>
      <c r="F38" s="20" t="n">
        <v>1.58791319</v>
      </c>
      <c r="G38" s="18" t="n">
        <v>84.96125693</v>
      </c>
      <c r="H38" s="20" t="n">
        <v>1.80983895</v>
      </c>
      <c r="I38" s="18" t="n">
        <v>0</v>
      </c>
      <c r="J38" s="20" t="n">
        <v>0</v>
      </c>
      <c r="K38" s="18" t="n">
        <v>3.23258534</v>
      </c>
      <c r="L38" s="20" t="n">
        <v>0.86384315</v>
      </c>
      <c r="M38" s="18" t="n">
        <v>0</v>
      </c>
      <c r="N38" s="20" t="n">
        <v>0</v>
      </c>
      <c r="O38" s="18" t="n">
        <v>0</v>
      </c>
      <c r="P38" s="20" t="n">
        <v>0</v>
      </c>
      <c r="Q38" s="18" t="n">
        <v>1.93900321</v>
      </c>
      <c r="R38" s="20" t="n">
        <v>0.730867</v>
      </c>
    </row>
    <row r="39" spans="1:18">
      <c r="A39" s="15" t="s">
        <v>461</v>
      </c>
      <c r="B39" s="17" t="n">
        <v>2938</v>
      </c>
      <c r="C39" s="18">
        <f>(2579.0/B39*100)</f>
        <v/>
      </c>
      <c r="D39" s="19" t="n">
        <v>359</v>
      </c>
      <c r="E39" s="18" t="n">
        <v>23.6535165</v>
      </c>
      <c r="F39" s="20" t="n">
        <v>2.47893003</v>
      </c>
      <c r="G39" s="18" t="n">
        <v>75.30531395</v>
      </c>
      <c r="H39" s="20" t="n">
        <v>2.495091</v>
      </c>
      <c r="I39" s="18" t="n">
        <v>0</v>
      </c>
      <c r="J39" s="20" t="n">
        <v>0</v>
      </c>
      <c r="K39" s="18" t="n">
        <v>1.04116955</v>
      </c>
      <c r="L39" s="20" t="n">
        <v>0.70016588</v>
      </c>
      <c r="M39" s="18" t="n">
        <v>0</v>
      </c>
      <c r="N39" s="20" t="n">
        <v>0</v>
      </c>
      <c r="O39" s="18" t="n">
        <v>0</v>
      </c>
      <c r="P39" s="20" t="n">
        <v>0</v>
      </c>
      <c r="Q39" s="18" t="n">
        <v>0</v>
      </c>
      <c r="R39" s="20" t="n">
        <v>0</v>
      </c>
    </row>
    <row r="40" spans="1:18">
      <c r="A40" s="15" t="s">
        <v>462</v>
      </c>
      <c r="B40" s="17" t="n">
        <v>6922</v>
      </c>
      <c r="C40" s="18">
        <f>(6090.0/B40*100)</f>
        <v/>
      </c>
      <c r="D40" s="19" t="n">
        <v>832</v>
      </c>
      <c r="E40" s="18" t="n">
        <v>16.36518968</v>
      </c>
      <c r="F40" s="20" t="n">
        <v>1.9401899</v>
      </c>
      <c r="G40" s="18" t="n">
        <v>82.85282687999999</v>
      </c>
      <c r="H40" s="20" t="n">
        <v>1.96793546</v>
      </c>
      <c r="I40" s="18" t="n">
        <v>0</v>
      </c>
      <c r="J40" s="20" t="n">
        <v>0</v>
      </c>
      <c r="K40" s="18" t="n">
        <v>0.57288161</v>
      </c>
      <c r="L40" s="20" t="n">
        <v>0.25507609</v>
      </c>
      <c r="M40" s="18" t="n">
        <v>0</v>
      </c>
      <c r="N40" s="20" t="n">
        <v>0</v>
      </c>
      <c r="O40" s="18" t="n">
        <v>0</v>
      </c>
      <c r="P40" s="20" t="n">
        <v>0</v>
      </c>
      <c r="Q40" s="18" t="n">
        <v>0.20910184</v>
      </c>
      <c r="R40" s="20" t="n">
        <v>0.17241519</v>
      </c>
    </row>
    <row r="41" spans="1:18">
      <c r="A41" s="15" t="s">
        <v>463</v>
      </c>
      <c r="B41" s="17" t="n">
        <v>2854</v>
      </c>
      <c r="C41" s="18">
        <f>(2539.0/B41*100)</f>
        <v/>
      </c>
      <c r="D41" s="19" t="n">
        <v>315</v>
      </c>
      <c r="E41" s="18" t="n">
        <v>16.74067211</v>
      </c>
      <c r="F41" s="20" t="n">
        <v>1.95133903</v>
      </c>
      <c r="G41" s="18" t="n">
        <v>81.70551577000001</v>
      </c>
      <c r="H41" s="20" t="n">
        <v>2.14426951</v>
      </c>
      <c r="I41" s="18" t="n">
        <v>0</v>
      </c>
      <c r="J41" s="20" t="n">
        <v>0</v>
      </c>
      <c r="K41" s="18" t="n">
        <v>1.26481075</v>
      </c>
      <c r="L41" s="20" t="n">
        <v>0.61712352</v>
      </c>
      <c r="M41" s="18" t="n">
        <v>0</v>
      </c>
      <c r="N41" s="20" t="n">
        <v>0</v>
      </c>
      <c r="O41" s="18" t="n">
        <v>0</v>
      </c>
      <c r="P41" s="20" t="n">
        <v>0</v>
      </c>
      <c r="Q41" s="18" t="n">
        <v>0.28900137</v>
      </c>
      <c r="R41" s="20" t="n">
        <v>0.28560351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(10991.0/B46*100)</f>
        <v/>
      </c>
      <c r="D46" s="19" t="n">
        <v>1082</v>
      </c>
      <c r="E46" s="18" t="n">
        <v>28.65360723</v>
      </c>
      <c r="F46" s="20" t="n">
        <v>1.74817307</v>
      </c>
      <c r="G46" s="18" t="n">
        <v>66.28550312</v>
      </c>
      <c r="H46" s="20" t="n">
        <v>1.70349043</v>
      </c>
      <c r="I46" s="18" t="n">
        <v>0</v>
      </c>
      <c r="J46" s="20" t="n">
        <v>0</v>
      </c>
      <c r="K46" s="18" t="n">
        <v>3.35822111</v>
      </c>
      <c r="L46" s="20" t="n">
        <v>0.90179265</v>
      </c>
      <c r="M46" s="18" t="n">
        <v>0</v>
      </c>
      <c r="N46" s="20" t="n">
        <v>0</v>
      </c>
      <c r="O46" s="18" t="n">
        <v>0</v>
      </c>
      <c r="P46" s="20" t="n">
        <v>0</v>
      </c>
      <c r="Q46" s="18" t="n">
        <v>1.70266854</v>
      </c>
      <c r="R46" s="20" t="n">
        <v>0.55149154</v>
      </c>
    </row>
    <row r="47" spans="1:18">
      <c r="A47" s="15" t="s">
        <v>470</v>
      </c>
      <c r="B47" s="17" t="n">
        <v>2823</v>
      </c>
      <c r="C47" s="18">
        <f>(2509.0/B47*100)</f>
        <v/>
      </c>
      <c r="D47" s="19" t="n">
        <v>314</v>
      </c>
      <c r="E47" s="18" t="n">
        <v>24.92878204</v>
      </c>
      <c r="F47" s="20" t="n">
        <v>2.66493927</v>
      </c>
      <c r="G47" s="18" t="n">
        <v>72.7682475</v>
      </c>
      <c r="H47" s="20" t="n">
        <v>2.64427819</v>
      </c>
      <c r="I47" s="18" t="n">
        <v>0</v>
      </c>
      <c r="J47" s="20" t="n">
        <v>0</v>
      </c>
      <c r="K47" s="18" t="n">
        <v>2.00479652</v>
      </c>
      <c r="L47" s="20" t="n">
        <v>0.76611394</v>
      </c>
      <c r="M47" s="18" t="n">
        <v>0</v>
      </c>
      <c r="N47" s="20" t="n">
        <v>0</v>
      </c>
      <c r="O47" s="18" t="n">
        <v>0</v>
      </c>
      <c r="P47" s="20" t="n">
        <v>0</v>
      </c>
      <c r="Q47" s="18" t="n">
        <v>0.29817395</v>
      </c>
      <c r="R47" s="20" t="n">
        <v>0.2951941</v>
      </c>
    </row>
    <row r="48" spans="1:18">
      <c r="A48" s="15" t="s">
        <v>471</v>
      </c>
      <c r="B48" s="17" t="n">
        <v>4682</v>
      </c>
      <c r="C48" s="18">
        <f>(4097.0/B48*100)</f>
        <v/>
      </c>
      <c r="D48" s="19" t="n">
        <v>585</v>
      </c>
      <c r="E48" s="18" t="n">
        <v>12.48848066</v>
      </c>
      <c r="F48" s="20" t="n">
        <v>1.58392878</v>
      </c>
      <c r="G48" s="18" t="n">
        <v>86.39579070000001</v>
      </c>
      <c r="H48" s="20" t="n">
        <v>1.6115975</v>
      </c>
      <c r="I48" s="18" t="n">
        <v>0</v>
      </c>
      <c r="J48" s="20" t="n">
        <v>0</v>
      </c>
      <c r="K48" s="18" t="n">
        <v>1.08107642</v>
      </c>
      <c r="L48" s="20" t="n">
        <v>0.62210724</v>
      </c>
      <c r="M48" s="18" t="n">
        <v>0</v>
      </c>
      <c r="N48" s="20" t="n">
        <v>0</v>
      </c>
      <c r="O48" s="18" t="n">
        <v>0</v>
      </c>
      <c r="P48" s="20" t="n">
        <v>0</v>
      </c>
      <c r="Q48" s="18" t="n">
        <v>0.03465223</v>
      </c>
      <c r="R48" s="20" t="n">
        <v>0.02537928</v>
      </c>
    </row>
    <row r="49" spans="1:18">
      <c r="A49" s="15" t="s">
        <v>472</v>
      </c>
      <c r="B49" s="17" t="n">
        <v>6158</v>
      </c>
      <c r="C49" s="18">
        <f>(5440.0/B49*100)</f>
        <v/>
      </c>
      <c r="D49" s="19" t="n">
        <v>718</v>
      </c>
      <c r="E49" s="18" t="n">
        <v>22.55005897</v>
      </c>
      <c r="F49" s="20" t="n">
        <v>2.19150116</v>
      </c>
      <c r="G49" s="18" t="n">
        <v>72.51583321</v>
      </c>
      <c r="H49" s="20" t="n">
        <v>2.35098896</v>
      </c>
      <c r="I49" s="18" t="n">
        <v>0</v>
      </c>
      <c r="J49" s="20" t="n">
        <v>0</v>
      </c>
      <c r="K49" s="18" t="n">
        <v>4.19486233</v>
      </c>
      <c r="L49" s="20" t="n">
        <v>0.85778655</v>
      </c>
      <c r="M49" s="18" t="n">
        <v>0</v>
      </c>
      <c r="N49" s="20" t="n">
        <v>0</v>
      </c>
      <c r="O49" s="18" t="n">
        <v>0</v>
      </c>
      <c r="P49" s="20" t="n">
        <v>0</v>
      </c>
      <c r="Q49" s="18" t="n">
        <v>0.73924548</v>
      </c>
      <c r="R49" s="20" t="n">
        <v>0.49816779</v>
      </c>
    </row>
    <row r="50" spans="1:18">
      <c r="A50" s="15" t="s">
        <v>473</v>
      </c>
      <c r="B50" s="17" t="n">
        <v>3494</v>
      </c>
      <c r="C50" s="18">
        <f>(3126.0/B50*100)</f>
        <v/>
      </c>
      <c r="D50" s="19" t="n">
        <v>368</v>
      </c>
      <c r="E50" s="18" t="n">
        <v>18.26391108</v>
      </c>
      <c r="F50" s="20" t="n">
        <v>2.13799522</v>
      </c>
      <c r="G50" s="18" t="n">
        <v>80.19485134999999</v>
      </c>
      <c r="H50" s="20" t="n">
        <v>2.28312922</v>
      </c>
      <c r="I50" s="18" t="n">
        <v>0</v>
      </c>
      <c r="J50" s="20" t="n">
        <v>0</v>
      </c>
      <c r="K50" s="18" t="n">
        <v>1.4178778</v>
      </c>
      <c r="L50" s="20" t="n">
        <v>0.64824331</v>
      </c>
      <c r="M50" s="18" t="n">
        <v>0</v>
      </c>
      <c r="N50" s="20" t="n">
        <v>0</v>
      </c>
      <c r="O50" s="18" t="n">
        <v>0</v>
      </c>
      <c r="P50" s="20" t="n">
        <v>0</v>
      </c>
      <c r="Q50" s="18" t="n">
        <v>0.12335977</v>
      </c>
      <c r="R50" s="20" t="n">
        <v>0.11989744</v>
      </c>
    </row>
    <row r="51" spans="1:18">
      <c r="A51" s="15" t="s">
        <v>474</v>
      </c>
      <c r="B51" s="17" t="n">
        <v>3013</v>
      </c>
      <c r="C51" s="18">
        <f>(2653.0/B51*100)</f>
        <v/>
      </c>
      <c r="D51" s="19" t="n">
        <v>360</v>
      </c>
      <c r="E51" s="18" t="n">
        <v>19.24379504</v>
      </c>
      <c r="F51" s="20" t="n">
        <v>2.11413921</v>
      </c>
      <c r="G51" s="18" t="n">
        <v>79.21675596</v>
      </c>
      <c r="H51" s="20" t="n">
        <v>2.13181684</v>
      </c>
      <c r="I51" s="18" t="n">
        <v>0</v>
      </c>
      <c r="J51" s="20" t="n">
        <v>0</v>
      </c>
      <c r="K51" s="18" t="n">
        <v>0.83632857</v>
      </c>
      <c r="L51" s="20" t="n">
        <v>0.48715526</v>
      </c>
      <c r="M51" s="18" t="n">
        <v>0</v>
      </c>
      <c r="N51" s="20" t="n">
        <v>0</v>
      </c>
      <c r="O51" s="18" t="n">
        <v>0</v>
      </c>
      <c r="P51" s="20" t="n">
        <v>0</v>
      </c>
      <c r="Q51" s="18" t="n">
        <v>0.70312043</v>
      </c>
      <c r="R51" s="20" t="n">
        <v>0.38966545</v>
      </c>
    </row>
    <row r="52" spans="1:18">
      <c r="A52" s="15" t="s">
        <v>475</v>
      </c>
      <c r="B52" s="17" t="n">
        <v>2760</v>
      </c>
      <c r="C52" s="18">
        <f>(2444.0/B52*100)</f>
        <v/>
      </c>
      <c r="D52" s="19" t="n">
        <v>316</v>
      </c>
      <c r="E52" s="18" t="n">
        <v>25.81090109</v>
      </c>
      <c r="F52" s="20" t="n">
        <v>2.56003104</v>
      </c>
      <c r="G52" s="18" t="n">
        <v>71.73599804</v>
      </c>
      <c r="H52" s="20" t="n">
        <v>2.73270683</v>
      </c>
      <c r="I52" s="18" t="n">
        <v>0</v>
      </c>
      <c r="J52" s="20" t="n">
        <v>0</v>
      </c>
      <c r="K52" s="18" t="n">
        <v>1.91076164</v>
      </c>
      <c r="L52" s="20" t="n">
        <v>0.68043854</v>
      </c>
      <c r="M52" s="18" t="n">
        <v>0</v>
      </c>
      <c r="N52" s="20" t="n">
        <v>0</v>
      </c>
      <c r="O52" s="18" t="n">
        <v>0</v>
      </c>
      <c r="P52" s="20" t="n">
        <v>0</v>
      </c>
      <c r="Q52" s="18" t="n">
        <v>0.5423392299999999</v>
      </c>
      <c r="R52" s="20" t="n">
        <v>0.3770049</v>
      </c>
    </row>
    <row r="53" spans="1:18">
      <c r="A53" s="15" t="s">
        <v>476</v>
      </c>
      <c r="B53" s="17" t="n">
        <v>2474</v>
      </c>
      <c r="C53" s="18">
        <f>(2092.0/B53*100)</f>
        <v/>
      </c>
      <c r="D53" s="19" t="n">
        <v>382</v>
      </c>
      <c r="E53" s="18" t="n">
        <v>27.17714731</v>
      </c>
      <c r="F53" s="20" t="n">
        <v>2.09120475</v>
      </c>
      <c r="G53" s="18" t="n">
        <v>46.48901326</v>
      </c>
      <c r="H53" s="20" t="n">
        <v>2.32102515</v>
      </c>
      <c r="I53" s="18" t="n">
        <v>0</v>
      </c>
      <c r="J53" s="20" t="n">
        <v>0</v>
      </c>
      <c r="K53" s="18" t="n">
        <v>25.06517318</v>
      </c>
      <c r="L53" s="20" t="n">
        <v>2.51315383</v>
      </c>
      <c r="M53" s="18" t="n">
        <v>0</v>
      </c>
      <c r="N53" s="20" t="n">
        <v>0</v>
      </c>
      <c r="O53" s="18" t="n">
        <v>0</v>
      </c>
      <c r="P53" s="20" t="n">
        <v>0</v>
      </c>
      <c r="Q53" s="18" t="n">
        <v>1.26866625</v>
      </c>
      <c r="R53" s="20" t="n">
        <v>0.66296404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(2342.0/B55*100)</f>
        <v/>
      </c>
      <c r="D55" s="19" t="n">
        <v>333</v>
      </c>
      <c r="E55" s="18" t="n">
        <v>7.74307613</v>
      </c>
      <c r="F55" s="20" t="n">
        <v>1.89986511</v>
      </c>
      <c r="G55" s="18" t="n">
        <v>92.00780032</v>
      </c>
      <c r="H55" s="20" t="n">
        <v>1.91847496</v>
      </c>
      <c r="I55" s="18" t="n">
        <v>0</v>
      </c>
      <c r="J55" s="20" t="n">
        <v>0</v>
      </c>
      <c r="K55" s="18" t="n">
        <v>0.24912354</v>
      </c>
      <c r="L55" s="20" t="n">
        <v>0.25088201</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(2828.0/B61*100)</f>
        <v/>
      </c>
      <c r="D61" s="19" t="n">
        <v>373</v>
      </c>
      <c r="E61" s="18" t="n">
        <v>9.18368085</v>
      </c>
      <c r="F61" s="20" t="n">
        <v>2.07386211</v>
      </c>
      <c r="G61" s="18" t="n">
        <v>89.42229986</v>
      </c>
      <c r="H61" s="20" t="n">
        <v>2.11703846</v>
      </c>
      <c r="I61" s="18" t="n">
        <v>0</v>
      </c>
      <c r="J61" s="20" t="n">
        <v>0</v>
      </c>
      <c r="K61" s="18" t="n">
        <v>1.39401929</v>
      </c>
      <c r="L61" s="20" t="n">
        <v>0.59079958</v>
      </c>
      <c r="M61" s="18" t="n">
        <v>0</v>
      </c>
      <c r="N61" s="20" t="n">
        <v>0</v>
      </c>
      <c r="O61" s="18" t="n">
        <v>0</v>
      </c>
      <c r="P61" s="20" t="n">
        <v>0</v>
      </c>
      <c r="Q61" s="18" t="n">
        <v>0</v>
      </c>
      <c r="R61" s="20" t="n">
        <v>0</v>
      </c>
    </row>
    <row r="62" spans="1:18">
      <c r="A62" s="15" t="s">
        <v>486</v>
      </c>
      <c r="B62" s="17" t="n">
        <v>2230</v>
      </c>
      <c r="C62" s="18">
        <f>(1966.0/B62*100)</f>
        <v/>
      </c>
      <c r="D62" s="19" t="n">
        <v>264</v>
      </c>
      <c r="E62" s="18" t="n">
        <v>12.26794593</v>
      </c>
      <c r="F62" s="20" t="n">
        <v>2.13012811</v>
      </c>
      <c r="G62" s="18" t="n">
        <v>87.73205407</v>
      </c>
      <c r="H62" s="20" t="n">
        <v>2.13012811</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(2457.0/B67*100)</f>
        <v/>
      </c>
      <c r="D67" s="19" t="n">
        <v>314</v>
      </c>
      <c r="E67" s="18" t="n">
        <v>27.40931751</v>
      </c>
      <c r="F67" s="20" t="n">
        <v>2.80456879</v>
      </c>
      <c r="G67" s="18" t="n">
        <v>65.56623297</v>
      </c>
      <c r="H67" s="20" t="n">
        <v>2.8636708</v>
      </c>
      <c r="I67" s="18" t="n">
        <v>0</v>
      </c>
      <c r="J67" s="20" t="n">
        <v>0</v>
      </c>
      <c r="K67" s="18" t="n">
        <v>4.84174578</v>
      </c>
      <c r="L67" s="20" t="n">
        <v>1.2072551</v>
      </c>
      <c r="M67" s="18" t="n">
        <v>0</v>
      </c>
      <c r="N67" s="20" t="n">
        <v>0</v>
      </c>
      <c r="O67" s="18" t="n">
        <v>0</v>
      </c>
      <c r="P67" s="20" t="n">
        <v>0</v>
      </c>
      <c r="Q67" s="18" t="n">
        <v>2.18270374</v>
      </c>
      <c r="R67" s="20" t="n">
        <v>0.81894344</v>
      </c>
    </row>
    <row r="68" spans="1:18">
      <c r="A68" s="15" t="s">
        <v>492</v>
      </c>
      <c r="B68" s="17" t="n">
        <v>3460</v>
      </c>
      <c r="C68" s="18">
        <f>(3128.0/B68*100)</f>
        <v/>
      </c>
      <c r="D68" s="19" t="n">
        <v>332</v>
      </c>
      <c r="E68" s="18" t="n">
        <v>23.91364107</v>
      </c>
      <c r="F68" s="20" t="n">
        <v>2.33812071</v>
      </c>
      <c r="G68" s="18" t="n">
        <v>72.95358573999999</v>
      </c>
      <c r="H68" s="20" t="n">
        <v>2.35419725</v>
      </c>
      <c r="I68" s="18" t="n">
        <v>0</v>
      </c>
      <c r="J68" s="20" t="n">
        <v>0</v>
      </c>
      <c r="K68" s="18" t="n">
        <v>1.71073473</v>
      </c>
      <c r="L68" s="20" t="n">
        <v>0.59906092</v>
      </c>
      <c r="M68" s="18" t="n">
        <v>0</v>
      </c>
      <c r="N68" s="20" t="n">
        <v>0</v>
      </c>
      <c r="O68" s="18" t="n">
        <v>0</v>
      </c>
      <c r="P68" s="20" t="n">
        <v>0</v>
      </c>
      <c r="Q68" s="18" t="n">
        <v>1.42203846</v>
      </c>
      <c r="R68" s="20" t="n">
        <v>0.75550399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(5020.0/B70*100)</f>
        <v/>
      </c>
      <c r="D70" s="19" t="n">
        <v>1014</v>
      </c>
      <c r="E70" s="18" t="n">
        <v>28.78290539</v>
      </c>
      <c r="F70" s="20" t="n">
        <v>1.65471686</v>
      </c>
      <c r="G70" s="18" t="n">
        <v>65.76354627000001</v>
      </c>
      <c r="H70" s="20" t="n">
        <v>1.72892211</v>
      </c>
      <c r="I70" s="18" t="n">
        <v>0</v>
      </c>
      <c r="J70" s="20" t="n">
        <v>0</v>
      </c>
      <c r="K70" s="18" t="n">
        <v>4.64759913</v>
      </c>
      <c r="L70" s="20" t="n">
        <v>0.83719096</v>
      </c>
      <c r="M70" s="18" t="n">
        <v>0</v>
      </c>
      <c r="N70" s="20" t="n">
        <v>0</v>
      </c>
      <c r="O70" s="18" t="n">
        <v>0</v>
      </c>
      <c r="P70" s="20" t="n">
        <v>0</v>
      </c>
      <c r="Q70" s="18" t="n">
        <v>0.8059492</v>
      </c>
      <c r="R70" s="20" t="n">
        <v>0.28475759</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(2758.0/B72*100)</f>
        <v/>
      </c>
      <c r="D72" s="19" t="n">
        <v>349</v>
      </c>
      <c r="E72" s="18" t="n">
        <v>12.43968125</v>
      </c>
      <c r="F72" s="20" t="n">
        <v>1.84474096</v>
      </c>
      <c r="G72" s="18" t="n">
        <v>84.42037942</v>
      </c>
      <c r="H72" s="20" t="n">
        <v>2.20945499</v>
      </c>
      <c r="I72" s="18" t="n">
        <v>0</v>
      </c>
      <c r="J72" s="20" t="n">
        <v>0</v>
      </c>
      <c r="K72" s="18" t="n">
        <v>3.13993933</v>
      </c>
      <c r="L72" s="20" t="n">
        <v>1.0519344</v>
      </c>
      <c r="M72" s="18" t="n">
        <v>0</v>
      </c>
      <c r="N72" s="20" t="n">
        <v>0</v>
      </c>
      <c r="O72" s="18" t="n">
        <v>0</v>
      </c>
      <c r="P72" s="20" t="n">
        <v>0</v>
      </c>
      <c r="Q72" s="18" t="n">
        <v>0</v>
      </c>
      <c r="R72" s="20" t="n">
        <v>0</v>
      </c>
    </row>
    <row r="73" spans="1:18">
      <c r="A73" s="15" t="s">
        <v>497</v>
      </c>
      <c r="B73" s="17" t="n">
        <v>2973</v>
      </c>
      <c r="C73" s="18">
        <f>(2605.0/B73*100)</f>
        <v/>
      </c>
      <c r="D73" s="19" t="n">
        <v>368</v>
      </c>
      <c r="E73" s="18" t="n">
        <v>18.46786722</v>
      </c>
      <c r="F73" s="20" t="n">
        <v>2.1024454</v>
      </c>
      <c r="G73" s="18" t="n">
        <v>81.17921717999999</v>
      </c>
      <c r="H73" s="20" t="n">
        <v>2.12673611</v>
      </c>
      <c r="I73" s="18" t="n">
        <v>0</v>
      </c>
      <c r="J73" s="20" t="n">
        <v>0</v>
      </c>
      <c r="K73" s="18" t="n">
        <v>0.09671478999999999</v>
      </c>
      <c r="L73" s="20" t="n">
        <v>0.09731265</v>
      </c>
      <c r="M73" s="18" t="n">
        <v>0</v>
      </c>
      <c r="N73" s="20" t="n">
        <v>0</v>
      </c>
      <c r="O73" s="18" t="n">
        <v>0</v>
      </c>
      <c r="P73" s="20" t="n">
        <v>0</v>
      </c>
      <c r="Q73" s="18" t="n">
        <v>0.2562008</v>
      </c>
      <c r="R73" s="20" t="n">
        <v>0.25422291</v>
      </c>
    </row>
    <row r="74" spans="1:18">
      <c r="A74" s="15" t="s">
        <v>498</v>
      </c>
      <c r="B74" s="17" t="n">
        <v>3819</v>
      </c>
      <c r="C74" s="18">
        <f>(3341.0/B74*100)</f>
        <v/>
      </c>
      <c r="D74" s="19" t="n">
        <v>478</v>
      </c>
      <c r="E74" s="18" t="n">
        <v>8.982935469999999</v>
      </c>
      <c r="F74" s="20" t="n">
        <v>1.38025036</v>
      </c>
      <c r="G74" s="18" t="n">
        <v>90.58028867</v>
      </c>
      <c r="H74" s="20" t="n">
        <v>1.34487725</v>
      </c>
      <c r="I74" s="18" t="n">
        <v>0</v>
      </c>
      <c r="J74" s="20" t="n">
        <v>0</v>
      </c>
      <c r="K74" s="18" t="n">
        <v>0.43677586</v>
      </c>
      <c r="L74" s="20" t="n">
        <v>0.3202811</v>
      </c>
      <c r="M74" s="18" t="n">
        <v>0</v>
      </c>
      <c r="N74" s="20" t="n">
        <v>0</v>
      </c>
      <c r="O74" s="18" t="n">
        <v>0</v>
      </c>
      <c r="P74" s="20" t="n">
        <v>0</v>
      </c>
      <c r="Q74" s="18" t="n">
        <v>0</v>
      </c>
      <c r="R74" s="20" t="n">
        <v>0</v>
      </c>
    </row>
    <row r="75" spans="1:18">
      <c r="A75" s="15" t="s">
        <v>499</v>
      </c>
      <c r="B75" s="17" t="n">
        <v>4652</v>
      </c>
      <c r="C75" s="18">
        <f>(4144.0/B75*100)</f>
        <v/>
      </c>
      <c r="D75" s="19" t="n">
        <v>508</v>
      </c>
      <c r="E75" s="18" t="n">
        <v>30.77955467</v>
      </c>
      <c r="F75" s="20" t="n">
        <v>2.38617179</v>
      </c>
      <c r="G75" s="18" t="n">
        <v>68.83484376</v>
      </c>
      <c r="H75" s="20" t="n">
        <v>2.44091836</v>
      </c>
      <c r="I75" s="18" t="n">
        <v>0</v>
      </c>
      <c r="J75" s="20" t="n">
        <v>0</v>
      </c>
      <c r="K75" s="18" t="n">
        <v>0.01123168</v>
      </c>
      <c r="L75" s="20" t="n">
        <v>0.01127362</v>
      </c>
      <c r="M75" s="18" t="n">
        <v>0</v>
      </c>
      <c r="N75" s="20" t="n">
        <v>0</v>
      </c>
      <c r="O75" s="18" t="n">
        <v>0</v>
      </c>
      <c r="P75" s="20" t="n">
        <v>0</v>
      </c>
      <c r="Q75" s="18" t="n">
        <v>0.37436989</v>
      </c>
      <c r="R75" s="20" t="n">
        <v>0.28791647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(2674.0/B77*100)</f>
        <v/>
      </c>
      <c r="D77" s="19" t="n">
        <v>295</v>
      </c>
      <c r="E77" s="18" t="n">
        <v>30.4346033</v>
      </c>
      <c r="F77" s="20" t="n">
        <v>2.70596515</v>
      </c>
      <c r="G77" s="18" t="n">
        <v>60.6261461</v>
      </c>
      <c r="H77" s="20" t="n">
        <v>2.94464066</v>
      </c>
      <c r="I77" s="18" t="n">
        <v>0</v>
      </c>
      <c r="J77" s="20" t="n">
        <v>0</v>
      </c>
      <c r="K77" s="18" t="n">
        <v>8.282752309999999</v>
      </c>
      <c r="L77" s="20" t="n">
        <v>1.61955504</v>
      </c>
      <c r="M77" s="18" t="n">
        <v>0</v>
      </c>
      <c r="N77" s="20" t="n">
        <v>0</v>
      </c>
      <c r="O77" s="18" t="n">
        <v>0</v>
      </c>
      <c r="P77" s="20" t="n">
        <v>0</v>
      </c>
      <c r="Q77" s="18" t="n">
        <v>0.6564983</v>
      </c>
      <c r="R77" s="20" t="n">
        <v>0.46631207</v>
      </c>
    </row>
    <row r="78" spans="1:18">
      <c r="A78" s="15" t="s">
        <v>502</v>
      </c>
      <c r="B78" s="17" t="n">
        <v>7115</v>
      </c>
      <c r="C78" s="18">
        <f>(6240.0/B78*100)</f>
        <v/>
      </c>
      <c r="D78" s="19" t="n">
        <v>875</v>
      </c>
      <c r="E78" s="18" t="n">
        <v>24.6410585</v>
      </c>
      <c r="F78" s="20" t="n">
        <v>1.73427032</v>
      </c>
      <c r="G78" s="18" t="n">
        <v>73.31932014</v>
      </c>
      <c r="H78" s="20" t="n">
        <v>1.84419442</v>
      </c>
      <c r="I78" s="18" t="n">
        <v>0</v>
      </c>
      <c r="J78" s="20" t="n">
        <v>0</v>
      </c>
      <c r="K78" s="18" t="n">
        <v>1.51116915</v>
      </c>
      <c r="L78" s="20" t="n">
        <v>0.44801081</v>
      </c>
      <c r="M78" s="18" t="n">
        <v>0</v>
      </c>
      <c r="N78" s="20" t="n">
        <v>0</v>
      </c>
      <c r="O78" s="18" t="n">
        <v>0</v>
      </c>
      <c r="P78" s="20" t="n">
        <v>0</v>
      </c>
      <c r="Q78" s="18" t="n">
        <v>0.52845222</v>
      </c>
      <c r="R78" s="20" t="n">
        <v>0.27636448</v>
      </c>
    </row>
    <row r="79" spans="1:18">
      <c r="A79" s="15" t="s">
        <v>503</v>
      </c>
      <c r="B79" s="17" t="n">
        <v>3154</v>
      </c>
      <c r="C79" s="18">
        <f>(2816.0/B79*100)</f>
        <v/>
      </c>
      <c r="D79" s="19" t="n">
        <v>338</v>
      </c>
      <c r="E79" s="18" t="n">
        <v>20.47409239</v>
      </c>
      <c r="F79" s="20" t="n">
        <v>2.06553694</v>
      </c>
      <c r="G79" s="18" t="n">
        <v>69.84819484000001</v>
      </c>
      <c r="H79" s="20" t="n">
        <v>2.19494927</v>
      </c>
      <c r="I79" s="18" t="n">
        <v>0</v>
      </c>
      <c r="J79" s="20" t="n">
        <v>0</v>
      </c>
      <c r="K79" s="18" t="n">
        <v>7.93211348</v>
      </c>
      <c r="L79" s="20" t="n">
        <v>1.46491565</v>
      </c>
      <c r="M79" s="18" t="n">
        <v>0</v>
      </c>
      <c r="N79" s="20" t="n">
        <v>0</v>
      </c>
      <c r="O79" s="18" t="n">
        <v>0</v>
      </c>
      <c r="P79" s="20" t="n">
        <v>0</v>
      </c>
      <c r="Q79" s="18" t="n">
        <v>1.7455993</v>
      </c>
      <c r="R79" s="20" t="n">
        <v>0.69973038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(14097.0/B82*100)</f>
        <v/>
      </c>
      <c r="D82" s="19" t="n">
        <v>1864</v>
      </c>
      <c r="E82" s="18" t="n">
        <v>16.34595227</v>
      </c>
      <c r="F82" s="20" t="n">
        <v>1.03497623</v>
      </c>
      <c r="G82" s="18" t="n">
        <v>63.03925024</v>
      </c>
      <c r="H82" s="20" t="n">
        <v>1.42789223</v>
      </c>
      <c r="I82" s="18" t="n">
        <v>0</v>
      </c>
      <c r="J82" s="20" t="n">
        <v>0</v>
      </c>
      <c r="K82" s="18" t="n">
        <v>1.77592283</v>
      </c>
      <c r="L82" s="20" t="n">
        <v>0.44282043</v>
      </c>
      <c r="M82" s="18" t="n">
        <v>18.51364559</v>
      </c>
      <c r="N82" s="20" t="n">
        <v>1.18737922</v>
      </c>
      <c r="O82" s="18" t="n">
        <v>0</v>
      </c>
      <c r="P82" s="20" t="n">
        <v>0</v>
      </c>
      <c r="Q82" s="18" t="n">
        <v>0.32522908</v>
      </c>
      <c r="R82" s="20" t="n">
        <v>0.23468453</v>
      </c>
    </row>
    <row r="83" spans="1:18">
      <c r="A83" s="15" t="s">
        <v>507</v>
      </c>
      <c r="B83" s="17" t="n">
        <v>808</v>
      </c>
      <c r="C83" s="18">
        <f>(715.0/B83*100)</f>
        <v/>
      </c>
      <c r="D83" s="19" t="n">
        <v>93</v>
      </c>
      <c r="E83" s="18" t="n">
        <v>11.5263555</v>
      </c>
      <c r="F83" s="20" t="n">
        <v>3.40457724</v>
      </c>
      <c r="G83" s="18" t="n">
        <v>87.31829306</v>
      </c>
      <c r="H83" s="20" t="n">
        <v>3.60493202</v>
      </c>
      <c r="I83" s="18" t="n">
        <v>0</v>
      </c>
      <c r="J83" s="20" t="n">
        <v>0</v>
      </c>
      <c r="K83" s="18" t="n">
        <v>1.15535145</v>
      </c>
      <c r="L83" s="20" t="n">
        <v>1.23320587</v>
      </c>
      <c r="M83" s="18" t="n">
        <v>0</v>
      </c>
      <c r="N83" s="20" t="n">
        <v>0</v>
      </c>
      <c r="O83" s="18" t="n">
        <v>0</v>
      </c>
      <c r="P83" s="20" t="n">
        <v>0</v>
      </c>
      <c r="Q83" s="18" t="n">
        <v>0</v>
      </c>
      <c r="R83" s="20" t="n">
        <v>0</v>
      </c>
    </row>
    <row r="84" spans="1:18">
      <c r="A84" s="23" t="s">
        <v>508</v>
      </c>
      <c r="B84" s="24" t="n">
        <v>938</v>
      </c>
      <c r="C84" s="25">
        <f>(831.0/B84*100)</f>
        <v/>
      </c>
      <c r="D84" s="19" t="n">
        <v>107</v>
      </c>
      <c r="E84" s="18" t="n">
        <v>14.03261971</v>
      </c>
      <c r="F84" s="20" t="n">
        <v>3.95276474</v>
      </c>
      <c r="G84" s="18" t="n">
        <v>84.87597698</v>
      </c>
      <c r="H84" s="20" t="n">
        <v>4.29650046</v>
      </c>
      <c r="I84" s="18" t="n">
        <v>0</v>
      </c>
      <c r="J84" s="20" t="n">
        <v>0</v>
      </c>
      <c r="K84" s="18" t="n">
        <v>1.0914033</v>
      </c>
      <c r="L84" s="20" t="n">
        <v>1.0986664</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(6290.0/B7*100)</f>
        <v/>
      </c>
      <c r="D7" s="19" t="n">
        <v>873</v>
      </c>
      <c r="E7" s="18" t="n">
        <v>43.76554876</v>
      </c>
      <c r="F7" s="20" t="n">
        <v>1.59878029</v>
      </c>
      <c r="G7" s="18" t="n">
        <v>54.42539547</v>
      </c>
      <c r="H7" s="20" t="n">
        <v>1.53137994</v>
      </c>
      <c r="I7" s="18" t="n">
        <v>0</v>
      </c>
      <c r="J7" s="20" t="n">
        <v>0</v>
      </c>
      <c r="K7" s="18" t="n">
        <v>1.80905577</v>
      </c>
      <c r="L7" s="20" t="n">
        <v>0.50967227</v>
      </c>
      <c r="M7" s="18" t="n">
        <v>0</v>
      </c>
      <c r="N7" s="20" t="n">
        <v>0</v>
      </c>
      <c r="O7" s="18" t="n">
        <v>0</v>
      </c>
      <c r="P7" s="20" t="n">
        <v>0</v>
      </c>
      <c r="Q7" s="18" t="n">
        <v>0</v>
      </c>
      <c r="R7" s="20" t="n">
        <v>0</v>
      </c>
    </row>
    <row r="8" spans="1:18">
      <c r="A8" s="15" t="s">
        <v>430</v>
      </c>
      <c r="B8" s="17" t="n">
        <v>3443</v>
      </c>
      <c r="C8" s="18">
        <f>(3031.0/B8*100)</f>
        <v/>
      </c>
      <c r="D8" s="19" t="n">
        <v>412</v>
      </c>
      <c r="E8" s="18" t="n">
        <v>24.92255648</v>
      </c>
      <c r="F8" s="20" t="n">
        <v>2.13733951</v>
      </c>
      <c r="G8" s="18" t="n">
        <v>72.05076559</v>
      </c>
      <c r="H8" s="20" t="n">
        <v>2.34038489</v>
      </c>
      <c r="I8" s="18" t="n">
        <v>0</v>
      </c>
      <c r="J8" s="20" t="n">
        <v>0</v>
      </c>
      <c r="K8" s="18" t="n">
        <v>3.02667793</v>
      </c>
      <c r="L8" s="20" t="n">
        <v>0.91476261</v>
      </c>
      <c r="M8" s="18" t="n">
        <v>0</v>
      </c>
      <c r="N8" s="20" t="n">
        <v>0</v>
      </c>
      <c r="O8" s="18" t="n">
        <v>0</v>
      </c>
      <c r="P8" s="20" t="n">
        <v>0</v>
      </c>
      <c r="Q8" s="18" t="n">
        <v>0</v>
      </c>
      <c r="R8" s="20" t="n">
        <v>0</v>
      </c>
    </row>
    <row r="9" spans="1:18">
      <c r="A9" s="15" t="s">
        <v>431</v>
      </c>
      <c r="B9" s="17" t="n">
        <v>4752</v>
      </c>
      <c r="C9" s="18">
        <f>(4193.0/B9*100)</f>
        <v/>
      </c>
      <c r="D9" s="19" t="n">
        <v>559</v>
      </c>
      <c r="E9" s="18" t="n">
        <v>27.60079727</v>
      </c>
      <c r="F9" s="20" t="n">
        <v>2.00245272</v>
      </c>
      <c r="G9" s="18" t="n">
        <v>68.68699463999999</v>
      </c>
      <c r="H9" s="20" t="n">
        <v>2.03428678</v>
      </c>
      <c r="I9" s="18" t="n">
        <v>0</v>
      </c>
      <c r="J9" s="20" t="n">
        <v>0</v>
      </c>
      <c r="K9" s="18" t="n">
        <v>3.71220809</v>
      </c>
      <c r="L9" s="20" t="n">
        <v>0.9256152600000001</v>
      </c>
      <c r="M9" s="18" t="n">
        <v>0</v>
      </c>
      <c r="N9" s="20" t="n">
        <v>0</v>
      </c>
      <c r="O9" s="18" t="n">
        <v>0</v>
      </c>
      <c r="P9" s="20" t="n">
        <v>0</v>
      </c>
      <c r="Q9" s="18" t="n">
        <v>0</v>
      </c>
      <c r="R9" s="20" t="n">
        <v>0</v>
      </c>
    </row>
    <row r="10" spans="1:18">
      <c r="A10" s="15" t="s">
        <v>432</v>
      </c>
      <c r="B10" s="17" t="n">
        <v>10022</v>
      </c>
      <c r="C10" s="18">
        <f>(8809.0/B10*100)</f>
        <v/>
      </c>
      <c r="D10" s="19" t="n">
        <v>1213</v>
      </c>
      <c r="E10" s="18" t="n">
        <v>40.63088017</v>
      </c>
      <c r="F10" s="20" t="n">
        <v>1.99861445</v>
      </c>
      <c r="G10" s="18" t="n">
        <v>57.53707232</v>
      </c>
      <c r="H10" s="20" t="n">
        <v>2.05352602</v>
      </c>
      <c r="I10" s="18" t="n">
        <v>0</v>
      </c>
      <c r="J10" s="20" t="n">
        <v>0</v>
      </c>
      <c r="K10" s="18" t="n">
        <v>1.8320475</v>
      </c>
      <c r="L10" s="20" t="n">
        <v>0.65092616</v>
      </c>
      <c r="M10" s="18" t="n">
        <v>0</v>
      </c>
      <c r="N10" s="20" t="n">
        <v>0</v>
      </c>
      <c r="O10" s="18" t="n">
        <v>0</v>
      </c>
      <c r="P10" s="20" t="n">
        <v>0</v>
      </c>
      <c r="Q10" s="18" t="n">
        <v>0</v>
      </c>
      <c r="R10" s="20" t="n">
        <v>0</v>
      </c>
    </row>
    <row r="11" spans="1:18">
      <c r="A11" s="15" t="s">
        <v>433</v>
      </c>
      <c r="B11" s="17" t="n">
        <v>3500</v>
      </c>
      <c r="C11" s="18">
        <f>(3096.0/B11*100)</f>
        <v/>
      </c>
      <c r="D11" s="19" t="n">
        <v>404</v>
      </c>
      <c r="E11" s="18" t="n">
        <v>35.94983493</v>
      </c>
      <c r="F11" s="20" t="n">
        <v>2.26179242</v>
      </c>
      <c r="G11" s="18" t="n">
        <v>58.54539979</v>
      </c>
      <c r="H11" s="20" t="n">
        <v>2.0555615</v>
      </c>
      <c r="I11" s="18" t="n">
        <v>0</v>
      </c>
      <c r="J11" s="20" t="n">
        <v>0</v>
      </c>
      <c r="K11" s="18" t="n">
        <v>5.50476528</v>
      </c>
      <c r="L11" s="20" t="n">
        <v>1.25210957</v>
      </c>
      <c r="M11" s="18" t="n">
        <v>0</v>
      </c>
      <c r="N11" s="20" t="n">
        <v>0</v>
      </c>
      <c r="O11" s="18" t="n">
        <v>0</v>
      </c>
      <c r="P11" s="20" t="n">
        <v>0</v>
      </c>
      <c r="Q11" s="18" t="n">
        <v>0</v>
      </c>
      <c r="R11" s="20" t="n">
        <v>0</v>
      </c>
    </row>
    <row r="12" spans="1:18">
      <c r="A12" s="15" t="s">
        <v>434</v>
      </c>
      <c r="B12" s="17" t="n">
        <v>3422</v>
      </c>
      <c r="C12" s="18">
        <f>(3019.0/B12*100)</f>
        <v/>
      </c>
      <c r="D12" s="19" t="n">
        <v>403</v>
      </c>
      <c r="E12" s="18" t="n">
        <v>27.77321908</v>
      </c>
      <c r="F12" s="20" t="n">
        <v>3.01884596</v>
      </c>
      <c r="G12" s="18" t="n">
        <v>70.26369921</v>
      </c>
      <c r="H12" s="20" t="n">
        <v>2.97653986</v>
      </c>
      <c r="I12" s="18" t="n">
        <v>0</v>
      </c>
      <c r="J12" s="20" t="n">
        <v>0</v>
      </c>
      <c r="K12" s="18" t="n">
        <v>1.96308171</v>
      </c>
      <c r="L12" s="20" t="n">
        <v>0.65466526</v>
      </c>
      <c r="M12" s="18" t="n">
        <v>0</v>
      </c>
      <c r="N12" s="20" t="n">
        <v>0</v>
      </c>
      <c r="O12" s="18" t="n">
        <v>0</v>
      </c>
      <c r="P12" s="20" t="n">
        <v>0</v>
      </c>
      <c r="Q12" s="18" t="n">
        <v>0</v>
      </c>
      <c r="R12" s="20" t="n">
        <v>0</v>
      </c>
    </row>
    <row r="13" spans="1:18">
      <c r="A13" s="15" t="s">
        <v>435</v>
      </c>
      <c r="B13" s="17" t="n">
        <v>3602</v>
      </c>
      <c r="C13" s="18">
        <f>(3191.0/B13*100)</f>
        <v/>
      </c>
      <c r="D13" s="19" t="n">
        <v>411</v>
      </c>
      <c r="E13" s="18" t="n">
        <v>28.91574805</v>
      </c>
      <c r="F13" s="20" t="n">
        <v>2.33798468</v>
      </c>
      <c r="G13" s="18" t="n">
        <v>67.63950301</v>
      </c>
      <c r="H13" s="20" t="n">
        <v>2.43591387</v>
      </c>
      <c r="I13" s="18" t="n">
        <v>0</v>
      </c>
      <c r="J13" s="20" t="n">
        <v>0</v>
      </c>
      <c r="K13" s="18" t="n">
        <v>3.44474894</v>
      </c>
      <c r="L13" s="20" t="n">
        <v>0.92636317</v>
      </c>
      <c r="M13" s="18" t="n">
        <v>0</v>
      </c>
      <c r="N13" s="20" t="n">
        <v>0</v>
      </c>
      <c r="O13" s="18" t="n">
        <v>0</v>
      </c>
      <c r="P13" s="20" t="n">
        <v>0</v>
      </c>
      <c r="Q13" s="18" t="n">
        <v>0</v>
      </c>
      <c r="R13" s="20" t="n">
        <v>0</v>
      </c>
    </row>
    <row r="14" spans="1:18">
      <c r="A14" s="15" t="s">
        <v>436</v>
      </c>
      <c r="B14" s="17" t="n">
        <v>2788</v>
      </c>
      <c r="C14" s="18">
        <f>(2472.0/B14*100)</f>
        <v/>
      </c>
      <c r="D14" s="19" t="n">
        <v>316</v>
      </c>
      <c r="E14" s="18" t="n">
        <v>48.28416012</v>
      </c>
      <c r="F14" s="20" t="n">
        <v>2.80875225</v>
      </c>
      <c r="G14" s="18" t="n">
        <v>50.96554253</v>
      </c>
      <c r="H14" s="20" t="n">
        <v>2.81893318</v>
      </c>
      <c r="I14" s="18" t="n">
        <v>0</v>
      </c>
      <c r="J14" s="20" t="n">
        <v>0</v>
      </c>
      <c r="K14" s="18" t="n">
        <v>0.75029736</v>
      </c>
      <c r="L14" s="20" t="n">
        <v>0.43675054</v>
      </c>
      <c r="M14" s="18" t="n">
        <v>0</v>
      </c>
      <c r="N14" s="20" t="n">
        <v>0</v>
      </c>
      <c r="O14" s="18" t="n">
        <v>0</v>
      </c>
      <c r="P14" s="20" t="n">
        <v>0</v>
      </c>
      <c r="Q14" s="18" t="n">
        <v>0</v>
      </c>
      <c r="R14" s="20" t="n">
        <v>0</v>
      </c>
    </row>
    <row r="15" spans="1:18">
      <c r="A15" s="15" t="s">
        <v>437</v>
      </c>
      <c r="B15" s="17" t="n">
        <v>2863</v>
      </c>
      <c r="C15" s="18">
        <f>(2502.0/B15*100)</f>
        <v/>
      </c>
      <c r="D15" s="19" t="n">
        <v>361</v>
      </c>
      <c r="E15" s="18" t="n">
        <v>23.76889819</v>
      </c>
      <c r="F15" s="20" t="n">
        <v>2.5661906</v>
      </c>
      <c r="G15" s="18" t="n">
        <v>75.42093533000001</v>
      </c>
      <c r="H15" s="20" t="n">
        <v>2.58215625</v>
      </c>
      <c r="I15" s="18" t="n">
        <v>0</v>
      </c>
      <c r="J15" s="20" t="n">
        <v>0</v>
      </c>
      <c r="K15" s="18" t="n">
        <v>0.81016648</v>
      </c>
      <c r="L15" s="20" t="n">
        <v>0.46791564</v>
      </c>
      <c r="M15" s="18" t="n">
        <v>0</v>
      </c>
      <c r="N15" s="20" t="n">
        <v>0</v>
      </c>
      <c r="O15" s="18" t="n">
        <v>0</v>
      </c>
      <c r="P15" s="20" t="n">
        <v>0</v>
      </c>
      <c r="Q15" s="18" t="n">
        <v>0</v>
      </c>
      <c r="R15" s="20" t="n">
        <v>0</v>
      </c>
    </row>
    <row r="16" spans="1:18">
      <c r="A16" s="15" t="s">
        <v>438</v>
      </c>
      <c r="B16" s="17" t="n">
        <v>3111</v>
      </c>
      <c r="C16" s="18">
        <f>(2733.0/B16*100)</f>
        <v/>
      </c>
      <c r="D16" s="19" t="n">
        <v>378</v>
      </c>
      <c r="E16" s="18" t="n">
        <v>29.85340449</v>
      </c>
      <c r="F16" s="20" t="n">
        <v>2.52323227</v>
      </c>
      <c r="G16" s="18" t="n">
        <v>65.78391059</v>
      </c>
      <c r="H16" s="20" t="n">
        <v>2.4351583</v>
      </c>
      <c r="I16" s="18" t="n">
        <v>0</v>
      </c>
      <c r="J16" s="20" t="n">
        <v>0</v>
      </c>
      <c r="K16" s="18" t="n">
        <v>4.36268492</v>
      </c>
      <c r="L16" s="20" t="n">
        <v>1.20324051</v>
      </c>
      <c r="M16" s="18" t="n">
        <v>0</v>
      </c>
      <c r="N16" s="20" t="n">
        <v>0</v>
      </c>
      <c r="O16" s="18" t="n">
        <v>0</v>
      </c>
      <c r="P16" s="20" t="n">
        <v>0</v>
      </c>
      <c r="Q16" s="18" t="n">
        <v>0</v>
      </c>
      <c r="R16" s="20" t="n">
        <v>0</v>
      </c>
    </row>
    <row r="17" spans="1:18">
      <c r="A17" s="15" t="s">
        <v>439</v>
      </c>
      <c r="B17" s="17" t="n">
        <v>3197</v>
      </c>
      <c r="C17" s="18">
        <f>(2825.0/B17*100)</f>
        <v/>
      </c>
      <c r="D17" s="19" t="n">
        <v>372</v>
      </c>
      <c r="E17" s="18" t="n">
        <v>19.38578088</v>
      </c>
      <c r="F17" s="20" t="n">
        <v>2.02961425</v>
      </c>
      <c r="G17" s="18" t="n">
        <v>76.49805449999999</v>
      </c>
      <c r="H17" s="20" t="n">
        <v>2.0946359</v>
      </c>
      <c r="I17" s="18" t="n">
        <v>0</v>
      </c>
      <c r="J17" s="20" t="n">
        <v>0</v>
      </c>
      <c r="K17" s="18" t="n">
        <v>4.11616461</v>
      </c>
      <c r="L17" s="20" t="n">
        <v>0.98571636</v>
      </c>
      <c r="M17" s="18" t="n">
        <v>0</v>
      </c>
      <c r="N17" s="20" t="n">
        <v>0</v>
      </c>
      <c r="O17" s="18" t="n">
        <v>0</v>
      </c>
      <c r="P17" s="20" t="n">
        <v>0</v>
      </c>
      <c r="Q17" s="18" t="n">
        <v>0</v>
      </c>
      <c r="R17" s="20" t="n">
        <v>0</v>
      </c>
    </row>
    <row r="18" spans="1:18">
      <c r="A18" s="15" t="s">
        <v>440</v>
      </c>
      <c r="B18" s="17" t="n">
        <v>2706</v>
      </c>
      <c r="C18" s="18">
        <f>(2390.0/B18*100)</f>
        <v/>
      </c>
      <c r="D18" s="19" t="n">
        <v>316</v>
      </c>
      <c r="E18" s="18" t="n">
        <v>43.7556568</v>
      </c>
      <c r="F18" s="20" t="n">
        <v>2.76470492</v>
      </c>
      <c r="G18" s="18" t="n">
        <v>53.84458086</v>
      </c>
      <c r="H18" s="20" t="n">
        <v>2.79959024</v>
      </c>
      <c r="I18" s="18" t="n">
        <v>0</v>
      </c>
      <c r="J18" s="20" t="n">
        <v>0</v>
      </c>
      <c r="K18" s="18" t="n">
        <v>2.39976234</v>
      </c>
      <c r="L18" s="20" t="n">
        <v>0.90723357</v>
      </c>
      <c r="M18" s="18" t="n">
        <v>0</v>
      </c>
      <c r="N18" s="20" t="n">
        <v>0</v>
      </c>
      <c r="O18" s="18" t="n">
        <v>0</v>
      </c>
      <c r="P18" s="20" t="n">
        <v>0</v>
      </c>
      <c r="Q18" s="18" t="n">
        <v>0</v>
      </c>
      <c r="R18" s="20" t="n">
        <v>0</v>
      </c>
    </row>
    <row r="19" spans="1:18">
      <c r="A19" s="15" t="s">
        <v>441</v>
      </c>
      <c r="B19" s="17" t="n">
        <v>2850</v>
      </c>
      <c r="C19" s="18">
        <f>(2525.0/B19*100)</f>
        <v/>
      </c>
      <c r="D19" s="19" t="n">
        <v>325</v>
      </c>
      <c r="E19" s="18" t="n">
        <v>34.5395176</v>
      </c>
      <c r="F19" s="20" t="n">
        <v>2.74426227</v>
      </c>
      <c r="G19" s="18" t="n">
        <v>63.89439377</v>
      </c>
      <c r="H19" s="20" t="n">
        <v>2.79967996</v>
      </c>
      <c r="I19" s="18" t="n">
        <v>0</v>
      </c>
      <c r="J19" s="20" t="n">
        <v>0</v>
      </c>
      <c r="K19" s="18" t="n">
        <v>1.56608863</v>
      </c>
      <c r="L19" s="20" t="n">
        <v>0.80750887</v>
      </c>
      <c r="M19" s="18" t="n">
        <v>0</v>
      </c>
      <c r="N19" s="20" t="n">
        <v>0</v>
      </c>
      <c r="O19" s="18" t="n">
        <v>0</v>
      </c>
      <c r="P19" s="20" t="n">
        <v>0</v>
      </c>
      <c r="Q19" s="18" t="n">
        <v>0</v>
      </c>
      <c r="R19" s="20" t="n">
        <v>0</v>
      </c>
    </row>
    <row r="20" spans="1:18">
      <c r="A20" s="15" t="s">
        <v>442</v>
      </c>
      <c r="B20" s="17" t="n">
        <v>1741</v>
      </c>
      <c r="C20" s="18">
        <f>(1545.0/B20*100)</f>
        <v/>
      </c>
      <c r="D20" s="19" t="n">
        <v>196</v>
      </c>
      <c r="E20" s="18" t="n">
        <v>35.05568937</v>
      </c>
      <c r="F20" s="20" t="n">
        <v>3.56531448</v>
      </c>
      <c r="G20" s="18" t="n">
        <v>63.04869557</v>
      </c>
      <c r="H20" s="20" t="n">
        <v>3.60981057</v>
      </c>
      <c r="I20" s="18" t="n">
        <v>0</v>
      </c>
      <c r="J20" s="20" t="n">
        <v>0</v>
      </c>
      <c r="K20" s="18" t="n">
        <v>1.89561505</v>
      </c>
      <c r="L20" s="20" t="n">
        <v>0.95055967</v>
      </c>
      <c r="M20" s="18" t="n">
        <v>0</v>
      </c>
      <c r="N20" s="20" t="n">
        <v>0</v>
      </c>
      <c r="O20" s="18" t="n">
        <v>0</v>
      </c>
      <c r="P20" s="20" t="n">
        <v>0</v>
      </c>
      <c r="Q20" s="18" t="n">
        <v>0</v>
      </c>
      <c r="R20" s="20" t="n">
        <v>0</v>
      </c>
    </row>
    <row r="21" spans="1:18">
      <c r="A21" s="15" t="s">
        <v>443</v>
      </c>
      <c r="B21" s="17" t="n">
        <v>2833</v>
      </c>
      <c r="C21" s="18">
        <f>(2362.0/B21*100)</f>
        <v/>
      </c>
      <c r="D21" s="19" t="n">
        <v>471</v>
      </c>
      <c r="E21" s="18" t="n">
        <v>40.78031194</v>
      </c>
      <c r="F21" s="20" t="n">
        <v>2.17275576</v>
      </c>
      <c r="G21" s="18" t="n">
        <v>57.86751001</v>
      </c>
      <c r="H21" s="20" t="n">
        <v>2.11994633</v>
      </c>
      <c r="I21" s="18" t="n">
        <v>0</v>
      </c>
      <c r="J21" s="20" t="n">
        <v>0</v>
      </c>
      <c r="K21" s="18" t="n">
        <v>1.35217805</v>
      </c>
      <c r="L21" s="20" t="n">
        <v>0.52762585</v>
      </c>
      <c r="M21" s="18" t="n">
        <v>0</v>
      </c>
      <c r="N21" s="20" t="n">
        <v>0</v>
      </c>
      <c r="O21" s="18" t="n">
        <v>0</v>
      </c>
      <c r="P21" s="20" t="n">
        <v>0</v>
      </c>
      <c r="Q21" s="18" t="n">
        <v>0</v>
      </c>
      <c r="R21" s="20" t="n">
        <v>0</v>
      </c>
    </row>
    <row r="22" spans="1:18">
      <c r="A22" s="15" t="s">
        <v>444</v>
      </c>
      <c r="B22" s="17" t="n">
        <v>3667</v>
      </c>
      <c r="C22" s="18">
        <f>(3207.0/B22*100)</f>
        <v/>
      </c>
      <c r="D22" s="19" t="n">
        <v>460</v>
      </c>
      <c r="E22" s="18" t="n">
        <v>42.95003156</v>
      </c>
      <c r="F22" s="20" t="n">
        <v>2.36134062</v>
      </c>
      <c r="G22" s="18" t="n">
        <v>53.7519754</v>
      </c>
      <c r="H22" s="20" t="n">
        <v>2.60497658</v>
      </c>
      <c r="I22" s="18" t="n">
        <v>0</v>
      </c>
      <c r="J22" s="20" t="n">
        <v>0</v>
      </c>
      <c r="K22" s="18" t="n">
        <v>3.29799304</v>
      </c>
      <c r="L22" s="20" t="n">
        <v>0.97284452</v>
      </c>
      <c r="M22" s="18" t="n">
        <v>0</v>
      </c>
      <c r="N22" s="20" t="n">
        <v>0</v>
      </c>
      <c r="O22" s="18" t="n">
        <v>0</v>
      </c>
      <c r="P22" s="20" t="n">
        <v>0</v>
      </c>
      <c r="Q22" s="18" t="n">
        <v>0</v>
      </c>
      <c r="R22" s="20" t="n">
        <v>0</v>
      </c>
    </row>
    <row r="23" spans="1:18">
      <c r="A23" s="15" t="s">
        <v>445</v>
      </c>
      <c r="B23" s="17" t="n">
        <v>5792</v>
      </c>
      <c r="C23" s="18">
        <f>(5091.0/B23*100)</f>
        <v/>
      </c>
      <c r="D23" s="19" t="n">
        <v>701</v>
      </c>
      <c r="E23" s="18" t="n">
        <v>27.24186793</v>
      </c>
      <c r="F23" s="20" t="n">
        <v>2.72182596</v>
      </c>
      <c r="G23" s="18" t="n">
        <v>68.40471742</v>
      </c>
      <c r="H23" s="20" t="n">
        <v>2.73514636</v>
      </c>
      <c r="I23" s="18" t="n">
        <v>0</v>
      </c>
      <c r="J23" s="20" t="n">
        <v>0</v>
      </c>
      <c r="K23" s="18" t="n">
        <v>4.35341466</v>
      </c>
      <c r="L23" s="20" t="n">
        <v>1.34789928</v>
      </c>
      <c r="M23" s="18" t="n">
        <v>0</v>
      </c>
      <c r="N23" s="20" t="n">
        <v>0</v>
      </c>
      <c r="O23" s="18" t="n">
        <v>0</v>
      </c>
      <c r="P23" s="20" t="n">
        <v>0</v>
      </c>
      <c r="Q23" s="18" t="n">
        <v>0</v>
      </c>
      <c r="R23" s="20" t="n">
        <v>0</v>
      </c>
    </row>
    <row r="24" spans="1:18">
      <c r="A24" s="15" t="s">
        <v>446</v>
      </c>
      <c r="B24" s="17" t="n">
        <v>3309</v>
      </c>
      <c r="C24" s="18">
        <f>(2909.0/B24*100)</f>
        <v/>
      </c>
      <c r="D24" s="19" t="n">
        <v>400</v>
      </c>
      <c r="E24" s="18" t="n">
        <v>43.09212556</v>
      </c>
      <c r="F24" s="20" t="n">
        <v>2.40603006</v>
      </c>
      <c r="G24" s="18" t="n">
        <v>54.26433069</v>
      </c>
      <c r="H24" s="20" t="n">
        <v>2.5662888</v>
      </c>
      <c r="I24" s="18" t="n">
        <v>0</v>
      </c>
      <c r="J24" s="20" t="n">
        <v>0</v>
      </c>
      <c r="K24" s="18" t="n">
        <v>2.64354374</v>
      </c>
      <c r="L24" s="20" t="n">
        <v>0.88832062</v>
      </c>
      <c r="M24" s="18" t="n">
        <v>0</v>
      </c>
      <c r="N24" s="20" t="n">
        <v>0</v>
      </c>
      <c r="O24" s="18" t="n">
        <v>0</v>
      </c>
      <c r="P24" s="20" t="n">
        <v>0</v>
      </c>
      <c r="Q24" s="18" t="n">
        <v>0</v>
      </c>
      <c r="R24" s="20" t="n">
        <v>0</v>
      </c>
    </row>
    <row r="25" spans="1:18">
      <c r="A25" s="15" t="s">
        <v>447</v>
      </c>
      <c r="B25" s="17" t="n">
        <v>2669</v>
      </c>
      <c r="C25" s="18">
        <f>(2344.0/B25*100)</f>
        <v/>
      </c>
      <c r="D25" s="19" t="n">
        <v>325</v>
      </c>
      <c r="E25" s="18" t="n">
        <v>27.55056173</v>
      </c>
      <c r="F25" s="20" t="n">
        <v>2.73973572</v>
      </c>
      <c r="G25" s="18" t="n">
        <v>71.56332184</v>
      </c>
      <c r="H25" s="20" t="n">
        <v>2.68595244</v>
      </c>
      <c r="I25" s="18" t="n">
        <v>0</v>
      </c>
      <c r="J25" s="20" t="n">
        <v>0</v>
      </c>
      <c r="K25" s="18" t="n">
        <v>0.88611643</v>
      </c>
      <c r="L25" s="20" t="n">
        <v>0.51412145</v>
      </c>
      <c r="M25" s="18" t="n">
        <v>0</v>
      </c>
      <c r="N25" s="20" t="n">
        <v>0</v>
      </c>
      <c r="O25" s="18" t="n">
        <v>0</v>
      </c>
      <c r="P25" s="20" t="n">
        <v>0</v>
      </c>
      <c r="Q25" s="18" t="n">
        <v>0</v>
      </c>
      <c r="R25" s="20" t="n">
        <v>0</v>
      </c>
    </row>
    <row r="26" spans="1:18">
      <c r="A26" s="15" t="s">
        <v>448</v>
      </c>
      <c r="B26" s="17" t="n">
        <v>2419</v>
      </c>
      <c r="C26" s="18">
        <f>(2126.0/B26*100)</f>
        <v/>
      </c>
      <c r="D26" s="19" t="n">
        <v>293</v>
      </c>
      <c r="E26" s="18" t="n">
        <v>37.14053357</v>
      </c>
      <c r="F26" s="20" t="n">
        <v>3.16837287</v>
      </c>
      <c r="G26" s="18" t="n">
        <v>62.03290231</v>
      </c>
      <c r="H26" s="20" t="n">
        <v>3.15152744</v>
      </c>
      <c r="I26" s="18" t="n">
        <v>0</v>
      </c>
      <c r="J26" s="20" t="n">
        <v>0</v>
      </c>
      <c r="K26" s="18" t="n">
        <v>0.82656412</v>
      </c>
      <c r="L26" s="20" t="n">
        <v>0.49331714</v>
      </c>
      <c r="M26" s="18" t="n">
        <v>0</v>
      </c>
      <c r="N26" s="20" t="n">
        <v>0</v>
      </c>
      <c r="O26" s="18" t="n">
        <v>0</v>
      </c>
      <c r="P26" s="20" t="n">
        <v>0</v>
      </c>
      <c r="Q26" s="18" t="n">
        <v>0</v>
      </c>
      <c r="R26" s="20" t="n">
        <v>0</v>
      </c>
    </row>
    <row r="27" spans="1:18">
      <c r="A27" s="15" t="s">
        <v>449</v>
      </c>
      <c r="B27" s="17" t="n">
        <v>2683</v>
      </c>
      <c r="C27" s="18">
        <f>(2388.0/B27*100)</f>
        <v/>
      </c>
      <c r="D27" s="19" t="n">
        <v>295</v>
      </c>
      <c r="E27" s="18" t="n">
        <v>30.23926954</v>
      </c>
      <c r="F27" s="20" t="n">
        <v>2.82801167</v>
      </c>
      <c r="G27" s="18" t="n">
        <v>65.93475212</v>
      </c>
      <c r="H27" s="20" t="n">
        <v>2.8274168</v>
      </c>
      <c r="I27" s="18" t="n">
        <v>0</v>
      </c>
      <c r="J27" s="20" t="n">
        <v>0</v>
      </c>
      <c r="K27" s="18" t="n">
        <v>3.82597834</v>
      </c>
      <c r="L27" s="20" t="n">
        <v>1.01336829</v>
      </c>
      <c r="M27" s="18" t="n">
        <v>0</v>
      </c>
      <c r="N27" s="20" t="n">
        <v>0</v>
      </c>
      <c r="O27" s="18" t="n">
        <v>0</v>
      </c>
      <c r="P27" s="20" t="n">
        <v>0</v>
      </c>
      <c r="Q27" s="18" t="n">
        <v>0</v>
      </c>
      <c r="R27" s="20" t="n">
        <v>0</v>
      </c>
    </row>
    <row r="28" spans="1:18">
      <c r="A28" s="15" t="s">
        <v>450</v>
      </c>
      <c r="B28" s="17" t="n">
        <v>3803</v>
      </c>
      <c r="C28" s="18">
        <f>(3405.0/B28*100)</f>
        <v/>
      </c>
      <c r="D28" s="19" t="n">
        <v>398</v>
      </c>
      <c r="E28" s="18" t="n">
        <v>54.66033606</v>
      </c>
      <c r="F28" s="20" t="n">
        <v>2.62188989</v>
      </c>
      <c r="G28" s="18" t="n">
        <v>43.10944965</v>
      </c>
      <c r="H28" s="20" t="n">
        <v>2.760699</v>
      </c>
      <c r="I28" s="18" t="n">
        <v>0</v>
      </c>
      <c r="J28" s="20" t="n">
        <v>0</v>
      </c>
      <c r="K28" s="18" t="n">
        <v>2.23021429</v>
      </c>
      <c r="L28" s="20" t="n">
        <v>0.80638922</v>
      </c>
      <c r="M28" s="18" t="n">
        <v>0</v>
      </c>
      <c r="N28" s="20" t="n">
        <v>0</v>
      </c>
      <c r="O28" s="18" t="n">
        <v>0</v>
      </c>
      <c r="P28" s="20" t="n">
        <v>0</v>
      </c>
      <c r="Q28" s="18" t="n">
        <v>0</v>
      </c>
      <c r="R28" s="20" t="n">
        <v>0</v>
      </c>
    </row>
    <row r="29" spans="1:18">
      <c r="A29" s="15" t="s">
        <v>451</v>
      </c>
      <c r="B29" s="17" t="n">
        <v>2700</v>
      </c>
      <c r="C29" s="18">
        <f>(2359.0/B29*100)</f>
        <v/>
      </c>
      <c r="D29" s="19" t="n">
        <v>341</v>
      </c>
      <c r="E29" s="18" t="n">
        <v>31.67578773</v>
      </c>
      <c r="F29" s="20" t="n">
        <v>2.53045455</v>
      </c>
      <c r="G29" s="18" t="n">
        <v>67.71797651</v>
      </c>
      <c r="H29" s="20" t="n">
        <v>2.56025171</v>
      </c>
      <c r="I29" s="18" t="n">
        <v>0</v>
      </c>
      <c r="J29" s="20" t="n">
        <v>0</v>
      </c>
      <c r="K29" s="18" t="n">
        <v>0.60623575</v>
      </c>
      <c r="L29" s="20" t="n">
        <v>0.36073948</v>
      </c>
      <c r="M29" s="18" t="n">
        <v>0</v>
      </c>
      <c r="N29" s="20" t="n">
        <v>0</v>
      </c>
      <c r="O29" s="18" t="n">
        <v>0</v>
      </c>
      <c r="P29" s="20" t="n">
        <v>0</v>
      </c>
      <c r="Q29" s="18" t="n">
        <v>0</v>
      </c>
      <c r="R29" s="20" t="n">
        <v>0</v>
      </c>
    </row>
    <row r="30" spans="1:18">
      <c r="A30" s="15" t="s">
        <v>452</v>
      </c>
      <c r="B30" s="17" t="n">
        <v>2257</v>
      </c>
      <c r="C30" s="18">
        <f>(1985.0/B30*100)</f>
        <v/>
      </c>
      <c r="D30" s="19" t="n">
        <v>272</v>
      </c>
      <c r="E30" s="18" t="n">
        <v>38.52450905</v>
      </c>
      <c r="F30" s="20" t="n">
        <v>2.84891641</v>
      </c>
      <c r="G30" s="18" t="n">
        <v>56.34886863</v>
      </c>
      <c r="H30" s="20" t="n">
        <v>2.97633924</v>
      </c>
      <c r="I30" s="18" t="n">
        <v>0</v>
      </c>
      <c r="J30" s="20" t="n">
        <v>0</v>
      </c>
      <c r="K30" s="18" t="n">
        <v>5.12662232</v>
      </c>
      <c r="L30" s="20" t="n">
        <v>1.51830999</v>
      </c>
      <c r="M30" s="18" t="n">
        <v>0</v>
      </c>
      <c r="N30" s="20" t="n">
        <v>0</v>
      </c>
      <c r="O30" s="18" t="n">
        <v>0</v>
      </c>
      <c r="P30" s="20" t="n">
        <v>0</v>
      </c>
      <c r="Q30" s="18" t="n">
        <v>0</v>
      </c>
      <c r="R30" s="20" t="n">
        <v>0</v>
      </c>
    </row>
    <row r="31" spans="1:18">
      <c r="A31" s="15" t="s">
        <v>453</v>
      </c>
      <c r="B31" s="17" t="n">
        <v>2706</v>
      </c>
      <c r="C31" s="18">
        <f>(2388.0/B31*100)</f>
        <v/>
      </c>
      <c r="D31" s="19" t="n">
        <v>318</v>
      </c>
      <c r="E31" s="18" t="n">
        <v>41.67041119</v>
      </c>
      <c r="F31" s="20" t="n">
        <v>2.72005484</v>
      </c>
      <c r="G31" s="18" t="n">
        <v>55.95755379</v>
      </c>
      <c r="H31" s="20" t="n">
        <v>2.81727235</v>
      </c>
      <c r="I31" s="18" t="n">
        <v>0</v>
      </c>
      <c r="J31" s="20" t="n">
        <v>0</v>
      </c>
      <c r="K31" s="18" t="n">
        <v>2.37203501</v>
      </c>
      <c r="L31" s="20" t="n">
        <v>0.96861267</v>
      </c>
      <c r="M31" s="18" t="n">
        <v>0</v>
      </c>
      <c r="N31" s="20" t="n">
        <v>0</v>
      </c>
      <c r="O31" s="18" t="n">
        <v>0</v>
      </c>
      <c r="P31" s="20" t="n">
        <v>0</v>
      </c>
      <c r="Q31" s="18" t="n">
        <v>0</v>
      </c>
      <c r="R31" s="20" t="n">
        <v>0</v>
      </c>
    </row>
    <row r="32" spans="1:18">
      <c r="A32" s="15" t="s">
        <v>454</v>
      </c>
      <c r="B32" s="17" t="n">
        <v>2209</v>
      </c>
      <c r="C32" s="18">
        <f>(1849.0/B32*100)</f>
        <v/>
      </c>
      <c r="D32" s="19" t="n">
        <v>360</v>
      </c>
      <c r="E32" s="18" t="n">
        <v>36.08792478</v>
      </c>
      <c r="F32" s="20" t="n">
        <v>2.81807196</v>
      </c>
      <c r="G32" s="18" t="n">
        <v>62.93274318</v>
      </c>
      <c r="H32" s="20" t="n">
        <v>2.8407145</v>
      </c>
      <c r="I32" s="18" t="n">
        <v>0</v>
      </c>
      <c r="J32" s="20" t="n">
        <v>0</v>
      </c>
      <c r="K32" s="18" t="n">
        <v>0.97933204</v>
      </c>
      <c r="L32" s="20" t="n">
        <v>0.49854095</v>
      </c>
      <c r="M32" s="18" t="n">
        <v>0</v>
      </c>
      <c r="N32" s="20" t="n">
        <v>0</v>
      </c>
      <c r="O32" s="18" t="n">
        <v>0</v>
      </c>
      <c r="P32" s="20" t="n">
        <v>0</v>
      </c>
      <c r="Q32" s="18" t="n">
        <v>0</v>
      </c>
      <c r="R32" s="20" t="n">
        <v>0</v>
      </c>
    </row>
    <row r="33" spans="1:18">
      <c r="A33" s="15" t="s">
        <v>455</v>
      </c>
      <c r="B33" s="17" t="n">
        <v>3651</v>
      </c>
      <c r="C33" s="18">
        <f>(3248.0/B33*100)</f>
        <v/>
      </c>
      <c r="D33" s="19" t="n">
        <v>403</v>
      </c>
      <c r="E33" s="18" t="n">
        <v>31.45658142</v>
      </c>
      <c r="F33" s="20" t="n">
        <v>2.5350737</v>
      </c>
      <c r="G33" s="18" t="n">
        <v>65.93302258</v>
      </c>
      <c r="H33" s="20" t="n">
        <v>2.59330096</v>
      </c>
      <c r="I33" s="18" t="n">
        <v>0</v>
      </c>
      <c r="J33" s="20" t="n">
        <v>0</v>
      </c>
      <c r="K33" s="18" t="n">
        <v>2.610396</v>
      </c>
      <c r="L33" s="20" t="n">
        <v>0.76745059</v>
      </c>
      <c r="M33" s="18" t="n">
        <v>0</v>
      </c>
      <c r="N33" s="20" t="n">
        <v>0</v>
      </c>
      <c r="O33" s="18" t="n">
        <v>0</v>
      </c>
      <c r="P33" s="20" t="n">
        <v>0</v>
      </c>
      <c r="Q33" s="18" t="n">
        <v>0</v>
      </c>
      <c r="R33" s="20" t="n">
        <v>0</v>
      </c>
    </row>
    <row r="34" spans="1:18">
      <c r="A34" s="15" t="s">
        <v>456</v>
      </c>
      <c r="B34" s="17" t="n">
        <v>3035</v>
      </c>
      <c r="C34" s="18">
        <f>(2687.0/B34*100)</f>
        <v/>
      </c>
      <c r="D34" s="19" t="n">
        <v>348</v>
      </c>
      <c r="E34" s="18" t="n">
        <v>42.4538589</v>
      </c>
      <c r="F34" s="20" t="n">
        <v>2.74281062</v>
      </c>
      <c r="G34" s="18" t="n">
        <v>55.0505657</v>
      </c>
      <c r="H34" s="20" t="n">
        <v>2.73020315</v>
      </c>
      <c r="I34" s="18" t="n">
        <v>0</v>
      </c>
      <c r="J34" s="20" t="n">
        <v>0</v>
      </c>
      <c r="K34" s="18" t="n">
        <v>2.4955754</v>
      </c>
      <c r="L34" s="20" t="n">
        <v>0.8845339800000001</v>
      </c>
      <c r="M34" s="18" t="n">
        <v>0</v>
      </c>
      <c r="N34" s="20" t="n">
        <v>0</v>
      </c>
      <c r="O34" s="18" t="n">
        <v>0</v>
      </c>
      <c r="P34" s="20" t="n">
        <v>0</v>
      </c>
      <c r="Q34" s="18" t="n">
        <v>0</v>
      </c>
      <c r="R34" s="20" t="n">
        <v>0</v>
      </c>
    </row>
    <row r="35" spans="1:18">
      <c r="A35" s="15" t="s">
        <v>457</v>
      </c>
      <c r="B35" s="17" t="n">
        <v>2901</v>
      </c>
      <c r="C35" s="18">
        <f>(2535.0/B35*100)</f>
        <v/>
      </c>
      <c r="D35" s="19" t="n">
        <v>366</v>
      </c>
      <c r="E35" s="18" t="n">
        <v>27.13819128</v>
      </c>
      <c r="F35" s="20" t="n">
        <v>2.95932573</v>
      </c>
      <c r="G35" s="18" t="n">
        <v>72.34173122</v>
      </c>
      <c r="H35" s="20" t="n">
        <v>2.98993913</v>
      </c>
      <c r="I35" s="18" t="n">
        <v>0</v>
      </c>
      <c r="J35" s="20" t="n">
        <v>0</v>
      </c>
      <c r="K35" s="18" t="n">
        <v>0.52007749</v>
      </c>
      <c r="L35" s="20" t="n">
        <v>0.33862645</v>
      </c>
      <c r="M35" s="18" t="n">
        <v>0</v>
      </c>
      <c r="N35" s="20" t="n">
        <v>0</v>
      </c>
      <c r="O35" s="18" t="n">
        <v>0</v>
      </c>
      <c r="P35" s="20" t="n">
        <v>0</v>
      </c>
      <c r="Q35" s="18" t="n">
        <v>0</v>
      </c>
      <c r="R35" s="20" t="n">
        <v>0</v>
      </c>
    </row>
    <row r="36" spans="1:18">
      <c r="A36" s="15" t="s">
        <v>458</v>
      </c>
      <c r="B36" s="17" t="n">
        <v>3404</v>
      </c>
      <c r="C36" s="18">
        <f>(3007.0/B36*100)</f>
        <v/>
      </c>
      <c r="D36" s="19" t="n">
        <v>397</v>
      </c>
      <c r="E36" s="18" t="n">
        <v>29.03140558</v>
      </c>
      <c r="F36" s="20" t="n">
        <v>2.34816272</v>
      </c>
      <c r="G36" s="18" t="n">
        <v>68.39674287</v>
      </c>
      <c r="H36" s="20" t="n">
        <v>2.56767249</v>
      </c>
      <c r="I36" s="18" t="n">
        <v>0</v>
      </c>
      <c r="J36" s="20" t="n">
        <v>0</v>
      </c>
      <c r="K36" s="18" t="n">
        <v>2.57185155</v>
      </c>
      <c r="L36" s="20" t="n">
        <v>0.81978683</v>
      </c>
      <c r="M36" s="18" t="n">
        <v>0</v>
      </c>
      <c r="N36" s="20" t="n">
        <v>0</v>
      </c>
      <c r="O36" s="18" t="n">
        <v>0</v>
      </c>
      <c r="P36" s="20" t="n">
        <v>0</v>
      </c>
      <c r="Q36" s="18" t="n">
        <v>0</v>
      </c>
      <c r="R36" s="20" t="n">
        <v>0</v>
      </c>
    </row>
    <row r="37" spans="1:18">
      <c r="A37" s="15" t="s">
        <v>459</v>
      </c>
      <c r="B37" s="17" t="n">
        <v>2731</v>
      </c>
      <c r="C37" s="18">
        <f>(2431.0/B37*100)</f>
        <v/>
      </c>
      <c r="D37" s="19" t="n">
        <v>300</v>
      </c>
      <c r="E37" s="18" t="n">
        <v>26.44042206</v>
      </c>
      <c r="F37" s="20" t="n">
        <v>2.57107405</v>
      </c>
      <c r="G37" s="18" t="n">
        <v>67.78068845</v>
      </c>
      <c r="H37" s="20" t="n">
        <v>2.74380591</v>
      </c>
      <c r="I37" s="18" t="n">
        <v>0</v>
      </c>
      <c r="J37" s="20" t="n">
        <v>0</v>
      </c>
      <c r="K37" s="18" t="n">
        <v>5.7788895</v>
      </c>
      <c r="L37" s="20" t="n">
        <v>1.30237716</v>
      </c>
      <c r="M37" s="18" t="n">
        <v>0</v>
      </c>
      <c r="N37" s="20" t="n">
        <v>0</v>
      </c>
      <c r="O37" s="18" t="n">
        <v>0</v>
      </c>
      <c r="P37" s="20" t="n">
        <v>0</v>
      </c>
      <c r="Q37" s="18" t="n">
        <v>0</v>
      </c>
      <c r="R37" s="20" t="n">
        <v>0</v>
      </c>
    </row>
    <row r="38" spans="1:18">
      <c r="A38" s="15" t="s">
        <v>460</v>
      </c>
      <c r="B38" s="17" t="n">
        <v>2807</v>
      </c>
      <c r="C38" s="18">
        <f>(2376.0/B38*100)</f>
        <v/>
      </c>
      <c r="D38" s="19" t="n">
        <v>431</v>
      </c>
      <c r="E38" s="18" t="n">
        <v>24.94699027</v>
      </c>
      <c r="F38" s="20" t="n">
        <v>2.4993562</v>
      </c>
      <c r="G38" s="18" t="n">
        <v>71.34706152</v>
      </c>
      <c r="H38" s="20" t="n">
        <v>2.71460227</v>
      </c>
      <c r="I38" s="18" t="n">
        <v>0</v>
      </c>
      <c r="J38" s="20" t="n">
        <v>0</v>
      </c>
      <c r="K38" s="18" t="n">
        <v>3.70594821</v>
      </c>
      <c r="L38" s="20" t="n">
        <v>0.93564432</v>
      </c>
      <c r="M38" s="18" t="n">
        <v>0</v>
      </c>
      <c r="N38" s="20" t="n">
        <v>0</v>
      </c>
      <c r="O38" s="18" t="n">
        <v>0</v>
      </c>
      <c r="P38" s="20" t="n">
        <v>0</v>
      </c>
      <c r="Q38" s="18" t="n">
        <v>0</v>
      </c>
      <c r="R38" s="20" t="n">
        <v>0</v>
      </c>
    </row>
    <row r="39" spans="1:18">
      <c r="A39" s="15" t="s">
        <v>461</v>
      </c>
      <c r="B39" s="17" t="n">
        <v>2938</v>
      </c>
      <c r="C39" s="18">
        <f>(2579.0/B39*100)</f>
        <v/>
      </c>
      <c r="D39" s="19" t="n">
        <v>359</v>
      </c>
      <c r="E39" s="18" t="n">
        <v>37.30396648</v>
      </c>
      <c r="F39" s="20" t="n">
        <v>2.79356833</v>
      </c>
      <c r="G39" s="18" t="n">
        <v>60.07649846</v>
      </c>
      <c r="H39" s="20" t="n">
        <v>2.80448993</v>
      </c>
      <c r="I39" s="18" t="n">
        <v>0</v>
      </c>
      <c r="J39" s="20" t="n">
        <v>0</v>
      </c>
      <c r="K39" s="18" t="n">
        <v>2.61953506</v>
      </c>
      <c r="L39" s="20" t="n">
        <v>1.0381432</v>
      </c>
      <c r="M39" s="18" t="n">
        <v>0</v>
      </c>
      <c r="N39" s="20" t="n">
        <v>0</v>
      </c>
      <c r="O39" s="18" t="n">
        <v>0</v>
      </c>
      <c r="P39" s="20" t="n">
        <v>0</v>
      </c>
      <c r="Q39" s="18" t="n">
        <v>0</v>
      </c>
      <c r="R39" s="20" t="n">
        <v>0</v>
      </c>
    </row>
    <row r="40" spans="1:18">
      <c r="A40" s="15" t="s">
        <v>462</v>
      </c>
      <c r="B40" s="17" t="n">
        <v>6922</v>
      </c>
      <c r="C40" s="18">
        <f>(6091.0/B40*100)</f>
        <v/>
      </c>
      <c r="D40" s="19" t="n">
        <v>831</v>
      </c>
      <c r="E40" s="18" t="n">
        <v>42.34172325</v>
      </c>
      <c r="F40" s="20" t="n">
        <v>2.22599114</v>
      </c>
      <c r="G40" s="18" t="n">
        <v>55.57386536</v>
      </c>
      <c r="H40" s="20" t="n">
        <v>2.31573807</v>
      </c>
      <c r="I40" s="18" t="n">
        <v>0</v>
      </c>
      <c r="J40" s="20" t="n">
        <v>0</v>
      </c>
      <c r="K40" s="18" t="n">
        <v>2.08441139</v>
      </c>
      <c r="L40" s="20" t="n">
        <v>0.76451729</v>
      </c>
      <c r="M40" s="18" t="n">
        <v>0</v>
      </c>
      <c r="N40" s="20" t="n">
        <v>0</v>
      </c>
      <c r="O40" s="18" t="n">
        <v>0</v>
      </c>
      <c r="P40" s="20" t="n">
        <v>0</v>
      </c>
      <c r="Q40" s="18" t="n">
        <v>0</v>
      </c>
      <c r="R40" s="20" t="n">
        <v>0</v>
      </c>
    </row>
    <row r="41" spans="1:18">
      <c r="A41" s="15" t="s">
        <v>463</v>
      </c>
      <c r="B41" s="17" t="n">
        <v>2854</v>
      </c>
      <c r="C41" s="18">
        <f>(2540.0/B41*100)</f>
        <v/>
      </c>
      <c r="D41" s="19" t="n">
        <v>314</v>
      </c>
      <c r="E41" s="18" t="n">
        <v>47.78080255</v>
      </c>
      <c r="F41" s="20" t="n">
        <v>2.81315346</v>
      </c>
      <c r="G41" s="18" t="n">
        <v>50.4647731</v>
      </c>
      <c r="H41" s="20" t="n">
        <v>2.91408391</v>
      </c>
      <c r="I41" s="18" t="n">
        <v>0</v>
      </c>
      <c r="J41" s="20" t="n">
        <v>0</v>
      </c>
      <c r="K41" s="18" t="n">
        <v>1.75442435</v>
      </c>
      <c r="L41" s="20" t="n">
        <v>0.70845856</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(11010.0/B46*100)</f>
        <v/>
      </c>
      <c r="D46" s="19" t="n">
        <v>1063</v>
      </c>
      <c r="E46" s="18" t="n">
        <v>45.58918753</v>
      </c>
      <c r="F46" s="20" t="n">
        <v>1.8123433</v>
      </c>
      <c r="G46" s="18" t="n">
        <v>49.91804854</v>
      </c>
      <c r="H46" s="20" t="n">
        <v>1.72215093</v>
      </c>
      <c r="I46" s="18" t="n">
        <v>0</v>
      </c>
      <c r="J46" s="20" t="n">
        <v>0</v>
      </c>
      <c r="K46" s="18" t="n">
        <v>4.49276393</v>
      </c>
      <c r="L46" s="20" t="n">
        <v>0.99291947</v>
      </c>
      <c r="M46" s="18" t="n">
        <v>0</v>
      </c>
      <c r="N46" s="20" t="n">
        <v>0</v>
      </c>
      <c r="O46" s="18" t="n">
        <v>0</v>
      </c>
      <c r="P46" s="20" t="n">
        <v>0</v>
      </c>
      <c r="Q46" s="18" t="n">
        <v>0</v>
      </c>
      <c r="R46" s="20" t="n">
        <v>0</v>
      </c>
    </row>
    <row r="47" spans="1:18">
      <c r="A47" s="15" t="s">
        <v>470</v>
      </c>
      <c r="B47" s="17" t="n">
        <v>2823</v>
      </c>
      <c r="C47" s="18">
        <f>(2509.0/B47*100)</f>
        <v/>
      </c>
      <c r="D47" s="19" t="n">
        <v>314</v>
      </c>
      <c r="E47" s="18" t="n">
        <v>45.06729106</v>
      </c>
      <c r="F47" s="20" t="n">
        <v>2.90706156</v>
      </c>
      <c r="G47" s="18" t="n">
        <v>49.57123188</v>
      </c>
      <c r="H47" s="20" t="n">
        <v>2.98306395</v>
      </c>
      <c r="I47" s="18" t="n">
        <v>0</v>
      </c>
      <c r="J47" s="20" t="n">
        <v>0</v>
      </c>
      <c r="K47" s="18" t="n">
        <v>5.36147706</v>
      </c>
      <c r="L47" s="20" t="n">
        <v>1.14838123</v>
      </c>
      <c r="M47" s="18" t="n">
        <v>0</v>
      </c>
      <c r="N47" s="20" t="n">
        <v>0</v>
      </c>
      <c r="O47" s="18" t="n">
        <v>0</v>
      </c>
      <c r="P47" s="20" t="n">
        <v>0</v>
      </c>
      <c r="Q47" s="18" t="n">
        <v>0</v>
      </c>
      <c r="R47" s="20" t="n">
        <v>0</v>
      </c>
    </row>
    <row r="48" spans="1:18">
      <c r="A48" s="15" t="s">
        <v>471</v>
      </c>
      <c r="B48" s="17" t="n">
        <v>4682</v>
      </c>
      <c r="C48" s="18">
        <f>(4098.0/B48*100)</f>
        <v/>
      </c>
      <c r="D48" s="19" t="n">
        <v>584</v>
      </c>
      <c r="E48" s="18" t="n">
        <v>34.6696787</v>
      </c>
      <c r="F48" s="20" t="n">
        <v>2.36899402</v>
      </c>
      <c r="G48" s="18" t="n">
        <v>63.65392798</v>
      </c>
      <c r="H48" s="20" t="n">
        <v>2.46857671</v>
      </c>
      <c r="I48" s="18" t="n">
        <v>0</v>
      </c>
      <c r="J48" s="20" t="n">
        <v>0</v>
      </c>
      <c r="K48" s="18" t="n">
        <v>1.67639332</v>
      </c>
      <c r="L48" s="20" t="n">
        <v>0.78032199</v>
      </c>
      <c r="M48" s="18" t="n">
        <v>0</v>
      </c>
      <c r="N48" s="20" t="n">
        <v>0</v>
      </c>
      <c r="O48" s="18" t="n">
        <v>0</v>
      </c>
      <c r="P48" s="20" t="n">
        <v>0</v>
      </c>
      <c r="Q48" s="18" t="n">
        <v>0</v>
      </c>
      <c r="R48" s="20" t="n">
        <v>0</v>
      </c>
    </row>
    <row r="49" spans="1:18">
      <c r="A49" s="15" t="s">
        <v>472</v>
      </c>
      <c r="B49" s="17" t="n">
        <v>6158</v>
      </c>
      <c r="C49" s="18">
        <f>(5441.0/B49*100)</f>
        <v/>
      </c>
      <c r="D49" s="19" t="n">
        <v>717</v>
      </c>
      <c r="E49" s="18" t="n">
        <v>45.87312684</v>
      </c>
      <c r="F49" s="20" t="n">
        <v>2.56209556</v>
      </c>
      <c r="G49" s="18" t="n">
        <v>49.12435191</v>
      </c>
      <c r="H49" s="20" t="n">
        <v>2.57286936</v>
      </c>
      <c r="I49" s="18" t="n">
        <v>0</v>
      </c>
      <c r="J49" s="20" t="n">
        <v>0</v>
      </c>
      <c r="K49" s="18" t="n">
        <v>5.00252125</v>
      </c>
      <c r="L49" s="20" t="n">
        <v>1.0308187</v>
      </c>
      <c r="M49" s="18" t="n">
        <v>0</v>
      </c>
      <c r="N49" s="20" t="n">
        <v>0</v>
      </c>
      <c r="O49" s="18" t="n">
        <v>0</v>
      </c>
      <c r="P49" s="20" t="n">
        <v>0</v>
      </c>
      <c r="Q49" s="18" t="n">
        <v>0</v>
      </c>
      <c r="R49" s="20" t="n">
        <v>0</v>
      </c>
    </row>
    <row r="50" spans="1:18">
      <c r="A50" s="15" t="s">
        <v>473</v>
      </c>
      <c r="B50" s="17" t="n">
        <v>3494</v>
      </c>
      <c r="C50" s="18">
        <f>(3128.0/B50*100)</f>
        <v/>
      </c>
      <c r="D50" s="19" t="n">
        <v>366</v>
      </c>
      <c r="E50" s="18" t="n">
        <v>44.37950469</v>
      </c>
      <c r="F50" s="20" t="n">
        <v>3.1251867</v>
      </c>
      <c r="G50" s="18" t="n">
        <v>52.15468766</v>
      </c>
      <c r="H50" s="20" t="n">
        <v>3.05764072</v>
      </c>
      <c r="I50" s="18" t="n">
        <v>0</v>
      </c>
      <c r="J50" s="20" t="n">
        <v>0</v>
      </c>
      <c r="K50" s="18" t="n">
        <v>3.46580765</v>
      </c>
      <c r="L50" s="20" t="n">
        <v>0.89783758</v>
      </c>
      <c r="M50" s="18" t="n">
        <v>0</v>
      </c>
      <c r="N50" s="20" t="n">
        <v>0</v>
      </c>
      <c r="O50" s="18" t="n">
        <v>0</v>
      </c>
      <c r="P50" s="20" t="n">
        <v>0</v>
      </c>
      <c r="Q50" s="18" t="n">
        <v>0</v>
      </c>
      <c r="R50" s="20" t="n">
        <v>0</v>
      </c>
    </row>
    <row r="51" spans="1:18">
      <c r="A51" s="15" t="s">
        <v>474</v>
      </c>
      <c r="B51" s="17" t="n">
        <v>3013</v>
      </c>
      <c r="C51" s="18">
        <f>(2654.0/B51*100)</f>
        <v/>
      </c>
      <c r="D51" s="19" t="n">
        <v>359</v>
      </c>
      <c r="E51" s="18" t="n">
        <v>35.2269707</v>
      </c>
      <c r="F51" s="20" t="n">
        <v>2.45658127</v>
      </c>
      <c r="G51" s="18" t="n">
        <v>62.45572291</v>
      </c>
      <c r="H51" s="20" t="n">
        <v>2.49717521</v>
      </c>
      <c r="I51" s="18" t="n">
        <v>0</v>
      </c>
      <c r="J51" s="20" t="n">
        <v>0</v>
      </c>
      <c r="K51" s="18" t="n">
        <v>2.31730639</v>
      </c>
      <c r="L51" s="20" t="n">
        <v>0.86802868</v>
      </c>
      <c r="M51" s="18" t="n">
        <v>0</v>
      </c>
      <c r="N51" s="20" t="n">
        <v>0</v>
      </c>
      <c r="O51" s="18" t="n">
        <v>0</v>
      </c>
      <c r="P51" s="20" t="n">
        <v>0</v>
      </c>
      <c r="Q51" s="18" t="n">
        <v>0</v>
      </c>
      <c r="R51" s="20" t="n">
        <v>0</v>
      </c>
    </row>
    <row r="52" spans="1:18">
      <c r="A52" s="15" t="s">
        <v>475</v>
      </c>
      <c r="B52" s="17" t="n">
        <v>2760</v>
      </c>
      <c r="C52" s="18">
        <f>(2445.0/B52*100)</f>
        <v/>
      </c>
      <c r="D52" s="19" t="n">
        <v>315</v>
      </c>
      <c r="E52" s="18" t="n">
        <v>44.61862463</v>
      </c>
      <c r="F52" s="20" t="n">
        <v>2.71637921</v>
      </c>
      <c r="G52" s="18" t="n">
        <v>51.67810949</v>
      </c>
      <c r="H52" s="20" t="n">
        <v>2.69024621</v>
      </c>
      <c r="I52" s="18" t="n">
        <v>0</v>
      </c>
      <c r="J52" s="20" t="n">
        <v>0</v>
      </c>
      <c r="K52" s="18" t="n">
        <v>3.70326588</v>
      </c>
      <c r="L52" s="20" t="n">
        <v>1.05935541</v>
      </c>
      <c r="M52" s="18" t="n">
        <v>0</v>
      </c>
      <c r="N52" s="20" t="n">
        <v>0</v>
      </c>
      <c r="O52" s="18" t="n">
        <v>0</v>
      </c>
      <c r="P52" s="20" t="n">
        <v>0</v>
      </c>
      <c r="Q52" s="18" t="n">
        <v>0</v>
      </c>
      <c r="R52" s="20" t="n">
        <v>0</v>
      </c>
    </row>
    <row r="53" spans="1:18">
      <c r="A53" s="15" t="s">
        <v>476</v>
      </c>
      <c r="B53" s="17" t="n">
        <v>2474</v>
      </c>
      <c r="C53" s="18">
        <f>(2092.0/B53*100)</f>
        <v/>
      </c>
      <c r="D53" s="19" t="n">
        <v>382</v>
      </c>
      <c r="E53" s="18" t="n">
        <v>42.13832774</v>
      </c>
      <c r="F53" s="20" t="n">
        <v>2.52564984</v>
      </c>
      <c r="G53" s="18" t="n">
        <v>29.76991214</v>
      </c>
      <c r="H53" s="20" t="n">
        <v>2.53845023</v>
      </c>
      <c r="I53" s="18" t="n">
        <v>0</v>
      </c>
      <c r="J53" s="20" t="n">
        <v>0</v>
      </c>
      <c r="K53" s="18" t="n">
        <v>28.09176011</v>
      </c>
      <c r="L53" s="20" t="n">
        <v>2.47797109</v>
      </c>
      <c r="M53" s="18" t="n">
        <v>0</v>
      </c>
      <c r="N53" s="20" t="n">
        <v>0</v>
      </c>
      <c r="O53" s="18" t="n">
        <v>0</v>
      </c>
      <c r="P53" s="20" t="n">
        <v>0</v>
      </c>
      <c r="Q53" s="18" t="n">
        <v>0</v>
      </c>
      <c r="R53" s="20" t="n">
        <v>0</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(2342.0/B55*100)</f>
        <v/>
      </c>
      <c r="D55" s="19" t="n">
        <v>333</v>
      </c>
      <c r="E55" s="18" t="n">
        <v>39.1809207</v>
      </c>
      <c r="F55" s="20" t="n">
        <v>2.94643951</v>
      </c>
      <c r="G55" s="18" t="n">
        <v>60.56995575</v>
      </c>
      <c r="H55" s="20" t="n">
        <v>2.97076995</v>
      </c>
      <c r="I55" s="18" t="n">
        <v>0</v>
      </c>
      <c r="J55" s="20" t="n">
        <v>0</v>
      </c>
      <c r="K55" s="18" t="n">
        <v>0.24912354</v>
      </c>
      <c r="L55" s="20" t="n">
        <v>0.25088201</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(2828.0/B61*100)</f>
        <v/>
      </c>
      <c r="D61" s="19" t="n">
        <v>373</v>
      </c>
      <c r="E61" s="18" t="n">
        <v>36.46033845</v>
      </c>
      <c r="F61" s="20" t="n">
        <v>3.07632406</v>
      </c>
      <c r="G61" s="18" t="n">
        <v>62.14564227</v>
      </c>
      <c r="H61" s="20" t="n">
        <v>3.07132241</v>
      </c>
      <c r="I61" s="18" t="n">
        <v>0</v>
      </c>
      <c r="J61" s="20" t="n">
        <v>0</v>
      </c>
      <c r="K61" s="18" t="n">
        <v>1.39401929</v>
      </c>
      <c r="L61" s="20" t="n">
        <v>0.59079958</v>
      </c>
      <c r="M61" s="18" t="n">
        <v>0</v>
      </c>
      <c r="N61" s="20" t="n">
        <v>0</v>
      </c>
      <c r="O61" s="18" t="n">
        <v>0</v>
      </c>
      <c r="P61" s="20" t="n">
        <v>0</v>
      </c>
      <c r="Q61" s="18" t="n">
        <v>0</v>
      </c>
      <c r="R61" s="20" t="n">
        <v>0</v>
      </c>
    </row>
    <row r="62" spans="1:18">
      <c r="A62" s="15" t="s">
        <v>486</v>
      </c>
      <c r="B62" s="17" t="n">
        <v>2230</v>
      </c>
      <c r="C62" s="18">
        <f>(1968.0/B62*100)</f>
        <v/>
      </c>
      <c r="D62" s="19" t="n">
        <v>262</v>
      </c>
      <c r="E62" s="18" t="n">
        <v>49.61877874</v>
      </c>
      <c r="F62" s="20" t="n">
        <v>3.191791</v>
      </c>
      <c r="G62" s="18" t="n">
        <v>50.00202868</v>
      </c>
      <c r="H62" s="20" t="n">
        <v>3.12818221</v>
      </c>
      <c r="I62" s="18" t="n">
        <v>0</v>
      </c>
      <c r="J62" s="20" t="n">
        <v>0</v>
      </c>
      <c r="K62" s="18" t="n">
        <v>0.37919258</v>
      </c>
      <c r="L62" s="20" t="n">
        <v>0.38054903</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(2457.0/B67*100)</f>
        <v/>
      </c>
      <c r="D67" s="19" t="n">
        <v>314</v>
      </c>
      <c r="E67" s="18" t="n">
        <v>41.09822798</v>
      </c>
      <c r="F67" s="20" t="n">
        <v>2.60355331</v>
      </c>
      <c r="G67" s="18" t="n">
        <v>51.81309873</v>
      </c>
      <c r="H67" s="20" t="n">
        <v>2.65848705</v>
      </c>
      <c r="I67" s="18" t="n">
        <v>0</v>
      </c>
      <c r="J67" s="20" t="n">
        <v>0</v>
      </c>
      <c r="K67" s="18" t="n">
        <v>7.08867329</v>
      </c>
      <c r="L67" s="20" t="n">
        <v>1.47028949</v>
      </c>
      <c r="M67" s="18" t="n">
        <v>0</v>
      </c>
      <c r="N67" s="20" t="n">
        <v>0</v>
      </c>
      <c r="O67" s="18" t="n">
        <v>0</v>
      </c>
      <c r="P67" s="20" t="n">
        <v>0</v>
      </c>
      <c r="Q67" s="18" t="n">
        <v>0</v>
      </c>
      <c r="R67" s="20" t="n">
        <v>0</v>
      </c>
    </row>
    <row r="68" spans="1:18">
      <c r="A68" s="15" t="s">
        <v>492</v>
      </c>
      <c r="B68" s="17" t="n">
        <v>3460</v>
      </c>
      <c r="C68" s="18">
        <f>(3131.0/B68*100)</f>
        <v/>
      </c>
      <c r="D68" s="19" t="n">
        <v>329</v>
      </c>
      <c r="E68" s="18" t="n">
        <v>50.00080771</v>
      </c>
      <c r="F68" s="20" t="n">
        <v>2.77441789</v>
      </c>
      <c r="G68" s="18" t="n">
        <v>46.88408558</v>
      </c>
      <c r="H68" s="20" t="n">
        <v>2.79628492</v>
      </c>
      <c r="I68" s="18" t="n">
        <v>0</v>
      </c>
      <c r="J68" s="20" t="n">
        <v>0</v>
      </c>
      <c r="K68" s="18" t="n">
        <v>3.11510671</v>
      </c>
      <c r="L68" s="20" t="n">
        <v>0.93037107</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(5020.0/B70*100)</f>
        <v/>
      </c>
      <c r="D70" s="19" t="n">
        <v>1014</v>
      </c>
      <c r="E70" s="18" t="n">
        <v>51.63868225</v>
      </c>
      <c r="F70" s="20" t="n">
        <v>1.53523673</v>
      </c>
      <c r="G70" s="18" t="n">
        <v>42.21945499</v>
      </c>
      <c r="H70" s="20" t="n">
        <v>1.49241334</v>
      </c>
      <c r="I70" s="18" t="n">
        <v>0</v>
      </c>
      <c r="J70" s="20" t="n">
        <v>0</v>
      </c>
      <c r="K70" s="18" t="n">
        <v>6.14186275</v>
      </c>
      <c r="L70" s="20" t="n">
        <v>0.90431469</v>
      </c>
      <c r="M70" s="18" t="n">
        <v>0</v>
      </c>
      <c r="N70" s="20" t="n">
        <v>0</v>
      </c>
      <c r="O70" s="18" t="n">
        <v>0</v>
      </c>
      <c r="P70" s="20" t="n">
        <v>0</v>
      </c>
      <c r="Q70" s="18" t="n">
        <v>0</v>
      </c>
      <c r="R70" s="20" t="n">
        <v>0</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(2759.0/B72*100)</f>
        <v/>
      </c>
      <c r="D72" s="19" t="n">
        <v>348</v>
      </c>
      <c r="E72" s="18" t="n">
        <v>32.97978171</v>
      </c>
      <c r="F72" s="20" t="n">
        <v>2.93313566</v>
      </c>
      <c r="G72" s="18" t="n">
        <v>62.91998619</v>
      </c>
      <c r="H72" s="20" t="n">
        <v>2.7710419</v>
      </c>
      <c r="I72" s="18" t="n">
        <v>0</v>
      </c>
      <c r="J72" s="20" t="n">
        <v>0</v>
      </c>
      <c r="K72" s="18" t="n">
        <v>4.1002321</v>
      </c>
      <c r="L72" s="20" t="n">
        <v>1.23165198</v>
      </c>
      <c r="M72" s="18" t="n">
        <v>0</v>
      </c>
      <c r="N72" s="20" t="n">
        <v>0</v>
      </c>
      <c r="O72" s="18" t="n">
        <v>0</v>
      </c>
      <c r="P72" s="20" t="n">
        <v>0</v>
      </c>
      <c r="Q72" s="18" t="n">
        <v>0</v>
      </c>
      <c r="R72" s="20" t="n">
        <v>0</v>
      </c>
    </row>
    <row r="73" spans="1:18">
      <c r="A73" s="15" t="s">
        <v>497</v>
      </c>
      <c r="B73" s="17" t="n">
        <v>2973</v>
      </c>
      <c r="C73" s="18">
        <f>(2609.0/B73*100)</f>
        <v/>
      </c>
      <c r="D73" s="19" t="n">
        <v>364</v>
      </c>
      <c r="E73" s="18" t="n">
        <v>39.91292519</v>
      </c>
      <c r="F73" s="20" t="n">
        <v>3.00960495</v>
      </c>
      <c r="G73" s="18" t="n">
        <v>59.59037135</v>
      </c>
      <c r="H73" s="20" t="n">
        <v>3.03617933</v>
      </c>
      <c r="I73" s="18" t="n">
        <v>0</v>
      </c>
      <c r="J73" s="20" t="n">
        <v>0</v>
      </c>
      <c r="K73" s="18" t="n">
        <v>0.49670346</v>
      </c>
      <c r="L73" s="20" t="n">
        <v>0.33456307</v>
      </c>
      <c r="M73" s="18" t="n">
        <v>0</v>
      </c>
      <c r="N73" s="20" t="n">
        <v>0</v>
      </c>
      <c r="O73" s="18" t="n">
        <v>0</v>
      </c>
      <c r="P73" s="20" t="n">
        <v>0</v>
      </c>
      <c r="Q73" s="18" t="n">
        <v>0</v>
      </c>
      <c r="R73" s="20" t="n">
        <v>0</v>
      </c>
    </row>
    <row r="74" spans="1:18">
      <c r="A74" s="15" t="s">
        <v>498</v>
      </c>
      <c r="B74" s="17" t="n">
        <v>3819</v>
      </c>
      <c r="C74" s="18">
        <f>(3341.0/B74*100)</f>
        <v/>
      </c>
      <c r="D74" s="19" t="n">
        <v>478</v>
      </c>
      <c r="E74" s="18" t="n">
        <v>43.76630895</v>
      </c>
      <c r="F74" s="20" t="n">
        <v>2.70401295</v>
      </c>
      <c r="G74" s="18" t="n">
        <v>55.79691519</v>
      </c>
      <c r="H74" s="20" t="n">
        <v>2.66295624</v>
      </c>
      <c r="I74" s="18" t="n">
        <v>0</v>
      </c>
      <c r="J74" s="20" t="n">
        <v>0</v>
      </c>
      <c r="K74" s="18" t="n">
        <v>0.43677586</v>
      </c>
      <c r="L74" s="20" t="n">
        <v>0.3202811</v>
      </c>
      <c r="M74" s="18" t="n">
        <v>0</v>
      </c>
      <c r="N74" s="20" t="n">
        <v>0</v>
      </c>
      <c r="O74" s="18" t="n">
        <v>0</v>
      </c>
      <c r="P74" s="20" t="n">
        <v>0</v>
      </c>
      <c r="Q74" s="18" t="n">
        <v>0</v>
      </c>
      <c r="R74" s="20" t="n">
        <v>0</v>
      </c>
    </row>
    <row r="75" spans="1:18">
      <c r="A75" s="15" t="s">
        <v>499</v>
      </c>
      <c r="B75" s="17" t="n">
        <v>4652</v>
      </c>
      <c r="C75" s="18">
        <f>(4146.0/B75*100)</f>
        <v/>
      </c>
      <c r="D75" s="19" t="n">
        <v>506</v>
      </c>
      <c r="E75" s="18" t="n">
        <v>56.47177266</v>
      </c>
      <c r="F75" s="20" t="n">
        <v>2.59467303</v>
      </c>
      <c r="G75" s="18" t="n">
        <v>43.23671327</v>
      </c>
      <c r="H75" s="20" t="n">
        <v>2.55233277</v>
      </c>
      <c r="I75" s="18" t="n">
        <v>0</v>
      </c>
      <c r="J75" s="20" t="n">
        <v>0</v>
      </c>
      <c r="K75" s="18" t="n">
        <v>0.29151407</v>
      </c>
      <c r="L75" s="20" t="n">
        <v>0.28513821</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(2675.0/B77*100)</f>
        <v/>
      </c>
      <c r="D77" s="19" t="n">
        <v>294</v>
      </c>
      <c r="E77" s="18" t="n">
        <v>33.10518047</v>
      </c>
      <c r="F77" s="20" t="n">
        <v>2.51115972</v>
      </c>
      <c r="G77" s="18" t="n">
        <v>56.58214628</v>
      </c>
      <c r="H77" s="20" t="n">
        <v>2.87014364</v>
      </c>
      <c r="I77" s="18" t="n">
        <v>0</v>
      </c>
      <c r="J77" s="20" t="n">
        <v>0</v>
      </c>
      <c r="K77" s="18" t="n">
        <v>10.31267325</v>
      </c>
      <c r="L77" s="20" t="n">
        <v>1.82087874</v>
      </c>
      <c r="M77" s="18" t="n">
        <v>0</v>
      </c>
      <c r="N77" s="20" t="n">
        <v>0</v>
      </c>
      <c r="O77" s="18" t="n">
        <v>0</v>
      </c>
      <c r="P77" s="20" t="n">
        <v>0</v>
      </c>
      <c r="Q77" s="18" t="n">
        <v>0</v>
      </c>
      <c r="R77" s="20" t="n">
        <v>0</v>
      </c>
    </row>
    <row r="78" spans="1:18">
      <c r="A78" s="15" t="s">
        <v>502</v>
      </c>
      <c r="B78" s="17" t="n">
        <v>7115</v>
      </c>
      <c r="C78" s="18">
        <f>(6240.0/B78*100)</f>
        <v/>
      </c>
      <c r="D78" s="19" t="n">
        <v>875</v>
      </c>
      <c r="E78" s="18" t="n">
        <v>44.07227328</v>
      </c>
      <c r="F78" s="20" t="n">
        <v>1.83216439</v>
      </c>
      <c r="G78" s="18" t="n">
        <v>53.66922695</v>
      </c>
      <c r="H78" s="20" t="n">
        <v>1.89961129</v>
      </c>
      <c r="I78" s="18" t="n">
        <v>0</v>
      </c>
      <c r="J78" s="20" t="n">
        <v>0</v>
      </c>
      <c r="K78" s="18" t="n">
        <v>2.25849976</v>
      </c>
      <c r="L78" s="20" t="n">
        <v>0.55110152</v>
      </c>
      <c r="M78" s="18" t="n">
        <v>0</v>
      </c>
      <c r="N78" s="20" t="n">
        <v>0</v>
      </c>
      <c r="O78" s="18" t="n">
        <v>0</v>
      </c>
      <c r="P78" s="20" t="n">
        <v>0</v>
      </c>
      <c r="Q78" s="18" t="n">
        <v>0</v>
      </c>
      <c r="R78" s="20" t="n">
        <v>0</v>
      </c>
    </row>
    <row r="79" spans="1:18">
      <c r="A79" s="15" t="s">
        <v>503</v>
      </c>
      <c r="B79" s="17" t="n">
        <v>3154</v>
      </c>
      <c r="C79" s="18">
        <f>(2817.0/B79*100)</f>
        <v/>
      </c>
      <c r="D79" s="19" t="n">
        <v>337</v>
      </c>
      <c r="E79" s="18" t="n">
        <v>39.61778454</v>
      </c>
      <c r="F79" s="20" t="n">
        <v>2.72203835</v>
      </c>
      <c r="G79" s="18" t="n">
        <v>49.83159294</v>
      </c>
      <c r="H79" s="20" t="n">
        <v>2.64401673</v>
      </c>
      <c r="I79" s="18" t="n">
        <v>0</v>
      </c>
      <c r="J79" s="20" t="n">
        <v>0</v>
      </c>
      <c r="K79" s="18" t="n">
        <v>10.55062252</v>
      </c>
      <c r="L79" s="20" t="n">
        <v>1.72028165</v>
      </c>
      <c r="M79" s="18" t="n">
        <v>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(14111.0/B82*100)</f>
        <v/>
      </c>
      <c r="D82" s="19" t="n">
        <v>1850</v>
      </c>
      <c r="E82" s="18" t="n">
        <v>28.92678548</v>
      </c>
      <c r="F82" s="20" t="n">
        <v>1.45528317</v>
      </c>
      <c r="G82" s="18" t="n">
        <v>68.42420437</v>
      </c>
      <c r="H82" s="20" t="n">
        <v>1.55374095</v>
      </c>
      <c r="I82" s="18" t="n">
        <v>0</v>
      </c>
      <c r="J82" s="20" t="n">
        <v>0</v>
      </c>
      <c r="K82" s="18" t="n">
        <v>2.64901015</v>
      </c>
      <c r="L82" s="20" t="n">
        <v>0.50341414</v>
      </c>
      <c r="M82" s="18" t="n">
        <v>0</v>
      </c>
      <c r="N82" s="20" t="n">
        <v>0</v>
      </c>
      <c r="O82" s="18" t="n">
        <v>0</v>
      </c>
      <c r="P82" s="20" t="n">
        <v>0</v>
      </c>
      <c r="Q82" s="18" t="n">
        <v>0</v>
      </c>
      <c r="R82" s="20" t="n">
        <v>0</v>
      </c>
    </row>
    <row r="83" spans="1:18">
      <c r="A83" s="15" t="s">
        <v>507</v>
      </c>
      <c r="B83" s="17" t="n">
        <v>808</v>
      </c>
      <c r="C83" s="18">
        <f>(715.0/B83*100)</f>
        <v/>
      </c>
      <c r="D83" s="19" t="n">
        <v>93</v>
      </c>
      <c r="E83" s="18" t="n">
        <v>46.05153158</v>
      </c>
      <c r="F83" s="20" t="n">
        <v>6.0408334</v>
      </c>
      <c r="G83" s="18" t="n">
        <v>52.79311698</v>
      </c>
      <c r="H83" s="20" t="n">
        <v>5.79389432</v>
      </c>
      <c r="I83" s="18" t="n">
        <v>0</v>
      </c>
      <c r="J83" s="20" t="n">
        <v>0</v>
      </c>
      <c r="K83" s="18" t="n">
        <v>1.15535145</v>
      </c>
      <c r="L83" s="20" t="n">
        <v>1.23320587</v>
      </c>
      <c r="M83" s="18" t="n">
        <v>0</v>
      </c>
      <c r="N83" s="20" t="n">
        <v>0</v>
      </c>
      <c r="O83" s="18" t="n">
        <v>0</v>
      </c>
      <c r="P83" s="20" t="n">
        <v>0</v>
      </c>
      <c r="Q83" s="18" t="n">
        <v>0</v>
      </c>
      <c r="R83" s="20" t="n">
        <v>0</v>
      </c>
    </row>
    <row r="84" spans="1:18">
      <c r="A84" s="23" t="s">
        <v>508</v>
      </c>
      <c r="B84" s="24" t="n">
        <v>938</v>
      </c>
      <c r="C84" s="25">
        <f>(833.0/B84*100)</f>
        <v/>
      </c>
      <c r="D84" s="19" t="n">
        <v>105</v>
      </c>
      <c r="E84" s="18" t="n">
        <v>33.31835664</v>
      </c>
      <c r="F84" s="20" t="n">
        <v>5.1771054</v>
      </c>
      <c r="G84" s="18" t="n">
        <v>64.84311189</v>
      </c>
      <c r="H84" s="20" t="n">
        <v>5.4639722</v>
      </c>
      <c r="I84" s="18" t="n">
        <v>0</v>
      </c>
      <c r="J84" s="20" t="n">
        <v>0</v>
      </c>
      <c r="K84" s="18" t="n">
        <v>1.83853147</v>
      </c>
      <c r="L84" s="20" t="n">
        <v>1.34594366</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(6270.0/B7*100)</f>
        <v/>
      </c>
      <c r="D7" s="19" t="n">
        <v>893</v>
      </c>
      <c r="E7" s="18" t="n">
        <v>35.40302329</v>
      </c>
      <c r="F7" s="20" t="n">
        <v>2.04771267</v>
      </c>
      <c r="G7" s="18" t="n">
        <v>62.94731224</v>
      </c>
      <c r="H7" s="20" t="n">
        <v>1.97738097</v>
      </c>
      <c r="I7" s="18" t="n">
        <v>0</v>
      </c>
      <c r="J7" s="20" t="n">
        <v>0</v>
      </c>
      <c r="K7" s="18" t="n">
        <v>0.02063244</v>
      </c>
      <c r="L7" s="20" t="n">
        <v>0.02168094</v>
      </c>
      <c r="M7" s="18" t="n">
        <v>0</v>
      </c>
      <c r="N7" s="20" t="n">
        <v>0</v>
      </c>
      <c r="O7" s="18" t="n">
        <v>0</v>
      </c>
      <c r="P7" s="20" t="n">
        <v>0</v>
      </c>
      <c r="Q7" s="18" t="n">
        <v>1.62903204</v>
      </c>
      <c r="R7" s="20" t="n">
        <v>0.52042227</v>
      </c>
    </row>
    <row r="8" spans="1:18">
      <c r="A8" s="15" t="s">
        <v>430</v>
      </c>
      <c r="B8" s="17" t="n">
        <v>3443</v>
      </c>
      <c r="C8" s="18">
        <f>(3023.0/B8*100)</f>
        <v/>
      </c>
      <c r="D8" s="19" t="n">
        <v>420</v>
      </c>
      <c r="E8" s="18" t="n">
        <v>32.47918178</v>
      </c>
      <c r="F8" s="20" t="n">
        <v>2.57409899</v>
      </c>
      <c r="G8" s="18" t="n">
        <v>66.81696349000001</v>
      </c>
      <c r="H8" s="20" t="n">
        <v>2.62386046</v>
      </c>
      <c r="I8" s="18" t="n">
        <v>0</v>
      </c>
      <c r="J8" s="20" t="n">
        <v>0</v>
      </c>
      <c r="K8" s="18" t="n">
        <v>0</v>
      </c>
      <c r="L8" s="20" t="n">
        <v>0</v>
      </c>
      <c r="M8" s="18" t="n">
        <v>0</v>
      </c>
      <c r="N8" s="20" t="n">
        <v>0</v>
      </c>
      <c r="O8" s="18" t="n">
        <v>0</v>
      </c>
      <c r="P8" s="20" t="n">
        <v>0</v>
      </c>
      <c r="Q8" s="18" t="n">
        <v>0.70385473</v>
      </c>
      <c r="R8" s="20" t="n">
        <v>0.39288179</v>
      </c>
    </row>
    <row r="9" spans="1:18">
      <c r="A9" s="15" t="s">
        <v>431</v>
      </c>
      <c r="B9" s="17" t="n">
        <v>4752</v>
      </c>
      <c r="C9" s="18">
        <f>(4190.0/B9*100)</f>
        <v/>
      </c>
      <c r="D9" s="19" t="n">
        <v>562</v>
      </c>
      <c r="E9" s="18" t="n">
        <v>38.83549314</v>
      </c>
      <c r="F9" s="20" t="n">
        <v>2.20324584</v>
      </c>
      <c r="G9" s="18" t="n">
        <v>57.51123704</v>
      </c>
      <c r="H9" s="20" t="n">
        <v>2.3704667</v>
      </c>
      <c r="I9" s="18" t="n">
        <v>0</v>
      </c>
      <c r="J9" s="20" t="n">
        <v>0</v>
      </c>
      <c r="K9" s="18" t="n">
        <v>0</v>
      </c>
      <c r="L9" s="20" t="n">
        <v>0</v>
      </c>
      <c r="M9" s="18" t="n">
        <v>0</v>
      </c>
      <c r="N9" s="20" t="n">
        <v>0</v>
      </c>
      <c r="O9" s="18" t="n">
        <v>0</v>
      </c>
      <c r="P9" s="20" t="n">
        <v>0</v>
      </c>
      <c r="Q9" s="18" t="n">
        <v>3.65326982</v>
      </c>
      <c r="R9" s="20" t="n">
        <v>1.24539871</v>
      </c>
    </row>
    <row r="10" spans="1:18">
      <c r="A10" s="15" t="s">
        <v>432</v>
      </c>
      <c r="B10" s="17" t="n">
        <v>10022</v>
      </c>
      <c r="C10" s="18">
        <f>(8782.0/B10*100)</f>
        <v/>
      </c>
      <c r="D10" s="19" t="n">
        <v>1240</v>
      </c>
      <c r="E10" s="18" t="n">
        <v>33.74466082</v>
      </c>
      <c r="F10" s="20" t="n">
        <v>1.84820209</v>
      </c>
      <c r="G10" s="18" t="n">
        <v>64.40130265000001</v>
      </c>
      <c r="H10" s="20" t="n">
        <v>1.86144792</v>
      </c>
      <c r="I10" s="18" t="n">
        <v>0</v>
      </c>
      <c r="J10" s="20" t="n">
        <v>0</v>
      </c>
      <c r="K10" s="18" t="n">
        <v>0.00729351</v>
      </c>
      <c r="L10" s="20" t="n">
        <v>0.00748573</v>
      </c>
      <c r="M10" s="18" t="n">
        <v>0</v>
      </c>
      <c r="N10" s="20" t="n">
        <v>0</v>
      </c>
      <c r="O10" s="18" t="n">
        <v>0</v>
      </c>
      <c r="P10" s="20" t="n">
        <v>0</v>
      </c>
      <c r="Q10" s="18" t="n">
        <v>1.84674301</v>
      </c>
      <c r="R10" s="20" t="n">
        <v>0.44959328</v>
      </c>
    </row>
    <row r="11" spans="1:18">
      <c r="A11" s="15" t="s">
        <v>433</v>
      </c>
      <c r="B11" s="17" t="n">
        <v>3500</v>
      </c>
      <c r="C11" s="18">
        <f>(3078.0/B11*100)</f>
        <v/>
      </c>
      <c r="D11" s="19" t="n">
        <v>422</v>
      </c>
      <c r="E11" s="18" t="n">
        <v>40.81313164</v>
      </c>
      <c r="F11" s="20" t="n">
        <v>3.22585339</v>
      </c>
      <c r="G11" s="18" t="n">
        <v>57.36637654</v>
      </c>
      <c r="H11" s="20" t="n">
        <v>3.25454834</v>
      </c>
      <c r="I11" s="18" t="n">
        <v>0</v>
      </c>
      <c r="J11" s="20" t="n">
        <v>0</v>
      </c>
      <c r="K11" s="18" t="n">
        <v>0</v>
      </c>
      <c r="L11" s="20" t="n">
        <v>0</v>
      </c>
      <c r="M11" s="18" t="n">
        <v>0</v>
      </c>
      <c r="N11" s="20" t="n">
        <v>0</v>
      </c>
      <c r="O11" s="18" t="n">
        <v>0</v>
      </c>
      <c r="P11" s="20" t="n">
        <v>0</v>
      </c>
      <c r="Q11" s="18" t="n">
        <v>1.82049182</v>
      </c>
      <c r="R11" s="20" t="n">
        <v>0.5674872</v>
      </c>
    </row>
    <row r="12" spans="1:18">
      <c r="A12" s="15" t="s">
        <v>434</v>
      </c>
      <c r="B12" s="17" t="n">
        <v>3422</v>
      </c>
      <c r="C12" s="18">
        <f>(3003.0/B12*100)</f>
        <v/>
      </c>
      <c r="D12" s="19" t="n">
        <v>419</v>
      </c>
      <c r="E12" s="18" t="n">
        <v>34.20179194</v>
      </c>
      <c r="F12" s="20" t="n">
        <v>2.37432558</v>
      </c>
      <c r="G12" s="18" t="n">
        <v>62.03186709</v>
      </c>
      <c r="H12" s="20" t="n">
        <v>2.31073942</v>
      </c>
      <c r="I12" s="18" t="n">
        <v>0</v>
      </c>
      <c r="J12" s="20" t="n">
        <v>0</v>
      </c>
      <c r="K12" s="18" t="n">
        <v>0</v>
      </c>
      <c r="L12" s="20" t="n">
        <v>0</v>
      </c>
      <c r="M12" s="18" t="n">
        <v>0</v>
      </c>
      <c r="N12" s="20" t="n">
        <v>0</v>
      </c>
      <c r="O12" s="18" t="n">
        <v>0</v>
      </c>
      <c r="P12" s="20" t="n">
        <v>0</v>
      </c>
      <c r="Q12" s="18" t="n">
        <v>3.76634097</v>
      </c>
      <c r="R12" s="20" t="n">
        <v>1.27170191</v>
      </c>
    </row>
    <row r="13" spans="1:18">
      <c r="A13" s="15" t="s">
        <v>435</v>
      </c>
      <c r="B13" s="17" t="n">
        <v>3602</v>
      </c>
      <c r="C13" s="18">
        <f>(3182.0/B13*100)</f>
        <v/>
      </c>
      <c r="D13" s="19" t="n">
        <v>420</v>
      </c>
      <c r="E13" s="18" t="n">
        <v>31.38650883</v>
      </c>
      <c r="F13" s="20" t="n">
        <v>2.88061</v>
      </c>
      <c r="G13" s="18" t="n">
        <v>58.99001106</v>
      </c>
      <c r="H13" s="20" t="n">
        <v>3.44776511</v>
      </c>
      <c r="I13" s="18" t="n">
        <v>0</v>
      </c>
      <c r="J13" s="20" t="n">
        <v>0</v>
      </c>
      <c r="K13" s="18" t="n">
        <v>0.59068357</v>
      </c>
      <c r="L13" s="20" t="n">
        <v>0.50541836</v>
      </c>
      <c r="M13" s="18" t="n">
        <v>0</v>
      </c>
      <c r="N13" s="20" t="n">
        <v>0</v>
      </c>
      <c r="O13" s="18" t="n">
        <v>0</v>
      </c>
      <c r="P13" s="20" t="n">
        <v>0</v>
      </c>
      <c r="Q13" s="18" t="n">
        <v>9.03279654</v>
      </c>
      <c r="R13" s="20" t="n">
        <v>1.95065997</v>
      </c>
    </row>
    <row r="14" spans="1:18">
      <c r="A14" s="15" t="s">
        <v>436</v>
      </c>
      <c r="B14" s="17" t="n">
        <v>2788</v>
      </c>
      <c r="C14" s="18">
        <f>(2451.0/B14*100)</f>
        <v/>
      </c>
      <c r="D14" s="19" t="n">
        <v>337</v>
      </c>
      <c r="E14" s="18" t="n">
        <v>45.78916427</v>
      </c>
      <c r="F14" s="20" t="n">
        <v>3.10136225</v>
      </c>
      <c r="G14" s="18" t="n">
        <v>48.28509011</v>
      </c>
      <c r="H14" s="20" t="n">
        <v>3.19352859</v>
      </c>
      <c r="I14" s="18" t="n">
        <v>0</v>
      </c>
      <c r="J14" s="20" t="n">
        <v>0</v>
      </c>
      <c r="K14" s="18" t="n">
        <v>0</v>
      </c>
      <c r="L14" s="20" t="n">
        <v>0</v>
      </c>
      <c r="M14" s="18" t="n">
        <v>0</v>
      </c>
      <c r="N14" s="20" t="n">
        <v>0</v>
      </c>
      <c r="O14" s="18" t="n">
        <v>0</v>
      </c>
      <c r="P14" s="20" t="n">
        <v>0</v>
      </c>
      <c r="Q14" s="18" t="n">
        <v>5.92574562</v>
      </c>
      <c r="R14" s="20" t="n">
        <v>1.7625132</v>
      </c>
    </row>
    <row r="15" spans="1:18">
      <c r="A15" s="15" t="s">
        <v>437</v>
      </c>
      <c r="B15" s="17" t="n">
        <v>2863</v>
      </c>
      <c r="C15" s="18">
        <f>(2500.0/B15*100)</f>
        <v/>
      </c>
      <c r="D15" s="19" t="n">
        <v>363</v>
      </c>
      <c r="E15" s="18" t="n">
        <v>20.73377451</v>
      </c>
      <c r="F15" s="20" t="n">
        <v>2.46668307</v>
      </c>
      <c r="G15" s="18" t="n">
        <v>77.90470057</v>
      </c>
      <c r="H15" s="20" t="n">
        <v>2.52374946</v>
      </c>
      <c r="I15" s="18" t="n">
        <v>0</v>
      </c>
      <c r="J15" s="20" t="n">
        <v>0</v>
      </c>
      <c r="K15" s="18" t="n">
        <v>0</v>
      </c>
      <c r="L15" s="20" t="n">
        <v>0</v>
      </c>
      <c r="M15" s="18" t="n">
        <v>0</v>
      </c>
      <c r="N15" s="20" t="n">
        <v>0</v>
      </c>
      <c r="O15" s="18" t="n">
        <v>0</v>
      </c>
      <c r="P15" s="20" t="n">
        <v>0</v>
      </c>
      <c r="Q15" s="18" t="n">
        <v>1.36152492</v>
      </c>
      <c r="R15" s="20" t="n">
        <v>0.6253999099999999</v>
      </c>
    </row>
    <row r="16" spans="1:18">
      <c r="A16" s="15" t="s">
        <v>438</v>
      </c>
      <c r="B16" s="17" t="n">
        <v>3111</v>
      </c>
      <c r="C16" s="18">
        <f>(2716.0/B16*100)</f>
        <v/>
      </c>
      <c r="D16" s="19" t="n">
        <v>395</v>
      </c>
      <c r="E16" s="18" t="n">
        <v>36.78607508</v>
      </c>
      <c r="F16" s="20" t="n">
        <v>2.83024298</v>
      </c>
      <c r="G16" s="18" t="n">
        <v>61.36379049</v>
      </c>
      <c r="H16" s="20" t="n">
        <v>2.96320248</v>
      </c>
      <c r="I16" s="18" t="n">
        <v>0</v>
      </c>
      <c r="J16" s="20" t="n">
        <v>0</v>
      </c>
      <c r="K16" s="18" t="n">
        <v>0.297445</v>
      </c>
      <c r="L16" s="20" t="n">
        <v>0.39329397</v>
      </c>
      <c r="M16" s="18" t="n">
        <v>0</v>
      </c>
      <c r="N16" s="20" t="n">
        <v>0</v>
      </c>
      <c r="O16" s="18" t="n">
        <v>0</v>
      </c>
      <c r="P16" s="20" t="n">
        <v>0</v>
      </c>
      <c r="Q16" s="18" t="n">
        <v>1.55268943</v>
      </c>
      <c r="R16" s="20" t="n">
        <v>0.69866691</v>
      </c>
    </row>
    <row r="17" spans="1:18">
      <c r="A17" s="15" t="s">
        <v>439</v>
      </c>
      <c r="B17" s="17" t="n">
        <v>3197</v>
      </c>
      <c r="C17" s="18">
        <f>(2809.0/B17*100)</f>
        <v/>
      </c>
      <c r="D17" s="19" t="n">
        <v>388</v>
      </c>
      <c r="E17" s="18" t="n">
        <v>26.21986184</v>
      </c>
      <c r="F17" s="20" t="n">
        <v>1.8142184</v>
      </c>
      <c r="G17" s="18" t="n">
        <v>73.17793930000001</v>
      </c>
      <c r="H17" s="20" t="n">
        <v>1.90630264</v>
      </c>
      <c r="I17" s="18" t="n">
        <v>0</v>
      </c>
      <c r="J17" s="20" t="n">
        <v>0</v>
      </c>
      <c r="K17" s="18" t="n">
        <v>0.1849064</v>
      </c>
      <c r="L17" s="20" t="n">
        <v>0.18563559</v>
      </c>
      <c r="M17" s="18" t="n">
        <v>0</v>
      </c>
      <c r="N17" s="20" t="n">
        <v>0</v>
      </c>
      <c r="O17" s="18" t="n">
        <v>0</v>
      </c>
      <c r="P17" s="20" t="n">
        <v>0</v>
      </c>
      <c r="Q17" s="18" t="n">
        <v>0.41729246</v>
      </c>
      <c r="R17" s="20" t="n">
        <v>0.29079225</v>
      </c>
    </row>
    <row r="18" spans="1:18">
      <c r="A18" s="15" t="s">
        <v>440</v>
      </c>
      <c r="B18" s="17" t="n">
        <v>2706</v>
      </c>
      <c r="C18" s="18">
        <f>(2345.0/B18*100)</f>
        <v/>
      </c>
      <c r="D18" s="19" t="n">
        <v>361</v>
      </c>
      <c r="E18" s="18" t="n">
        <v>36.92808325</v>
      </c>
      <c r="F18" s="20" t="n">
        <v>2.79968022</v>
      </c>
      <c r="G18" s="18" t="n">
        <v>60.8916531</v>
      </c>
      <c r="H18" s="20" t="n">
        <v>2.78739094</v>
      </c>
      <c r="I18" s="18" t="n">
        <v>0</v>
      </c>
      <c r="J18" s="20" t="n">
        <v>0</v>
      </c>
      <c r="K18" s="18" t="n">
        <v>0</v>
      </c>
      <c r="L18" s="20" t="n">
        <v>0</v>
      </c>
      <c r="M18" s="18" t="n">
        <v>0</v>
      </c>
      <c r="N18" s="20" t="n">
        <v>0</v>
      </c>
      <c r="O18" s="18" t="n">
        <v>0</v>
      </c>
      <c r="P18" s="20" t="n">
        <v>0</v>
      </c>
      <c r="Q18" s="18" t="n">
        <v>2.18026365</v>
      </c>
      <c r="R18" s="20" t="n">
        <v>0.78262695</v>
      </c>
    </row>
    <row r="19" spans="1:18">
      <c r="A19" s="15" t="s">
        <v>441</v>
      </c>
      <c r="B19" s="17" t="n">
        <v>2850</v>
      </c>
      <c r="C19" s="18">
        <f>(2472.0/B19*100)</f>
        <v/>
      </c>
      <c r="D19" s="19" t="n">
        <v>378</v>
      </c>
      <c r="E19" s="18" t="n">
        <v>36.93054289</v>
      </c>
      <c r="F19" s="20" t="n">
        <v>2.88886581</v>
      </c>
      <c r="G19" s="18" t="n">
        <v>52.02528393</v>
      </c>
      <c r="H19" s="20" t="n">
        <v>2.9461187</v>
      </c>
      <c r="I19" s="18" t="n">
        <v>0</v>
      </c>
      <c r="J19" s="20" t="n">
        <v>0</v>
      </c>
      <c r="K19" s="18" t="n">
        <v>0</v>
      </c>
      <c r="L19" s="20" t="n">
        <v>0</v>
      </c>
      <c r="M19" s="18" t="n">
        <v>0</v>
      </c>
      <c r="N19" s="20" t="n">
        <v>0</v>
      </c>
      <c r="O19" s="18" t="n">
        <v>0</v>
      </c>
      <c r="P19" s="20" t="n">
        <v>0</v>
      </c>
      <c r="Q19" s="18" t="n">
        <v>11.04417317</v>
      </c>
      <c r="R19" s="20" t="n">
        <v>1.62132536</v>
      </c>
    </row>
    <row r="20" spans="1:18">
      <c r="A20" s="15" t="s">
        <v>442</v>
      </c>
      <c r="B20" s="17" t="n">
        <v>1741</v>
      </c>
      <c r="C20" s="18">
        <f>(1529.0/B20*100)</f>
        <v/>
      </c>
      <c r="D20" s="19" t="n">
        <v>212</v>
      </c>
      <c r="E20" s="18" t="n">
        <v>27.46321902</v>
      </c>
      <c r="F20" s="20" t="n">
        <v>2.69234244</v>
      </c>
      <c r="G20" s="18" t="n">
        <v>57.0016881</v>
      </c>
      <c r="H20" s="20" t="n">
        <v>3.30857402</v>
      </c>
      <c r="I20" s="18" t="n">
        <v>0</v>
      </c>
      <c r="J20" s="20" t="n">
        <v>0</v>
      </c>
      <c r="K20" s="18" t="n">
        <v>0</v>
      </c>
      <c r="L20" s="20" t="n">
        <v>0</v>
      </c>
      <c r="M20" s="18" t="n">
        <v>0</v>
      </c>
      <c r="N20" s="20" t="n">
        <v>0</v>
      </c>
      <c r="O20" s="18" t="n">
        <v>0</v>
      </c>
      <c r="P20" s="20" t="n">
        <v>0</v>
      </c>
      <c r="Q20" s="18" t="n">
        <v>15.53509288</v>
      </c>
      <c r="R20" s="20" t="n">
        <v>2.19796309</v>
      </c>
    </row>
    <row r="21" spans="1:18">
      <c r="A21" s="15" t="s">
        <v>443</v>
      </c>
      <c r="B21" s="17" t="n">
        <v>2833</v>
      </c>
      <c r="C21" s="18">
        <f>(2354.0/B21*100)</f>
        <v/>
      </c>
      <c r="D21" s="19" t="n">
        <v>479</v>
      </c>
      <c r="E21" s="18" t="n">
        <v>50.02932776</v>
      </c>
      <c r="F21" s="20" t="n">
        <v>2.28220354</v>
      </c>
      <c r="G21" s="18" t="n">
        <v>48.72540693</v>
      </c>
      <c r="H21" s="20" t="n">
        <v>2.31756076</v>
      </c>
      <c r="I21" s="18" t="n">
        <v>0</v>
      </c>
      <c r="J21" s="20" t="n">
        <v>0</v>
      </c>
      <c r="K21" s="18" t="n">
        <v>0</v>
      </c>
      <c r="L21" s="20" t="n">
        <v>0</v>
      </c>
      <c r="M21" s="18" t="n">
        <v>0</v>
      </c>
      <c r="N21" s="20" t="n">
        <v>0</v>
      </c>
      <c r="O21" s="18" t="n">
        <v>0</v>
      </c>
      <c r="P21" s="20" t="n">
        <v>0</v>
      </c>
      <c r="Q21" s="18" t="n">
        <v>1.24526531</v>
      </c>
      <c r="R21" s="20" t="n">
        <v>0.49420014</v>
      </c>
    </row>
    <row r="22" spans="1:18">
      <c r="A22" s="15" t="s">
        <v>444</v>
      </c>
      <c r="B22" s="17" t="n">
        <v>3667</v>
      </c>
      <c r="C22" s="18">
        <f>(3210.0/B22*100)</f>
        <v/>
      </c>
      <c r="D22" s="19" t="n">
        <v>457</v>
      </c>
      <c r="E22" s="18" t="n">
        <v>44.84842361</v>
      </c>
      <c r="F22" s="20" t="n">
        <v>2.89154317</v>
      </c>
      <c r="G22" s="18" t="n">
        <v>51.44299393</v>
      </c>
      <c r="H22" s="20" t="n">
        <v>2.92718958</v>
      </c>
      <c r="I22" s="18" t="n">
        <v>0</v>
      </c>
      <c r="J22" s="20" t="n">
        <v>0</v>
      </c>
      <c r="K22" s="18" t="n">
        <v>0.20977814</v>
      </c>
      <c r="L22" s="20" t="n">
        <v>0.2335029</v>
      </c>
      <c r="M22" s="18" t="n">
        <v>0</v>
      </c>
      <c r="N22" s="20" t="n">
        <v>0</v>
      </c>
      <c r="O22" s="18" t="n">
        <v>0</v>
      </c>
      <c r="P22" s="20" t="n">
        <v>0</v>
      </c>
      <c r="Q22" s="18" t="n">
        <v>3.49880432</v>
      </c>
      <c r="R22" s="20" t="n">
        <v>0.9712666</v>
      </c>
    </row>
    <row r="23" spans="1:18">
      <c r="A23" s="15" t="s">
        <v>445</v>
      </c>
      <c r="B23" s="17" t="n">
        <v>5792</v>
      </c>
      <c r="C23" s="18">
        <f>(5097.0/B23*100)</f>
        <v/>
      </c>
      <c r="D23" s="19" t="n">
        <v>695</v>
      </c>
      <c r="E23" s="18" t="n">
        <v>43.98716072</v>
      </c>
      <c r="F23" s="20" t="n">
        <v>2.40508048</v>
      </c>
      <c r="G23" s="18" t="n">
        <v>53.83133021</v>
      </c>
      <c r="H23" s="20" t="n">
        <v>2.38636917</v>
      </c>
      <c r="I23" s="18" t="n">
        <v>0</v>
      </c>
      <c r="J23" s="20" t="n">
        <v>0</v>
      </c>
      <c r="K23" s="18" t="n">
        <v>0</v>
      </c>
      <c r="L23" s="20" t="n">
        <v>0</v>
      </c>
      <c r="M23" s="18" t="n">
        <v>0</v>
      </c>
      <c r="N23" s="20" t="n">
        <v>0</v>
      </c>
      <c r="O23" s="18" t="n">
        <v>0</v>
      </c>
      <c r="P23" s="20" t="n">
        <v>0</v>
      </c>
      <c r="Q23" s="18" t="n">
        <v>2.18150906</v>
      </c>
      <c r="R23" s="20" t="n">
        <v>0.81367432</v>
      </c>
    </row>
    <row r="24" spans="1:18">
      <c r="A24" s="15" t="s">
        <v>446</v>
      </c>
      <c r="B24" s="17" t="n">
        <v>3309</v>
      </c>
      <c r="C24" s="18">
        <f>(2900.0/B24*100)</f>
        <v/>
      </c>
      <c r="D24" s="19" t="n">
        <v>409</v>
      </c>
      <c r="E24" s="18" t="n">
        <v>17.22951996</v>
      </c>
      <c r="F24" s="20" t="n">
        <v>2.1523218</v>
      </c>
      <c r="G24" s="18" t="n">
        <v>82.47331507</v>
      </c>
      <c r="H24" s="20" t="n">
        <v>2.18068072</v>
      </c>
      <c r="I24" s="18" t="n">
        <v>0</v>
      </c>
      <c r="J24" s="20" t="n">
        <v>0</v>
      </c>
      <c r="K24" s="18" t="n">
        <v>0</v>
      </c>
      <c r="L24" s="20" t="n">
        <v>0</v>
      </c>
      <c r="M24" s="18" t="n">
        <v>0</v>
      </c>
      <c r="N24" s="20" t="n">
        <v>0</v>
      </c>
      <c r="O24" s="18" t="n">
        <v>0</v>
      </c>
      <c r="P24" s="20" t="n">
        <v>0</v>
      </c>
      <c r="Q24" s="18" t="n">
        <v>0.29716496</v>
      </c>
      <c r="R24" s="20" t="n">
        <v>0.29904954</v>
      </c>
    </row>
    <row r="25" spans="1:18">
      <c r="A25" s="15" t="s">
        <v>447</v>
      </c>
      <c r="B25" s="17" t="n">
        <v>2669</v>
      </c>
      <c r="C25" s="18">
        <f>(2329.0/B25*100)</f>
        <v/>
      </c>
      <c r="D25" s="19" t="n">
        <v>340</v>
      </c>
      <c r="E25" s="18" t="n">
        <v>12.43060951</v>
      </c>
      <c r="F25" s="20" t="n">
        <v>1.61105639</v>
      </c>
      <c r="G25" s="18" t="n">
        <v>87.22268197</v>
      </c>
      <c r="H25" s="20" t="n">
        <v>1.63978585</v>
      </c>
      <c r="I25" s="18" t="n">
        <v>0</v>
      </c>
      <c r="J25" s="20" t="n">
        <v>0</v>
      </c>
      <c r="K25" s="18" t="n">
        <v>0</v>
      </c>
      <c r="L25" s="20" t="n">
        <v>0</v>
      </c>
      <c r="M25" s="18" t="n">
        <v>0</v>
      </c>
      <c r="N25" s="20" t="n">
        <v>0</v>
      </c>
      <c r="O25" s="18" t="n">
        <v>0</v>
      </c>
      <c r="P25" s="20" t="n">
        <v>0</v>
      </c>
      <c r="Q25" s="18" t="n">
        <v>0.34670852</v>
      </c>
      <c r="R25" s="20" t="n">
        <v>0.34183714</v>
      </c>
    </row>
    <row r="26" spans="1:18">
      <c r="A26" s="15" t="s">
        <v>448</v>
      </c>
      <c r="B26" s="17" t="n">
        <v>2419</v>
      </c>
      <c r="C26" s="18">
        <f>(2123.0/B26*100)</f>
        <v/>
      </c>
      <c r="D26" s="19" t="n">
        <v>296</v>
      </c>
      <c r="E26" s="18" t="n">
        <v>44.61882189</v>
      </c>
      <c r="F26" s="20" t="n">
        <v>2.98833841</v>
      </c>
      <c r="G26" s="18" t="n">
        <v>54.48537424</v>
      </c>
      <c r="H26" s="20" t="n">
        <v>2.85111749</v>
      </c>
      <c r="I26" s="18" t="n">
        <v>0</v>
      </c>
      <c r="J26" s="20" t="n">
        <v>0</v>
      </c>
      <c r="K26" s="18" t="n">
        <v>0</v>
      </c>
      <c r="L26" s="20" t="n">
        <v>0</v>
      </c>
      <c r="M26" s="18" t="n">
        <v>0</v>
      </c>
      <c r="N26" s="20" t="n">
        <v>0</v>
      </c>
      <c r="O26" s="18" t="n">
        <v>0</v>
      </c>
      <c r="P26" s="20" t="n">
        <v>0</v>
      </c>
      <c r="Q26" s="18" t="n">
        <v>0.8958038699999999</v>
      </c>
      <c r="R26" s="20" t="n">
        <v>0.5348667</v>
      </c>
    </row>
    <row r="27" spans="1:18">
      <c r="A27" s="15" t="s">
        <v>449</v>
      </c>
      <c r="B27" s="17" t="n">
        <v>2683</v>
      </c>
      <c r="C27" s="18">
        <f>(2362.0/B27*100)</f>
        <v/>
      </c>
      <c r="D27" s="19" t="n">
        <v>321</v>
      </c>
      <c r="E27" s="18" t="n">
        <v>41.81461157</v>
      </c>
      <c r="F27" s="20" t="n">
        <v>2.75793119</v>
      </c>
      <c r="G27" s="18" t="n">
        <v>56.88170973</v>
      </c>
      <c r="H27" s="20" t="n">
        <v>2.72095698</v>
      </c>
      <c r="I27" s="18" t="n">
        <v>0</v>
      </c>
      <c r="J27" s="20" t="n">
        <v>0</v>
      </c>
      <c r="K27" s="18" t="n">
        <v>0</v>
      </c>
      <c r="L27" s="20" t="n">
        <v>0</v>
      </c>
      <c r="M27" s="18" t="n">
        <v>0</v>
      </c>
      <c r="N27" s="20" t="n">
        <v>0</v>
      </c>
      <c r="O27" s="18" t="n">
        <v>0</v>
      </c>
      <c r="P27" s="20" t="n">
        <v>0</v>
      </c>
      <c r="Q27" s="18" t="n">
        <v>1.30367869</v>
      </c>
      <c r="R27" s="20" t="n">
        <v>0.64815193</v>
      </c>
    </row>
    <row r="28" spans="1:18">
      <c r="A28" s="15" t="s">
        <v>450</v>
      </c>
      <c r="B28" s="17" t="n">
        <v>3803</v>
      </c>
      <c r="C28" s="18">
        <f>(3307.0/B28*100)</f>
        <v/>
      </c>
      <c r="D28" s="19" t="n">
        <v>496</v>
      </c>
      <c r="E28" s="18" t="n">
        <v>44.07647565</v>
      </c>
      <c r="F28" s="20" t="n">
        <v>2.28475763</v>
      </c>
      <c r="G28" s="18" t="n">
        <v>52.45165004</v>
      </c>
      <c r="H28" s="20" t="n">
        <v>2.39859754</v>
      </c>
      <c r="I28" s="18" t="n">
        <v>0</v>
      </c>
      <c r="J28" s="20" t="n">
        <v>0</v>
      </c>
      <c r="K28" s="18" t="n">
        <v>0</v>
      </c>
      <c r="L28" s="20" t="n">
        <v>0</v>
      </c>
      <c r="M28" s="18" t="n">
        <v>0</v>
      </c>
      <c r="N28" s="20" t="n">
        <v>0</v>
      </c>
      <c r="O28" s="18" t="n">
        <v>0</v>
      </c>
      <c r="P28" s="20" t="n">
        <v>0</v>
      </c>
      <c r="Q28" s="18" t="n">
        <v>3.4718743</v>
      </c>
      <c r="R28" s="20" t="n">
        <v>0.8907883</v>
      </c>
    </row>
    <row r="29" spans="1:18">
      <c r="A29" s="15" t="s">
        <v>451</v>
      </c>
      <c r="B29" s="17" t="n">
        <v>2700</v>
      </c>
      <c r="C29" s="18">
        <f>(2385.0/B29*100)</f>
        <v/>
      </c>
      <c r="D29" s="19" t="n">
        <v>315</v>
      </c>
      <c r="E29" s="18" t="n">
        <v>23.7685967</v>
      </c>
      <c r="F29" s="20" t="n">
        <v>2.73935495</v>
      </c>
      <c r="G29" s="18" t="n">
        <v>75.84565495</v>
      </c>
      <c r="H29" s="20" t="n">
        <v>2.76789637</v>
      </c>
      <c r="I29" s="18" t="n">
        <v>0</v>
      </c>
      <c r="J29" s="20" t="n">
        <v>0</v>
      </c>
      <c r="K29" s="18" t="n">
        <v>0</v>
      </c>
      <c r="L29" s="20" t="n">
        <v>0</v>
      </c>
      <c r="M29" s="18" t="n">
        <v>0</v>
      </c>
      <c r="N29" s="20" t="n">
        <v>0</v>
      </c>
      <c r="O29" s="18" t="n">
        <v>0</v>
      </c>
      <c r="P29" s="20" t="n">
        <v>0</v>
      </c>
      <c r="Q29" s="18" t="n">
        <v>0.38574835</v>
      </c>
      <c r="R29" s="20" t="n">
        <v>0.37357902</v>
      </c>
    </row>
    <row r="30" spans="1:18">
      <c r="A30" s="15" t="s">
        <v>452</v>
      </c>
      <c r="B30" s="17" t="n">
        <v>2257</v>
      </c>
      <c r="C30" s="18">
        <f>(1964.0/B30*100)</f>
        <v/>
      </c>
      <c r="D30" s="19" t="n">
        <v>293</v>
      </c>
      <c r="E30" s="18" t="n">
        <v>39.48126571</v>
      </c>
      <c r="F30" s="20" t="n">
        <v>2.91430816</v>
      </c>
      <c r="G30" s="18" t="n">
        <v>59.51985894</v>
      </c>
      <c r="H30" s="20" t="n">
        <v>2.874204</v>
      </c>
      <c r="I30" s="18" t="n">
        <v>0</v>
      </c>
      <c r="J30" s="20" t="n">
        <v>0</v>
      </c>
      <c r="K30" s="18" t="n">
        <v>0</v>
      </c>
      <c r="L30" s="20" t="n">
        <v>0</v>
      </c>
      <c r="M30" s="18" t="n">
        <v>0</v>
      </c>
      <c r="N30" s="20" t="n">
        <v>0</v>
      </c>
      <c r="O30" s="18" t="n">
        <v>0</v>
      </c>
      <c r="P30" s="20" t="n">
        <v>0</v>
      </c>
      <c r="Q30" s="18" t="n">
        <v>0.9988753500000001</v>
      </c>
      <c r="R30" s="20" t="n">
        <v>0.54875808</v>
      </c>
    </row>
    <row r="31" spans="1:18">
      <c r="A31" s="15" t="s">
        <v>453</v>
      </c>
      <c r="B31" s="17" t="n">
        <v>2706</v>
      </c>
      <c r="C31" s="18">
        <f>(2371.0/B31*100)</f>
        <v/>
      </c>
      <c r="D31" s="19" t="n">
        <v>335</v>
      </c>
      <c r="E31" s="18" t="n">
        <v>32.35214554</v>
      </c>
      <c r="F31" s="20" t="n">
        <v>2.28859291</v>
      </c>
      <c r="G31" s="18" t="n">
        <v>66.84131651</v>
      </c>
      <c r="H31" s="20" t="n">
        <v>2.34981434</v>
      </c>
      <c r="I31" s="18" t="n">
        <v>0</v>
      </c>
      <c r="J31" s="20" t="n">
        <v>0</v>
      </c>
      <c r="K31" s="18" t="n">
        <v>0.27286096</v>
      </c>
      <c r="L31" s="20" t="n">
        <v>0.27533081</v>
      </c>
      <c r="M31" s="18" t="n">
        <v>0</v>
      </c>
      <c r="N31" s="20" t="n">
        <v>0</v>
      </c>
      <c r="O31" s="18" t="n">
        <v>0</v>
      </c>
      <c r="P31" s="20" t="n">
        <v>0</v>
      </c>
      <c r="Q31" s="18" t="n">
        <v>0.53367699</v>
      </c>
      <c r="R31" s="20" t="n">
        <v>0.36826574</v>
      </c>
    </row>
    <row r="32" spans="1:18">
      <c r="A32" s="15" t="s">
        <v>454</v>
      </c>
      <c r="B32" s="17" t="n">
        <v>2209</v>
      </c>
      <c r="C32" s="18">
        <f>(1854.0/B32*100)</f>
        <v/>
      </c>
      <c r="D32" s="19" t="n">
        <v>355</v>
      </c>
      <c r="E32" s="18" t="n">
        <v>41.1884395</v>
      </c>
      <c r="F32" s="20" t="n">
        <v>2.7134393</v>
      </c>
      <c r="G32" s="18" t="n">
        <v>44.10004325</v>
      </c>
      <c r="H32" s="20" t="n">
        <v>2.56029258</v>
      </c>
      <c r="I32" s="18" t="n">
        <v>0</v>
      </c>
      <c r="J32" s="20" t="n">
        <v>0</v>
      </c>
      <c r="K32" s="18" t="n">
        <v>0</v>
      </c>
      <c r="L32" s="20" t="n">
        <v>0</v>
      </c>
      <c r="M32" s="18" t="n">
        <v>0</v>
      </c>
      <c r="N32" s="20" t="n">
        <v>0</v>
      </c>
      <c r="O32" s="18" t="n">
        <v>0</v>
      </c>
      <c r="P32" s="20" t="n">
        <v>0</v>
      </c>
      <c r="Q32" s="18" t="n">
        <v>14.71151725</v>
      </c>
      <c r="R32" s="20" t="n">
        <v>2.27995652</v>
      </c>
    </row>
    <row r="33" spans="1:18">
      <c r="A33" s="15" t="s">
        <v>455</v>
      </c>
      <c r="B33" s="17" t="n">
        <v>3651</v>
      </c>
      <c r="C33" s="18">
        <f>(3193.0/B33*100)</f>
        <v/>
      </c>
      <c r="D33" s="19" t="n">
        <v>458</v>
      </c>
      <c r="E33" s="18" t="n">
        <v>53.78183017</v>
      </c>
      <c r="F33" s="20" t="n">
        <v>2.7805517</v>
      </c>
      <c r="G33" s="18" t="n">
        <v>37.01282601</v>
      </c>
      <c r="H33" s="20" t="n">
        <v>2.83725426</v>
      </c>
      <c r="I33" s="18" t="n">
        <v>0</v>
      </c>
      <c r="J33" s="20" t="n">
        <v>0</v>
      </c>
      <c r="K33" s="18" t="n">
        <v>0</v>
      </c>
      <c r="L33" s="20" t="n">
        <v>0</v>
      </c>
      <c r="M33" s="18" t="n">
        <v>0</v>
      </c>
      <c r="N33" s="20" t="n">
        <v>0</v>
      </c>
      <c r="O33" s="18" t="n">
        <v>0</v>
      </c>
      <c r="P33" s="20" t="n">
        <v>0</v>
      </c>
      <c r="Q33" s="18" t="n">
        <v>9.20534382</v>
      </c>
      <c r="R33" s="20" t="n">
        <v>2.3116939</v>
      </c>
    </row>
    <row r="34" spans="1:18">
      <c r="A34" s="15" t="s">
        <v>456</v>
      </c>
      <c r="B34" s="17" t="n">
        <v>3035</v>
      </c>
      <c r="C34" s="18">
        <f>(2653.0/B34*100)</f>
        <v/>
      </c>
      <c r="D34" s="19" t="n">
        <v>382</v>
      </c>
      <c r="E34" s="18" t="n">
        <v>36.25747028</v>
      </c>
      <c r="F34" s="20" t="n">
        <v>3.00528085</v>
      </c>
      <c r="G34" s="18" t="n">
        <v>62.53574561</v>
      </c>
      <c r="H34" s="20" t="n">
        <v>3.01195908</v>
      </c>
      <c r="I34" s="18" t="n">
        <v>0</v>
      </c>
      <c r="J34" s="20" t="n">
        <v>0</v>
      </c>
      <c r="K34" s="18" t="n">
        <v>0</v>
      </c>
      <c r="L34" s="20" t="n">
        <v>0</v>
      </c>
      <c r="M34" s="18" t="n">
        <v>0</v>
      </c>
      <c r="N34" s="20" t="n">
        <v>0</v>
      </c>
      <c r="O34" s="18" t="n">
        <v>0</v>
      </c>
      <c r="P34" s="20" t="n">
        <v>0</v>
      </c>
      <c r="Q34" s="18" t="n">
        <v>1.20678412</v>
      </c>
      <c r="R34" s="20" t="n">
        <v>0.57436916</v>
      </c>
    </row>
    <row r="35" spans="1:18">
      <c r="A35" s="15" t="s">
        <v>457</v>
      </c>
      <c r="B35" s="17" t="n">
        <v>2901</v>
      </c>
      <c r="C35" s="18">
        <f>(2574.0/B35*100)</f>
        <v/>
      </c>
      <c r="D35" s="19" t="n">
        <v>327</v>
      </c>
      <c r="E35" s="18" t="n">
        <v>16.3223225</v>
      </c>
      <c r="F35" s="20" t="n">
        <v>2.43919225</v>
      </c>
      <c r="G35" s="18" t="n">
        <v>71.81592249000001</v>
      </c>
      <c r="H35" s="20" t="n">
        <v>2.6638992</v>
      </c>
      <c r="I35" s="18" t="n">
        <v>0</v>
      </c>
      <c r="J35" s="20" t="n">
        <v>0</v>
      </c>
      <c r="K35" s="18" t="n">
        <v>0</v>
      </c>
      <c r="L35" s="20" t="n">
        <v>0</v>
      </c>
      <c r="M35" s="18" t="n">
        <v>0</v>
      </c>
      <c r="N35" s="20" t="n">
        <v>0</v>
      </c>
      <c r="O35" s="18" t="n">
        <v>0</v>
      </c>
      <c r="P35" s="20" t="n">
        <v>0</v>
      </c>
      <c r="Q35" s="18" t="n">
        <v>11.86175502</v>
      </c>
      <c r="R35" s="20" t="n">
        <v>2.11213563</v>
      </c>
    </row>
    <row r="36" spans="1:18">
      <c r="A36" s="15" t="s">
        <v>458</v>
      </c>
      <c r="B36" s="17" t="n">
        <v>3404</v>
      </c>
      <c r="C36" s="18">
        <f>(2971.0/B36*100)</f>
        <v/>
      </c>
      <c r="D36" s="19" t="n">
        <v>433</v>
      </c>
      <c r="E36" s="18" t="n">
        <v>12.85783889</v>
      </c>
      <c r="F36" s="20" t="n">
        <v>1.61767374</v>
      </c>
      <c r="G36" s="18" t="n">
        <v>9.78998618</v>
      </c>
      <c r="H36" s="20" t="n">
        <v>1.29946721</v>
      </c>
      <c r="I36" s="18" t="n">
        <v>0</v>
      </c>
      <c r="J36" s="20" t="n">
        <v>0</v>
      </c>
      <c r="K36" s="18" t="n">
        <v>0</v>
      </c>
      <c r="L36" s="20" t="n">
        <v>0</v>
      </c>
      <c r="M36" s="18" t="n">
        <v>77.35217493</v>
      </c>
      <c r="N36" s="20" t="n">
        <v>1.82271411</v>
      </c>
      <c r="O36" s="18" t="n">
        <v>0</v>
      </c>
      <c r="P36" s="20" t="n">
        <v>0</v>
      </c>
      <c r="Q36" s="18" t="n">
        <v>0</v>
      </c>
      <c r="R36" s="20" t="n">
        <v>0</v>
      </c>
    </row>
    <row r="37" spans="1:18">
      <c r="A37" s="15" t="s">
        <v>459</v>
      </c>
      <c r="B37" s="17" t="n">
        <v>2731</v>
      </c>
      <c r="C37" s="18">
        <f>(2377.0/B37*100)</f>
        <v/>
      </c>
      <c r="D37" s="19" t="n">
        <v>354</v>
      </c>
      <c r="E37" s="18" t="n">
        <v>37.85063388</v>
      </c>
      <c r="F37" s="20" t="n">
        <v>2.59095299</v>
      </c>
      <c r="G37" s="18" t="n">
        <v>60.25910056</v>
      </c>
      <c r="H37" s="20" t="n">
        <v>2.50729053</v>
      </c>
      <c r="I37" s="18" t="n">
        <v>0</v>
      </c>
      <c r="J37" s="20" t="n">
        <v>0</v>
      </c>
      <c r="K37" s="18" t="n">
        <v>0.28755925</v>
      </c>
      <c r="L37" s="20" t="n">
        <v>0.29069332</v>
      </c>
      <c r="M37" s="18" t="n">
        <v>0</v>
      </c>
      <c r="N37" s="20" t="n">
        <v>0</v>
      </c>
      <c r="O37" s="18" t="n">
        <v>0</v>
      </c>
      <c r="P37" s="20" t="n">
        <v>0</v>
      </c>
      <c r="Q37" s="18" t="n">
        <v>1.60270632</v>
      </c>
      <c r="R37" s="20" t="n">
        <v>0.71724351</v>
      </c>
    </row>
    <row r="38" spans="1:18">
      <c r="A38" s="15" t="s">
        <v>460</v>
      </c>
      <c r="B38" s="17" t="n">
        <v>2807</v>
      </c>
      <c r="C38" s="18">
        <f>(2351.0/B38*100)</f>
        <v/>
      </c>
      <c r="D38" s="19" t="n">
        <v>456</v>
      </c>
      <c r="E38" s="18" t="n">
        <v>30.39550166</v>
      </c>
      <c r="F38" s="20" t="n">
        <v>2.72036262</v>
      </c>
      <c r="G38" s="18" t="n">
        <v>63.47723235</v>
      </c>
      <c r="H38" s="20" t="n">
        <v>2.8920305</v>
      </c>
      <c r="I38" s="18" t="n">
        <v>0</v>
      </c>
      <c r="J38" s="20" t="n">
        <v>0</v>
      </c>
      <c r="K38" s="18" t="n">
        <v>0</v>
      </c>
      <c r="L38" s="20" t="n">
        <v>0</v>
      </c>
      <c r="M38" s="18" t="n">
        <v>0</v>
      </c>
      <c r="N38" s="20" t="n">
        <v>0</v>
      </c>
      <c r="O38" s="18" t="n">
        <v>0</v>
      </c>
      <c r="P38" s="20" t="n">
        <v>0</v>
      </c>
      <c r="Q38" s="18" t="n">
        <v>6.12726599</v>
      </c>
      <c r="R38" s="20" t="n">
        <v>1.56965838</v>
      </c>
    </row>
    <row r="39" spans="1:18">
      <c r="A39" s="15" t="s">
        <v>461</v>
      </c>
      <c r="B39" s="17" t="n">
        <v>2938</v>
      </c>
      <c r="C39" s="18">
        <f>(2587.0/B39*100)</f>
        <v/>
      </c>
      <c r="D39" s="19" t="n">
        <v>351</v>
      </c>
      <c r="E39" s="18" t="n">
        <v>35.93967272</v>
      </c>
      <c r="F39" s="20" t="n">
        <v>2.41167923</v>
      </c>
      <c r="G39" s="18" t="n">
        <v>50.82846695</v>
      </c>
      <c r="H39" s="20" t="n">
        <v>3.01288399</v>
      </c>
      <c r="I39" s="18" t="n">
        <v>0</v>
      </c>
      <c r="J39" s="20" t="n">
        <v>0</v>
      </c>
      <c r="K39" s="18" t="n">
        <v>0.31434714</v>
      </c>
      <c r="L39" s="20" t="n">
        <v>0.44435201</v>
      </c>
      <c r="M39" s="18" t="n">
        <v>0</v>
      </c>
      <c r="N39" s="20" t="n">
        <v>0</v>
      </c>
      <c r="O39" s="18" t="n">
        <v>0</v>
      </c>
      <c r="P39" s="20" t="n">
        <v>0</v>
      </c>
      <c r="Q39" s="18" t="n">
        <v>12.91751318</v>
      </c>
      <c r="R39" s="20" t="n">
        <v>2.44160749</v>
      </c>
    </row>
    <row r="40" spans="1:18">
      <c r="A40" s="15" t="s">
        <v>462</v>
      </c>
      <c r="B40" s="17" t="n">
        <v>6922</v>
      </c>
      <c r="C40" s="18">
        <f>(6121.0/B40*100)</f>
        <v/>
      </c>
      <c r="D40" s="19" t="n">
        <v>801</v>
      </c>
      <c r="E40" s="18" t="n">
        <v>51.07594792</v>
      </c>
      <c r="F40" s="20" t="n">
        <v>2.22115301</v>
      </c>
      <c r="G40" s="18" t="n">
        <v>48.14494823</v>
      </c>
      <c r="H40" s="20" t="n">
        <v>2.23131501</v>
      </c>
      <c r="I40" s="18" t="n">
        <v>0</v>
      </c>
      <c r="J40" s="20" t="n">
        <v>0</v>
      </c>
      <c r="K40" s="18" t="n">
        <v>0</v>
      </c>
      <c r="L40" s="20" t="n">
        <v>0</v>
      </c>
      <c r="M40" s="18" t="n">
        <v>0</v>
      </c>
      <c r="N40" s="20" t="n">
        <v>0</v>
      </c>
      <c r="O40" s="18" t="n">
        <v>0</v>
      </c>
      <c r="P40" s="20" t="n">
        <v>0</v>
      </c>
      <c r="Q40" s="18" t="n">
        <v>0.77910385</v>
      </c>
      <c r="R40" s="20" t="n">
        <v>0.22899772</v>
      </c>
    </row>
    <row r="41" spans="1:18">
      <c r="A41" s="15" t="s">
        <v>463</v>
      </c>
      <c r="B41" s="17" t="n">
        <v>2854</v>
      </c>
      <c r="C41" s="18">
        <f>(2510.0/B41*100)</f>
        <v/>
      </c>
      <c r="D41" s="19" t="n">
        <v>344</v>
      </c>
      <c r="E41" s="18" t="n">
        <v>37.41373687</v>
      </c>
      <c r="F41" s="20" t="n">
        <v>2.59960137</v>
      </c>
      <c r="G41" s="18" t="n">
        <v>61.9186855</v>
      </c>
      <c r="H41" s="20" t="n">
        <v>2.62955032</v>
      </c>
      <c r="I41" s="18" t="n">
        <v>0</v>
      </c>
      <c r="J41" s="20" t="n">
        <v>0</v>
      </c>
      <c r="K41" s="18" t="n">
        <v>0.23796151</v>
      </c>
      <c r="L41" s="20" t="n">
        <v>0.25331317</v>
      </c>
      <c r="M41" s="18" t="n">
        <v>0</v>
      </c>
      <c r="N41" s="20" t="n">
        <v>0</v>
      </c>
      <c r="O41" s="18" t="n">
        <v>0</v>
      </c>
      <c r="P41" s="20" t="n">
        <v>0</v>
      </c>
      <c r="Q41" s="18" t="n">
        <v>0.42961612</v>
      </c>
      <c r="R41" s="20" t="n">
        <v>0.42033663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(10663.0/B46*100)</f>
        <v/>
      </c>
      <c r="D46" s="19" t="n">
        <v>1410</v>
      </c>
      <c r="E46" s="18" t="n">
        <v>62.90289553</v>
      </c>
      <c r="F46" s="20" t="n">
        <v>1.71515452</v>
      </c>
      <c r="G46" s="18" t="n">
        <v>34.05109471</v>
      </c>
      <c r="H46" s="20" t="n">
        <v>1.68234466</v>
      </c>
      <c r="I46" s="18" t="n">
        <v>0</v>
      </c>
      <c r="J46" s="20" t="n">
        <v>0</v>
      </c>
      <c r="K46" s="18" t="n">
        <v>0.44513491</v>
      </c>
      <c r="L46" s="20" t="n">
        <v>0.15672048</v>
      </c>
      <c r="M46" s="18" t="n">
        <v>0</v>
      </c>
      <c r="N46" s="20" t="n">
        <v>0</v>
      </c>
      <c r="O46" s="18" t="n">
        <v>0</v>
      </c>
      <c r="P46" s="20" t="n">
        <v>0</v>
      </c>
      <c r="Q46" s="18" t="n">
        <v>2.60087486</v>
      </c>
      <c r="R46" s="20" t="n">
        <v>0.5655629</v>
      </c>
    </row>
    <row r="47" spans="1:18">
      <c r="A47" s="15" t="s">
        <v>470</v>
      </c>
      <c r="B47" s="17" t="n">
        <v>2823</v>
      </c>
      <c r="C47" s="18">
        <f>(2485.0/B47*100)</f>
        <v/>
      </c>
      <c r="D47" s="19" t="n">
        <v>338</v>
      </c>
      <c r="E47" s="18" t="n">
        <v>50.85396541</v>
      </c>
      <c r="F47" s="20" t="n">
        <v>2.94546327</v>
      </c>
      <c r="G47" s="18" t="n">
        <v>37.34668744</v>
      </c>
      <c r="H47" s="20" t="n">
        <v>3.3235974</v>
      </c>
      <c r="I47" s="18" t="n">
        <v>0</v>
      </c>
      <c r="J47" s="20" t="n">
        <v>0</v>
      </c>
      <c r="K47" s="18" t="n">
        <v>0.30130635</v>
      </c>
      <c r="L47" s="20" t="n">
        <v>0.30322476</v>
      </c>
      <c r="M47" s="18" t="n">
        <v>0</v>
      </c>
      <c r="N47" s="20" t="n">
        <v>0</v>
      </c>
      <c r="O47" s="18" t="n">
        <v>0</v>
      </c>
      <c r="P47" s="20" t="n">
        <v>0</v>
      </c>
      <c r="Q47" s="18" t="n">
        <v>11.4980408</v>
      </c>
      <c r="R47" s="20" t="n">
        <v>1.54202891</v>
      </c>
    </row>
    <row r="48" spans="1:18">
      <c r="A48" s="15" t="s">
        <v>471</v>
      </c>
      <c r="B48" s="17" t="n">
        <v>4682</v>
      </c>
      <c r="C48" s="18">
        <f>(4090.0/B48*100)</f>
        <v/>
      </c>
      <c r="D48" s="19" t="n">
        <v>592</v>
      </c>
      <c r="E48" s="18" t="n">
        <v>15.36620542</v>
      </c>
      <c r="F48" s="20" t="n">
        <v>1.77219365</v>
      </c>
      <c r="G48" s="18" t="n">
        <v>82.17577901999999</v>
      </c>
      <c r="H48" s="20" t="n">
        <v>1.76957728</v>
      </c>
      <c r="I48" s="18" t="n">
        <v>0</v>
      </c>
      <c r="J48" s="20" t="n">
        <v>0</v>
      </c>
      <c r="K48" s="18" t="n">
        <v>0.24137642</v>
      </c>
      <c r="L48" s="20" t="n">
        <v>0.23165061</v>
      </c>
      <c r="M48" s="18" t="n">
        <v>0</v>
      </c>
      <c r="N48" s="20" t="n">
        <v>0</v>
      </c>
      <c r="O48" s="18" t="n">
        <v>0</v>
      </c>
      <c r="P48" s="20" t="n">
        <v>0</v>
      </c>
      <c r="Q48" s="18" t="n">
        <v>2.21663915</v>
      </c>
      <c r="R48" s="20" t="n">
        <v>0.7728592399999999</v>
      </c>
    </row>
    <row r="49" spans="1:18">
      <c r="A49" s="15" t="s">
        <v>472</v>
      </c>
      <c r="B49" s="17" t="n">
        <v>6158</v>
      </c>
      <c r="C49" s="18">
        <f>(5370.0/B49*100)</f>
        <v/>
      </c>
      <c r="D49" s="19" t="n">
        <v>788</v>
      </c>
      <c r="E49" s="18" t="n">
        <v>45.38690548</v>
      </c>
      <c r="F49" s="20" t="n">
        <v>2.25103734</v>
      </c>
      <c r="G49" s="18" t="n">
        <v>50.73355202</v>
      </c>
      <c r="H49" s="20" t="n">
        <v>2.30824371</v>
      </c>
      <c r="I49" s="18" t="n">
        <v>0</v>
      </c>
      <c r="J49" s="20" t="n">
        <v>0</v>
      </c>
      <c r="K49" s="18" t="n">
        <v>0.03027603</v>
      </c>
      <c r="L49" s="20" t="n">
        <v>0.03194108</v>
      </c>
      <c r="M49" s="18" t="n">
        <v>0</v>
      </c>
      <c r="N49" s="20" t="n">
        <v>0</v>
      </c>
      <c r="O49" s="18" t="n">
        <v>0</v>
      </c>
      <c r="P49" s="20" t="n">
        <v>0</v>
      </c>
      <c r="Q49" s="18" t="n">
        <v>3.84926647</v>
      </c>
      <c r="R49" s="20" t="n">
        <v>0.80559895</v>
      </c>
    </row>
    <row r="50" spans="1:18">
      <c r="A50" s="15" t="s">
        <v>473</v>
      </c>
      <c r="B50" s="17" t="n">
        <v>3494</v>
      </c>
      <c r="C50" s="18">
        <f>(3109.0/B50*100)</f>
        <v/>
      </c>
      <c r="D50" s="19" t="n">
        <v>385</v>
      </c>
      <c r="E50" s="18" t="n">
        <v>44.28054278</v>
      </c>
      <c r="F50" s="20" t="n">
        <v>2.62558047</v>
      </c>
      <c r="G50" s="18" t="n">
        <v>52.65463488</v>
      </c>
      <c r="H50" s="20" t="n">
        <v>2.44293165</v>
      </c>
      <c r="I50" s="18" t="n">
        <v>0</v>
      </c>
      <c r="J50" s="20" t="n">
        <v>0</v>
      </c>
      <c r="K50" s="18" t="n">
        <v>0</v>
      </c>
      <c r="L50" s="20" t="n">
        <v>0</v>
      </c>
      <c r="M50" s="18" t="n">
        <v>0</v>
      </c>
      <c r="N50" s="20" t="n">
        <v>0</v>
      </c>
      <c r="O50" s="18" t="n">
        <v>0</v>
      </c>
      <c r="P50" s="20" t="n">
        <v>0</v>
      </c>
      <c r="Q50" s="18" t="n">
        <v>3.06482234</v>
      </c>
      <c r="R50" s="20" t="n">
        <v>0.95512256</v>
      </c>
    </row>
    <row r="51" spans="1:18">
      <c r="A51" s="15" t="s">
        <v>474</v>
      </c>
      <c r="B51" s="17" t="n">
        <v>3013</v>
      </c>
      <c r="C51" s="18">
        <f>(2644.0/B51*100)</f>
        <v/>
      </c>
      <c r="D51" s="19" t="n">
        <v>369</v>
      </c>
      <c r="E51" s="18" t="n">
        <v>51.30120429</v>
      </c>
      <c r="F51" s="20" t="n">
        <v>3.16927523</v>
      </c>
      <c r="G51" s="18" t="n">
        <v>47.04219328</v>
      </c>
      <c r="H51" s="20" t="n">
        <v>3.07427957</v>
      </c>
      <c r="I51" s="18" t="n">
        <v>0</v>
      </c>
      <c r="J51" s="20" t="n">
        <v>0</v>
      </c>
      <c r="K51" s="18" t="n">
        <v>0</v>
      </c>
      <c r="L51" s="20" t="n">
        <v>0</v>
      </c>
      <c r="M51" s="18" t="n">
        <v>0</v>
      </c>
      <c r="N51" s="20" t="n">
        <v>0</v>
      </c>
      <c r="O51" s="18" t="n">
        <v>0</v>
      </c>
      <c r="P51" s="20" t="n">
        <v>0</v>
      </c>
      <c r="Q51" s="18" t="n">
        <v>1.65660243</v>
      </c>
      <c r="R51" s="20" t="n">
        <v>0.69577312</v>
      </c>
    </row>
    <row r="52" spans="1:18">
      <c r="A52" s="15" t="s">
        <v>475</v>
      </c>
      <c r="B52" s="17" t="n">
        <v>2760</v>
      </c>
      <c r="C52" s="18">
        <f>(2410.0/B52*100)</f>
        <v/>
      </c>
      <c r="D52" s="19" t="n">
        <v>350</v>
      </c>
      <c r="E52" s="18" t="n">
        <v>33.30989786</v>
      </c>
      <c r="F52" s="20" t="n">
        <v>2.92419819</v>
      </c>
      <c r="G52" s="18" t="n">
        <v>52.63116397</v>
      </c>
      <c r="H52" s="20" t="n">
        <v>2.75607333</v>
      </c>
      <c r="I52" s="18" t="n">
        <v>0</v>
      </c>
      <c r="J52" s="20" t="n">
        <v>0</v>
      </c>
      <c r="K52" s="18" t="n">
        <v>0</v>
      </c>
      <c r="L52" s="20" t="n">
        <v>0</v>
      </c>
      <c r="M52" s="18" t="n">
        <v>0</v>
      </c>
      <c r="N52" s="20" t="n">
        <v>0</v>
      </c>
      <c r="O52" s="18" t="n">
        <v>0</v>
      </c>
      <c r="P52" s="20" t="n">
        <v>0</v>
      </c>
      <c r="Q52" s="18" t="n">
        <v>14.05893816</v>
      </c>
      <c r="R52" s="20" t="n">
        <v>2.28984709</v>
      </c>
    </row>
    <row r="53" spans="1:18">
      <c r="A53" s="15" t="s">
        <v>476</v>
      </c>
      <c r="B53" s="17" t="n">
        <v>2474</v>
      </c>
      <c r="C53" s="18">
        <f>(2089.0/B53*100)</f>
        <v/>
      </c>
      <c r="D53" s="19" t="n">
        <v>385</v>
      </c>
      <c r="E53" s="18" t="n">
        <v>49.51571335</v>
      </c>
      <c r="F53" s="20" t="n">
        <v>3.24142958</v>
      </c>
      <c r="G53" s="18" t="n">
        <v>23.39396743</v>
      </c>
      <c r="H53" s="20" t="n">
        <v>2.80012439</v>
      </c>
      <c r="I53" s="18" t="n">
        <v>0</v>
      </c>
      <c r="J53" s="20" t="n">
        <v>0</v>
      </c>
      <c r="K53" s="18" t="n">
        <v>3.63769231</v>
      </c>
      <c r="L53" s="20" t="n">
        <v>1.18853985</v>
      </c>
      <c r="M53" s="18" t="n">
        <v>0</v>
      </c>
      <c r="N53" s="20" t="n">
        <v>0</v>
      </c>
      <c r="O53" s="18" t="n">
        <v>0</v>
      </c>
      <c r="P53" s="20" t="n">
        <v>0</v>
      </c>
      <c r="Q53" s="18" t="n">
        <v>23.45262691</v>
      </c>
      <c r="R53" s="20" t="n">
        <v>2.29641348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12.26120077</v>
      </c>
      <c r="F55" s="20" t="n">
        <v>1.90473529</v>
      </c>
      <c r="G55" s="18" t="n">
        <v>84.72349267</v>
      </c>
      <c r="H55" s="20" t="n">
        <v>2.16375375</v>
      </c>
      <c r="I55" s="18" t="n">
        <v>0</v>
      </c>
      <c r="J55" s="20" t="n">
        <v>0</v>
      </c>
      <c r="K55" s="18" t="n">
        <v>0</v>
      </c>
      <c r="L55" s="20" t="n">
        <v>0</v>
      </c>
      <c r="M55" s="18" t="n">
        <v>0</v>
      </c>
      <c r="N55" s="20" t="n">
        <v>0</v>
      </c>
      <c r="O55" s="18" t="n">
        <v>0</v>
      </c>
      <c r="P55" s="20" t="n">
        <v>0</v>
      </c>
      <c r="Q55" s="18" t="n">
        <v>3.01530656</v>
      </c>
      <c r="R55" s="20" t="n">
        <v>1.25902283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(2803.0/B61*100)</f>
        <v/>
      </c>
      <c r="D61" s="19" t="n">
        <v>398</v>
      </c>
      <c r="E61" s="18" t="n">
        <v>39.64258093</v>
      </c>
      <c r="F61" s="20" t="n">
        <v>3.06434667</v>
      </c>
      <c r="G61" s="18" t="n">
        <v>56.69740094</v>
      </c>
      <c r="H61" s="20" t="n">
        <v>3.0292778</v>
      </c>
      <c r="I61" s="18" t="n">
        <v>0</v>
      </c>
      <c r="J61" s="20" t="n">
        <v>0</v>
      </c>
      <c r="K61" s="18" t="n">
        <v>0.11932647</v>
      </c>
      <c r="L61" s="20" t="n">
        <v>0.08543637</v>
      </c>
      <c r="M61" s="18" t="n">
        <v>0</v>
      </c>
      <c r="N61" s="20" t="n">
        <v>0</v>
      </c>
      <c r="O61" s="18" t="n">
        <v>0</v>
      </c>
      <c r="P61" s="20" t="n">
        <v>0</v>
      </c>
      <c r="Q61" s="18" t="n">
        <v>3.54069166</v>
      </c>
      <c r="R61" s="20" t="n">
        <v>1.03959082</v>
      </c>
    </row>
    <row r="62" spans="1:18">
      <c r="A62" s="15" t="s">
        <v>486</v>
      </c>
      <c r="B62" s="17" t="n">
        <v>2230</v>
      </c>
      <c r="C62" s="18">
        <f>(1945.0/B62*100)</f>
        <v/>
      </c>
      <c r="D62" s="19" t="n">
        <v>285</v>
      </c>
      <c r="E62" s="18" t="n">
        <v>20.4169601</v>
      </c>
      <c r="F62" s="20" t="n">
        <v>2.25331774</v>
      </c>
      <c r="G62" s="18" t="n">
        <v>78.18801596</v>
      </c>
      <c r="H62" s="20" t="n">
        <v>2.29183932</v>
      </c>
      <c r="I62" s="18" t="n">
        <v>0</v>
      </c>
      <c r="J62" s="20" t="n">
        <v>0</v>
      </c>
      <c r="K62" s="18" t="n">
        <v>0</v>
      </c>
      <c r="L62" s="20" t="n">
        <v>0</v>
      </c>
      <c r="M62" s="18" t="n">
        <v>0</v>
      </c>
      <c r="N62" s="20" t="n">
        <v>0</v>
      </c>
      <c r="O62" s="18" t="n">
        <v>0</v>
      </c>
      <c r="P62" s="20" t="n">
        <v>0</v>
      </c>
      <c r="Q62" s="18" t="n">
        <v>1.39502394</v>
      </c>
      <c r="R62" s="20" t="n">
        <v>0.69210393</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(2426.0/B67*100)</f>
        <v/>
      </c>
      <c r="D67" s="19" t="n">
        <v>345</v>
      </c>
      <c r="E67" s="18" t="n">
        <v>53.10188461</v>
      </c>
      <c r="F67" s="20" t="n">
        <v>2.40821486</v>
      </c>
      <c r="G67" s="18" t="n">
        <v>38.7692271</v>
      </c>
      <c r="H67" s="20" t="n">
        <v>2.56707071</v>
      </c>
      <c r="I67" s="18" t="n">
        <v>0</v>
      </c>
      <c r="J67" s="20" t="n">
        <v>0</v>
      </c>
      <c r="K67" s="18" t="n">
        <v>0.27164157</v>
      </c>
      <c r="L67" s="20" t="n">
        <v>0.27174798</v>
      </c>
      <c r="M67" s="18" t="n">
        <v>0</v>
      </c>
      <c r="N67" s="20" t="n">
        <v>0</v>
      </c>
      <c r="O67" s="18" t="n">
        <v>0</v>
      </c>
      <c r="P67" s="20" t="n">
        <v>0</v>
      </c>
      <c r="Q67" s="18" t="n">
        <v>7.85724673</v>
      </c>
      <c r="R67" s="20" t="n">
        <v>1.33903824</v>
      </c>
    </row>
    <row r="68" spans="1:18">
      <c r="A68" s="15" t="s">
        <v>492</v>
      </c>
      <c r="B68" s="17" t="n">
        <v>3460</v>
      </c>
      <c r="C68" s="18">
        <f>(3066.0/B68*100)</f>
        <v/>
      </c>
      <c r="D68" s="19" t="n">
        <v>394</v>
      </c>
      <c r="E68" s="18" t="n">
        <v>59.69144915</v>
      </c>
      <c r="F68" s="20" t="n">
        <v>2.71424235</v>
      </c>
      <c r="G68" s="18" t="n">
        <v>36.79459515</v>
      </c>
      <c r="H68" s="20" t="n">
        <v>2.58853266</v>
      </c>
      <c r="I68" s="18" t="n">
        <v>0</v>
      </c>
      <c r="J68" s="20" t="n">
        <v>0</v>
      </c>
      <c r="K68" s="18" t="n">
        <v>0</v>
      </c>
      <c r="L68" s="20" t="n">
        <v>0</v>
      </c>
      <c r="M68" s="18" t="n">
        <v>0</v>
      </c>
      <c r="N68" s="20" t="n">
        <v>0</v>
      </c>
      <c r="O68" s="18" t="n">
        <v>0</v>
      </c>
      <c r="P68" s="20" t="n">
        <v>0</v>
      </c>
      <c r="Q68" s="18" t="n">
        <v>3.51395571</v>
      </c>
      <c r="R68" s="20" t="n">
        <v>0.99636579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58.78441268</v>
      </c>
      <c r="F70" s="20" t="n">
        <v>1.53210428</v>
      </c>
      <c r="G70" s="18" t="n">
        <v>36.41069774</v>
      </c>
      <c r="H70" s="20" t="n">
        <v>1.4307844</v>
      </c>
      <c r="I70" s="18" t="n">
        <v>0</v>
      </c>
      <c r="J70" s="20" t="n">
        <v>0</v>
      </c>
      <c r="K70" s="18" t="n">
        <v>0.60936345</v>
      </c>
      <c r="L70" s="20" t="n">
        <v>0.2472802</v>
      </c>
      <c r="M70" s="18" t="n">
        <v>0</v>
      </c>
      <c r="N70" s="20" t="n">
        <v>0</v>
      </c>
      <c r="O70" s="18" t="n">
        <v>0</v>
      </c>
      <c r="P70" s="20" t="n">
        <v>0</v>
      </c>
      <c r="Q70" s="18" t="n">
        <v>4.19552612</v>
      </c>
      <c r="R70" s="20" t="n">
        <v>0.6933887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(2705.0/B72*100)</f>
        <v/>
      </c>
      <c r="D72" s="19" t="n">
        <v>402</v>
      </c>
      <c r="E72" s="18" t="n">
        <v>43.05595753</v>
      </c>
      <c r="F72" s="20" t="n">
        <v>3.15134012</v>
      </c>
      <c r="G72" s="18" t="n">
        <v>54.45057927</v>
      </c>
      <c r="H72" s="20" t="n">
        <v>3.09551375</v>
      </c>
      <c r="I72" s="18" t="n">
        <v>0</v>
      </c>
      <c r="J72" s="20" t="n">
        <v>0</v>
      </c>
      <c r="K72" s="18" t="n">
        <v>0</v>
      </c>
      <c r="L72" s="20" t="n">
        <v>0</v>
      </c>
      <c r="M72" s="18" t="n">
        <v>0</v>
      </c>
      <c r="N72" s="20" t="n">
        <v>0</v>
      </c>
      <c r="O72" s="18" t="n">
        <v>0</v>
      </c>
      <c r="P72" s="20" t="n">
        <v>0</v>
      </c>
      <c r="Q72" s="18" t="n">
        <v>2.49346319</v>
      </c>
      <c r="R72" s="20" t="n">
        <v>0.86911692</v>
      </c>
    </row>
    <row r="73" spans="1:18">
      <c r="A73" s="15" t="s">
        <v>497</v>
      </c>
      <c r="B73" s="17" t="n">
        <v>2973</v>
      </c>
      <c r="C73" s="18">
        <f>(2614.0/B73*100)</f>
        <v/>
      </c>
      <c r="D73" s="19" t="n">
        <v>359</v>
      </c>
      <c r="E73" s="18" t="n">
        <v>28.63800076</v>
      </c>
      <c r="F73" s="20" t="n">
        <v>2.48957253</v>
      </c>
      <c r="G73" s="18" t="n">
        <v>69.87982484</v>
      </c>
      <c r="H73" s="20" t="n">
        <v>2.43370024</v>
      </c>
      <c r="I73" s="18" t="n">
        <v>0</v>
      </c>
      <c r="J73" s="20" t="n">
        <v>0</v>
      </c>
      <c r="K73" s="18" t="n">
        <v>0.64296626</v>
      </c>
      <c r="L73" s="20" t="n">
        <v>0.05285341</v>
      </c>
      <c r="M73" s="18" t="n">
        <v>0</v>
      </c>
      <c r="N73" s="20" t="n">
        <v>0</v>
      </c>
      <c r="O73" s="18" t="n">
        <v>0</v>
      </c>
      <c r="P73" s="20" t="n">
        <v>0</v>
      </c>
      <c r="Q73" s="18" t="n">
        <v>0.83920815</v>
      </c>
      <c r="R73" s="20" t="n">
        <v>0.43234969</v>
      </c>
    </row>
    <row r="74" spans="1:18">
      <c r="A74" s="15" t="s">
        <v>498</v>
      </c>
      <c r="B74" s="17" t="n">
        <v>3819</v>
      </c>
      <c r="C74" s="18">
        <f>(3352.0/B74*100)</f>
        <v/>
      </c>
      <c r="D74" s="19" t="n">
        <v>467</v>
      </c>
      <c r="E74" s="18" t="n">
        <v>22.82556511</v>
      </c>
      <c r="F74" s="20" t="n">
        <v>2.03093501</v>
      </c>
      <c r="G74" s="18" t="n">
        <v>75.68410009</v>
      </c>
      <c r="H74" s="20" t="n">
        <v>2.13778315</v>
      </c>
      <c r="I74" s="18" t="n">
        <v>0</v>
      </c>
      <c r="J74" s="20" t="n">
        <v>0</v>
      </c>
      <c r="K74" s="18" t="n">
        <v>0.10863389</v>
      </c>
      <c r="L74" s="20" t="n">
        <v>0.10948668</v>
      </c>
      <c r="M74" s="18" t="n">
        <v>0</v>
      </c>
      <c r="N74" s="20" t="n">
        <v>0</v>
      </c>
      <c r="O74" s="18" t="n">
        <v>0</v>
      </c>
      <c r="P74" s="20" t="n">
        <v>0</v>
      </c>
      <c r="Q74" s="18" t="n">
        <v>1.38170091</v>
      </c>
      <c r="R74" s="20" t="n">
        <v>0.58908012</v>
      </c>
    </row>
    <row r="75" spans="1:18">
      <c r="A75" s="15" t="s">
        <v>499</v>
      </c>
      <c r="B75" s="17" t="n">
        <v>4652</v>
      </c>
      <c r="C75" s="18">
        <f>(4051.0/B75*100)</f>
        <v/>
      </c>
      <c r="D75" s="19" t="n">
        <v>601</v>
      </c>
      <c r="E75" s="18" t="n">
        <v>55.27226031</v>
      </c>
      <c r="F75" s="20" t="n">
        <v>2.60408213</v>
      </c>
      <c r="G75" s="18" t="n">
        <v>43.98741282</v>
      </c>
      <c r="H75" s="20" t="n">
        <v>2.56223184</v>
      </c>
      <c r="I75" s="18" t="n">
        <v>0</v>
      </c>
      <c r="J75" s="20" t="n">
        <v>0</v>
      </c>
      <c r="K75" s="18" t="n">
        <v>0</v>
      </c>
      <c r="L75" s="20" t="n">
        <v>0</v>
      </c>
      <c r="M75" s="18" t="n">
        <v>0</v>
      </c>
      <c r="N75" s="20" t="n">
        <v>0</v>
      </c>
      <c r="O75" s="18" t="n">
        <v>0</v>
      </c>
      <c r="P75" s="20" t="n">
        <v>0</v>
      </c>
      <c r="Q75" s="18" t="n">
        <v>0.74032688</v>
      </c>
      <c r="R75" s="20" t="n">
        <v>0.38055611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(2624.0/B77*100)</f>
        <v/>
      </c>
      <c r="D77" s="19" t="n">
        <v>345</v>
      </c>
      <c r="E77" s="18" t="n">
        <v>62.97483059</v>
      </c>
      <c r="F77" s="20" t="n">
        <v>2.51257432</v>
      </c>
      <c r="G77" s="18" t="n">
        <v>29.74735329</v>
      </c>
      <c r="H77" s="20" t="n">
        <v>2.45031433</v>
      </c>
      <c r="I77" s="18" t="n">
        <v>0</v>
      </c>
      <c r="J77" s="20" t="n">
        <v>0</v>
      </c>
      <c r="K77" s="18" t="n">
        <v>0.59899044</v>
      </c>
      <c r="L77" s="20" t="n">
        <v>0.3447789</v>
      </c>
      <c r="M77" s="18" t="n">
        <v>0</v>
      </c>
      <c r="N77" s="20" t="n">
        <v>0</v>
      </c>
      <c r="O77" s="18" t="n">
        <v>0</v>
      </c>
      <c r="P77" s="20" t="n">
        <v>0</v>
      </c>
      <c r="Q77" s="18" t="n">
        <v>6.67882568</v>
      </c>
      <c r="R77" s="20" t="n">
        <v>1.56264327</v>
      </c>
    </row>
    <row r="78" spans="1:18">
      <c r="A78" s="15" t="s">
        <v>502</v>
      </c>
      <c r="B78" s="17" t="n">
        <v>7115</v>
      </c>
      <c r="C78" s="18">
        <f>(6257.0/B78*100)</f>
        <v/>
      </c>
      <c r="D78" s="19" t="n">
        <v>858</v>
      </c>
      <c r="E78" s="18" t="n">
        <v>58.67135735</v>
      </c>
      <c r="F78" s="20" t="n">
        <v>2.49434305</v>
      </c>
      <c r="G78" s="18" t="n">
        <v>32.77220396</v>
      </c>
      <c r="H78" s="20" t="n">
        <v>2.05473079</v>
      </c>
      <c r="I78" s="18" t="n">
        <v>0</v>
      </c>
      <c r="J78" s="20" t="n">
        <v>0</v>
      </c>
      <c r="K78" s="18" t="n">
        <v>0.34193645</v>
      </c>
      <c r="L78" s="20" t="n">
        <v>0.22346678</v>
      </c>
      <c r="M78" s="18" t="n">
        <v>0</v>
      </c>
      <c r="N78" s="20" t="n">
        <v>0</v>
      </c>
      <c r="O78" s="18" t="n">
        <v>0</v>
      </c>
      <c r="P78" s="20" t="n">
        <v>0</v>
      </c>
      <c r="Q78" s="18" t="n">
        <v>8.21450224</v>
      </c>
      <c r="R78" s="20" t="n">
        <v>1.25316373</v>
      </c>
    </row>
    <row r="79" spans="1:18">
      <c r="A79" s="15" t="s">
        <v>503</v>
      </c>
      <c r="B79" s="17" t="n">
        <v>3154</v>
      </c>
      <c r="C79" s="18">
        <f>(2774.0/B79*100)</f>
        <v/>
      </c>
      <c r="D79" s="19" t="n">
        <v>380</v>
      </c>
      <c r="E79" s="18" t="n">
        <v>58.15542778</v>
      </c>
      <c r="F79" s="20" t="n">
        <v>2.12697412</v>
      </c>
      <c r="G79" s="18" t="n">
        <v>39.78865599</v>
      </c>
      <c r="H79" s="20" t="n">
        <v>2.28536778</v>
      </c>
      <c r="I79" s="18" t="n">
        <v>0</v>
      </c>
      <c r="J79" s="20" t="n">
        <v>0</v>
      </c>
      <c r="K79" s="18" t="n">
        <v>0.29666972</v>
      </c>
      <c r="L79" s="20" t="n">
        <v>0.41855248</v>
      </c>
      <c r="M79" s="18" t="n">
        <v>0</v>
      </c>
      <c r="N79" s="20" t="n">
        <v>0</v>
      </c>
      <c r="O79" s="18" t="n">
        <v>0</v>
      </c>
      <c r="P79" s="20" t="n">
        <v>0</v>
      </c>
      <c r="Q79" s="18" t="n">
        <v>1.75924651</v>
      </c>
      <c r="R79" s="20" t="n">
        <v>0.78431986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(13975.0/B82*100)</f>
        <v/>
      </c>
      <c r="D82" s="19" t="n">
        <v>1986</v>
      </c>
      <c r="E82" s="18" t="n">
        <v>15.23751646</v>
      </c>
      <c r="F82" s="20" t="n">
        <v>1.13133516</v>
      </c>
      <c r="G82" s="18" t="n">
        <v>8.15475988</v>
      </c>
      <c r="H82" s="20" t="n">
        <v>0.93549078</v>
      </c>
      <c r="I82" s="18" t="n">
        <v>0</v>
      </c>
      <c r="J82" s="20" t="n">
        <v>0</v>
      </c>
      <c r="K82" s="18" t="n">
        <v>0.05795581</v>
      </c>
      <c r="L82" s="20" t="n">
        <v>0.04064663</v>
      </c>
      <c r="M82" s="18" t="n">
        <v>76.32403978000001</v>
      </c>
      <c r="N82" s="20" t="n">
        <v>1.25002741</v>
      </c>
      <c r="O82" s="18" t="n">
        <v>0</v>
      </c>
      <c r="P82" s="20" t="n">
        <v>0</v>
      </c>
      <c r="Q82" s="18" t="n">
        <v>0.22572808</v>
      </c>
      <c r="R82" s="20" t="n">
        <v>0.11373501</v>
      </c>
    </row>
    <row r="83" spans="1:18">
      <c r="A83" s="15" t="s">
        <v>507</v>
      </c>
      <c r="B83" s="17" t="n">
        <v>808</v>
      </c>
      <c r="C83" s="18">
        <f>(712.0/B83*100)</f>
        <v/>
      </c>
      <c r="D83" s="19" t="n">
        <v>96</v>
      </c>
      <c r="E83" s="18" t="n">
        <v>35.55508977</v>
      </c>
      <c r="F83" s="20" t="n">
        <v>6.15793936</v>
      </c>
      <c r="G83" s="18" t="n">
        <v>64.44491023</v>
      </c>
      <c r="H83" s="20" t="n">
        <v>6.15793936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(827.0/B84*100)</f>
        <v/>
      </c>
      <c r="D84" s="19" t="n">
        <v>111</v>
      </c>
      <c r="E84" s="18" t="n">
        <v>34.20807639</v>
      </c>
      <c r="F84" s="20" t="n">
        <v>3.57944044</v>
      </c>
      <c r="G84" s="18" t="n">
        <v>64.81977951</v>
      </c>
      <c r="H84" s="20" t="n">
        <v>3.92097726</v>
      </c>
      <c r="I84" s="18" t="n">
        <v>0</v>
      </c>
      <c r="J84" s="20" t="n">
        <v>0</v>
      </c>
      <c r="K84" s="18" t="n">
        <v>0</v>
      </c>
      <c r="L84" s="20" t="n">
        <v>0</v>
      </c>
      <c r="M84" s="18" t="n">
        <v>0</v>
      </c>
      <c r="N84" s="20" t="n">
        <v>0</v>
      </c>
      <c r="O84" s="18" t="n">
        <v>0</v>
      </c>
      <c r="P84" s="20" t="n">
        <v>0</v>
      </c>
      <c r="Q84" s="18" t="n">
        <v>0.9721441</v>
      </c>
      <c r="R84" s="20" t="n">
        <v>1.02123281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536</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(6270.0/B7*100)</f>
        <v/>
      </c>
      <c r="D7" s="19" t="n">
        <v>893</v>
      </c>
      <c r="E7" s="18" t="n">
        <v>24.6936268</v>
      </c>
      <c r="F7" s="20" t="n">
        <v>1.56352169</v>
      </c>
      <c r="G7" s="18" t="n">
        <v>46.41386478</v>
      </c>
      <c r="H7" s="20" t="n">
        <v>1.95217377</v>
      </c>
      <c r="I7" s="18" t="n">
        <v>28.57929717</v>
      </c>
      <c r="J7" s="20" t="n">
        <v>1.53189261</v>
      </c>
      <c r="K7" s="18" t="n">
        <v>0</v>
      </c>
      <c r="L7" s="20" t="n">
        <v>0</v>
      </c>
      <c r="M7" s="18" t="n">
        <v>0.02063244</v>
      </c>
      <c r="N7" s="20" t="n">
        <v>0.02168094</v>
      </c>
      <c r="O7" s="18" t="n">
        <v>0</v>
      </c>
      <c r="P7" s="20" t="n">
        <v>0</v>
      </c>
      <c r="Q7" s="18" t="n">
        <v>0</v>
      </c>
      <c r="R7" s="20" t="n">
        <v>0</v>
      </c>
      <c r="S7" s="18" t="n">
        <v>0.29257882</v>
      </c>
      <c r="T7" s="20" t="n">
        <v>0.24043725</v>
      </c>
    </row>
    <row r="8" spans="1:20">
      <c r="A8" s="15" t="s">
        <v>430</v>
      </c>
      <c r="B8" s="17" t="n">
        <v>3443</v>
      </c>
      <c r="C8" s="18">
        <f>(3023.0/B8*100)</f>
        <v/>
      </c>
      <c r="D8" s="19" t="n">
        <v>420</v>
      </c>
      <c r="E8" s="18" t="n">
        <v>15.8290564</v>
      </c>
      <c r="F8" s="20" t="n">
        <v>2.32044955</v>
      </c>
      <c r="G8" s="18" t="n">
        <v>47.3408126</v>
      </c>
      <c r="H8" s="20" t="n">
        <v>2.68517539</v>
      </c>
      <c r="I8" s="18" t="n">
        <v>35.87798459</v>
      </c>
      <c r="J8" s="20" t="n">
        <v>2.59748934</v>
      </c>
      <c r="K8" s="18" t="n">
        <v>0</v>
      </c>
      <c r="L8" s="20" t="n">
        <v>0</v>
      </c>
      <c r="M8" s="18" t="n">
        <v>0</v>
      </c>
      <c r="N8" s="20" t="n">
        <v>0</v>
      </c>
      <c r="O8" s="18" t="n">
        <v>0</v>
      </c>
      <c r="P8" s="20" t="n">
        <v>0</v>
      </c>
      <c r="Q8" s="18" t="n">
        <v>0</v>
      </c>
      <c r="R8" s="20" t="n">
        <v>0</v>
      </c>
      <c r="S8" s="18" t="n">
        <v>0.95214641</v>
      </c>
      <c r="T8" s="20" t="n">
        <v>0.50733911</v>
      </c>
    </row>
    <row r="9" spans="1:20">
      <c r="A9" s="15" t="s">
        <v>431</v>
      </c>
      <c r="B9" s="17" t="n">
        <v>4752</v>
      </c>
      <c r="C9" s="18">
        <f>(4190.0/B9*100)</f>
        <v/>
      </c>
      <c r="D9" s="19" t="n">
        <v>562</v>
      </c>
      <c r="E9" s="18" t="n">
        <v>17.34718573</v>
      </c>
      <c r="F9" s="20" t="n">
        <v>2.04260104</v>
      </c>
      <c r="G9" s="18" t="n">
        <v>37.57705403</v>
      </c>
      <c r="H9" s="20" t="n">
        <v>2.53886944</v>
      </c>
      <c r="I9" s="18" t="n">
        <v>41.86859342</v>
      </c>
      <c r="J9" s="20" t="n">
        <v>2.33455121</v>
      </c>
      <c r="K9" s="18" t="n">
        <v>0</v>
      </c>
      <c r="L9" s="20" t="n">
        <v>0</v>
      </c>
      <c r="M9" s="18" t="n">
        <v>0</v>
      </c>
      <c r="N9" s="20" t="n">
        <v>0</v>
      </c>
      <c r="O9" s="18" t="n">
        <v>0</v>
      </c>
      <c r="P9" s="20" t="n">
        <v>0</v>
      </c>
      <c r="Q9" s="18" t="n">
        <v>0</v>
      </c>
      <c r="R9" s="20" t="n">
        <v>0</v>
      </c>
      <c r="S9" s="18" t="n">
        <v>3.20716683</v>
      </c>
      <c r="T9" s="20" t="n">
        <v>1.04641933</v>
      </c>
    </row>
    <row r="10" spans="1:20">
      <c r="A10" s="15" t="s">
        <v>432</v>
      </c>
      <c r="B10" s="17" t="n">
        <v>10022</v>
      </c>
      <c r="C10" s="18">
        <f>(8781.0/B10*100)</f>
        <v/>
      </c>
      <c r="D10" s="19" t="n">
        <v>1241</v>
      </c>
      <c r="E10" s="18" t="n">
        <v>19.27857863</v>
      </c>
      <c r="F10" s="20" t="n">
        <v>1.66357187</v>
      </c>
      <c r="G10" s="18" t="n">
        <v>52.85493287</v>
      </c>
      <c r="H10" s="20" t="n">
        <v>2.15657136</v>
      </c>
      <c r="I10" s="18" t="n">
        <v>26.20531833</v>
      </c>
      <c r="J10" s="20" t="n">
        <v>1.75986041</v>
      </c>
      <c r="K10" s="18" t="n">
        <v>0</v>
      </c>
      <c r="L10" s="20" t="n">
        <v>0</v>
      </c>
      <c r="M10" s="18" t="n">
        <v>0.0072927</v>
      </c>
      <c r="N10" s="20" t="n">
        <v>0.00748491</v>
      </c>
      <c r="O10" s="18" t="n">
        <v>0</v>
      </c>
      <c r="P10" s="20" t="n">
        <v>0</v>
      </c>
      <c r="Q10" s="18" t="n">
        <v>0</v>
      </c>
      <c r="R10" s="20" t="n">
        <v>0</v>
      </c>
      <c r="S10" s="18" t="n">
        <v>1.65387747</v>
      </c>
      <c r="T10" s="20" t="n">
        <v>0.3763562</v>
      </c>
    </row>
    <row r="11" spans="1:20">
      <c r="A11" s="15" t="s">
        <v>433</v>
      </c>
      <c r="B11" s="17" t="n">
        <v>3500</v>
      </c>
      <c r="C11" s="18">
        <f>(3078.0/B11*100)</f>
        <v/>
      </c>
      <c r="D11" s="19" t="n">
        <v>422</v>
      </c>
      <c r="E11" s="18" t="n">
        <v>37.60224771</v>
      </c>
      <c r="F11" s="20" t="n">
        <v>2.96826478</v>
      </c>
      <c r="G11" s="18" t="n">
        <v>48.32204903</v>
      </c>
      <c r="H11" s="20" t="n">
        <v>2.99270738</v>
      </c>
      <c r="I11" s="18" t="n">
        <v>11.52387365</v>
      </c>
      <c r="J11" s="20" t="n">
        <v>1.7415374</v>
      </c>
      <c r="K11" s="18" t="n">
        <v>0</v>
      </c>
      <c r="L11" s="20" t="n">
        <v>0</v>
      </c>
      <c r="M11" s="18" t="n">
        <v>0</v>
      </c>
      <c r="N11" s="20" t="n">
        <v>0</v>
      </c>
      <c r="O11" s="18" t="n">
        <v>0</v>
      </c>
      <c r="P11" s="20" t="n">
        <v>0</v>
      </c>
      <c r="Q11" s="18" t="n">
        <v>0</v>
      </c>
      <c r="R11" s="20" t="n">
        <v>0</v>
      </c>
      <c r="S11" s="18" t="n">
        <v>2.55182961</v>
      </c>
      <c r="T11" s="20" t="n">
        <v>1.33666023</v>
      </c>
    </row>
    <row r="12" spans="1:20">
      <c r="A12" s="15" t="s">
        <v>434</v>
      </c>
      <c r="B12" s="17" t="n">
        <v>3422</v>
      </c>
      <c r="C12" s="18">
        <f>(3003.0/B12*100)</f>
        <v/>
      </c>
      <c r="D12" s="19" t="n">
        <v>419</v>
      </c>
      <c r="E12" s="18" t="n">
        <v>20.12354931</v>
      </c>
      <c r="F12" s="20" t="n">
        <v>2.03682017</v>
      </c>
      <c r="G12" s="18" t="n">
        <v>59.98765887</v>
      </c>
      <c r="H12" s="20" t="n">
        <v>2.45824179</v>
      </c>
      <c r="I12" s="18" t="n">
        <v>17.93803089</v>
      </c>
      <c r="J12" s="20" t="n">
        <v>2.04248067</v>
      </c>
      <c r="K12" s="18" t="n">
        <v>0</v>
      </c>
      <c r="L12" s="20" t="n">
        <v>0</v>
      </c>
      <c r="M12" s="18" t="n">
        <v>0</v>
      </c>
      <c r="N12" s="20" t="n">
        <v>0</v>
      </c>
      <c r="O12" s="18" t="n">
        <v>0</v>
      </c>
      <c r="P12" s="20" t="n">
        <v>0</v>
      </c>
      <c r="Q12" s="18" t="n">
        <v>0</v>
      </c>
      <c r="R12" s="20" t="n">
        <v>0</v>
      </c>
      <c r="S12" s="18" t="n">
        <v>1.95076093</v>
      </c>
      <c r="T12" s="20" t="n">
        <v>0.94890838</v>
      </c>
    </row>
    <row r="13" spans="1:20">
      <c r="A13" s="15" t="s">
        <v>435</v>
      </c>
      <c r="B13" s="17" t="n">
        <v>3602</v>
      </c>
      <c r="C13" s="18">
        <f>(3182.0/B13*100)</f>
        <v/>
      </c>
      <c r="D13" s="19" t="n">
        <v>420</v>
      </c>
      <c r="E13" s="18" t="n">
        <v>6.94192311</v>
      </c>
      <c r="F13" s="20" t="n">
        <v>1.2971442</v>
      </c>
      <c r="G13" s="18" t="n">
        <v>41.29949684</v>
      </c>
      <c r="H13" s="20" t="n">
        <v>2.87481876</v>
      </c>
      <c r="I13" s="18" t="n">
        <v>40.61718674</v>
      </c>
      <c r="J13" s="20" t="n">
        <v>3.03422337</v>
      </c>
      <c r="K13" s="18" t="n">
        <v>0</v>
      </c>
      <c r="L13" s="20" t="n">
        <v>0</v>
      </c>
      <c r="M13" s="18" t="n">
        <v>0.59068357</v>
      </c>
      <c r="N13" s="20" t="n">
        <v>0.50541836</v>
      </c>
      <c r="O13" s="18" t="n">
        <v>0</v>
      </c>
      <c r="P13" s="20" t="n">
        <v>0</v>
      </c>
      <c r="Q13" s="18" t="n">
        <v>0</v>
      </c>
      <c r="R13" s="20" t="n">
        <v>0</v>
      </c>
      <c r="S13" s="18" t="n">
        <v>10.55070974</v>
      </c>
      <c r="T13" s="20" t="n">
        <v>1.99709245</v>
      </c>
    </row>
    <row r="14" spans="1:20">
      <c r="A14" s="15" t="s">
        <v>436</v>
      </c>
      <c r="B14" s="17" t="n">
        <v>2788</v>
      </c>
      <c r="C14" s="18">
        <f>(2449.0/B14*100)</f>
        <v/>
      </c>
      <c r="D14" s="19" t="n">
        <v>339</v>
      </c>
      <c r="E14" s="18" t="n">
        <v>10.84505554</v>
      </c>
      <c r="F14" s="20" t="n">
        <v>1.90877317</v>
      </c>
      <c r="G14" s="18" t="n">
        <v>45.44322542</v>
      </c>
      <c r="H14" s="20" t="n">
        <v>3.2039885</v>
      </c>
      <c r="I14" s="18" t="n">
        <v>37.14701272</v>
      </c>
      <c r="J14" s="20" t="n">
        <v>2.98725593</v>
      </c>
      <c r="K14" s="18" t="n">
        <v>0</v>
      </c>
      <c r="L14" s="20" t="n">
        <v>0</v>
      </c>
      <c r="M14" s="18" t="n">
        <v>0</v>
      </c>
      <c r="N14" s="20" t="n">
        <v>0</v>
      </c>
      <c r="O14" s="18" t="n">
        <v>0</v>
      </c>
      <c r="P14" s="20" t="n">
        <v>0</v>
      </c>
      <c r="Q14" s="18" t="n">
        <v>0</v>
      </c>
      <c r="R14" s="20" t="n">
        <v>0</v>
      </c>
      <c r="S14" s="18" t="n">
        <v>6.56470631</v>
      </c>
      <c r="T14" s="20" t="n">
        <v>1.704524</v>
      </c>
    </row>
    <row r="15" spans="1:20">
      <c r="A15" s="15" t="s">
        <v>437</v>
      </c>
      <c r="B15" s="17" t="n">
        <v>2863</v>
      </c>
      <c r="C15" s="18">
        <f>(2500.0/B15*100)</f>
        <v/>
      </c>
      <c r="D15" s="19" t="n">
        <v>363</v>
      </c>
      <c r="E15" s="18" t="n">
        <v>15.94294188</v>
      </c>
      <c r="F15" s="20" t="n">
        <v>2.08819212</v>
      </c>
      <c r="G15" s="18" t="n">
        <v>60.44525325</v>
      </c>
      <c r="H15" s="20" t="n">
        <v>3.11055691</v>
      </c>
      <c r="I15" s="18" t="n">
        <v>22.84522102</v>
      </c>
      <c r="J15" s="20" t="n">
        <v>2.60961831</v>
      </c>
      <c r="K15" s="18" t="n">
        <v>0</v>
      </c>
      <c r="L15" s="20" t="n">
        <v>0</v>
      </c>
      <c r="M15" s="18" t="n">
        <v>0</v>
      </c>
      <c r="N15" s="20" t="n">
        <v>0</v>
      </c>
      <c r="O15" s="18" t="n">
        <v>0</v>
      </c>
      <c r="P15" s="20" t="n">
        <v>0</v>
      </c>
      <c r="Q15" s="18" t="n">
        <v>0</v>
      </c>
      <c r="R15" s="20" t="n">
        <v>0</v>
      </c>
      <c r="S15" s="18" t="n">
        <v>0.76658385</v>
      </c>
      <c r="T15" s="20" t="n">
        <v>0.48094821</v>
      </c>
    </row>
    <row r="16" spans="1:20">
      <c r="A16" s="15" t="s">
        <v>438</v>
      </c>
      <c r="B16" s="17" t="n">
        <v>3111</v>
      </c>
      <c r="C16" s="18">
        <f>(2716.0/B16*100)</f>
        <v/>
      </c>
      <c r="D16" s="19" t="n">
        <v>395</v>
      </c>
      <c r="E16" s="18" t="n">
        <v>19.38473109</v>
      </c>
      <c r="F16" s="20" t="n">
        <v>2.2072392</v>
      </c>
      <c r="G16" s="18" t="n">
        <v>54.10148731</v>
      </c>
      <c r="H16" s="20" t="n">
        <v>2.41897809</v>
      </c>
      <c r="I16" s="18" t="n">
        <v>25.27049532</v>
      </c>
      <c r="J16" s="20" t="n">
        <v>1.89927001</v>
      </c>
      <c r="K16" s="18" t="n">
        <v>0</v>
      </c>
      <c r="L16" s="20" t="n">
        <v>0</v>
      </c>
      <c r="M16" s="18" t="n">
        <v>0.297445</v>
      </c>
      <c r="N16" s="20" t="n">
        <v>0.39329397</v>
      </c>
      <c r="O16" s="18" t="n">
        <v>0</v>
      </c>
      <c r="P16" s="20" t="n">
        <v>0</v>
      </c>
      <c r="Q16" s="18" t="n">
        <v>0</v>
      </c>
      <c r="R16" s="20" t="n">
        <v>0</v>
      </c>
      <c r="S16" s="18" t="n">
        <v>0.94584128</v>
      </c>
      <c r="T16" s="20" t="n">
        <v>0.50912934</v>
      </c>
    </row>
    <row r="17" spans="1:20">
      <c r="A17" s="15" t="s">
        <v>439</v>
      </c>
      <c r="B17" s="17" t="n">
        <v>3197</v>
      </c>
      <c r="C17" s="18">
        <f>(2809.0/B17*100)</f>
        <v/>
      </c>
      <c r="D17" s="19" t="n">
        <v>388</v>
      </c>
      <c r="E17" s="18" t="n">
        <v>11.69117909</v>
      </c>
      <c r="F17" s="20" t="n">
        <v>1.85064337</v>
      </c>
      <c r="G17" s="18" t="n">
        <v>45.51203032</v>
      </c>
      <c r="H17" s="20" t="n">
        <v>2.70110545</v>
      </c>
      <c r="I17" s="18" t="n">
        <v>42.16102313</v>
      </c>
      <c r="J17" s="20" t="n">
        <v>2.58645588</v>
      </c>
      <c r="K17" s="18" t="n">
        <v>0</v>
      </c>
      <c r="L17" s="20" t="n">
        <v>0</v>
      </c>
      <c r="M17" s="18" t="n">
        <v>0.1849064</v>
      </c>
      <c r="N17" s="20" t="n">
        <v>0.18563559</v>
      </c>
      <c r="O17" s="18" t="n">
        <v>0</v>
      </c>
      <c r="P17" s="20" t="n">
        <v>0</v>
      </c>
      <c r="Q17" s="18" t="n">
        <v>0</v>
      </c>
      <c r="R17" s="20" t="n">
        <v>0</v>
      </c>
      <c r="S17" s="18" t="n">
        <v>0.45086106</v>
      </c>
      <c r="T17" s="20" t="n">
        <v>0.32055846</v>
      </c>
    </row>
    <row r="18" spans="1:20">
      <c r="A18" s="15" t="s">
        <v>440</v>
      </c>
      <c r="B18" s="17" t="n">
        <v>2706</v>
      </c>
      <c r="C18" s="18">
        <f>(2344.0/B18*100)</f>
        <v/>
      </c>
      <c r="D18" s="19" t="n">
        <v>362</v>
      </c>
      <c r="E18" s="18" t="n">
        <v>30.62161186</v>
      </c>
      <c r="F18" s="20" t="n">
        <v>2.09426525</v>
      </c>
      <c r="G18" s="18" t="n">
        <v>41.90405457</v>
      </c>
      <c r="H18" s="20" t="n">
        <v>2.21086941</v>
      </c>
      <c r="I18" s="18" t="n">
        <v>26.37895172</v>
      </c>
      <c r="J18" s="20" t="n">
        <v>2.13267926</v>
      </c>
      <c r="K18" s="18" t="n">
        <v>0</v>
      </c>
      <c r="L18" s="20" t="n">
        <v>0</v>
      </c>
      <c r="M18" s="18" t="n">
        <v>0</v>
      </c>
      <c r="N18" s="20" t="n">
        <v>0</v>
      </c>
      <c r="O18" s="18" t="n">
        <v>0</v>
      </c>
      <c r="P18" s="20" t="n">
        <v>0</v>
      </c>
      <c r="Q18" s="18" t="n">
        <v>0</v>
      </c>
      <c r="R18" s="20" t="n">
        <v>0</v>
      </c>
      <c r="S18" s="18" t="n">
        <v>1.09538185</v>
      </c>
      <c r="T18" s="20" t="n">
        <v>0.56323236</v>
      </c>
    </row>
    <row r="19" spans="1:20">
      <c r="A19" s="15" t="s">
        <v>441</v>
      </c>
      <c r="B19" s="17" t="n">
        <v>2850</v>
      </c>
      <c r="C19" s="18">
        <f>(2472.0/B19*100)</f>
        <v/>
      </c>
      <c r="D19" s="19" t="n">
        <v>378</v>
      </c>
      <c r="E19" s="18" t="n">
        <v>22.74637192</v>
      </c>
      <c r="F19" s="20" t="n">
        <v>2.27711253</v>
      </c>
      <c r="G19" s="18" t="n">
        <v>39.86081894</v>
      </c>
      <c r="H19" s="20" t="n">
        <v>2.41442215</v>
      </c>
      <c r="I19" s="18" t="n">
        <v>25.56449321</v>
      </c>
      <c r="J19" s="20" t="n">
        <v>2.11524133</v>
      </c>
      <c r="K19" s="18" t="n">
        <v>0</v>
      </c>
      <c r="L19" s="20" t="n">
        <v>0</v>
      </c>
      <c r="M19" s="18" t="n">
        <v>0.57769271</v>
      </c>
      <c r="N19" s="20" t="n">
        <v>0.60718386</v>
      </c>
      <c r="O19" s="18" t="n">
        <v>0</v>
      </c>
      <c r="P19" s="20" t="n">
        <v>0</v>
      </c>
      <c r="Q19" s="18" t="n">
        <v>0</v>
      </c>
      <c r="R19" s="20" t="n">
        <v>0</v>
      </c>
      <c r="S19" s="18" t="n">
        <v>11.25062322</v>
      </c>
      <c r="T19" s="20" t="n">
        <v>1.61705018</v>
      </c>
    </row>
    <row r="20" spans="1:20">
      <c r="A20" s="15" t="s">
        <v>442</v>
      </c>
      <c r="B20" s="17" t="n">
        <v>1741</v>
      </c>
      <c r="C20" s="18">
        <f>(1529.0/B20*100)</f>
        <v/>
      </c>
      <c r="D20" s="19" t="n">
        <v>212</v>
      </c>
      <c r="E20" s="18" t="n">
        <v>30.12725281</v>
      </c>
      <c r="F20" s="20" t="n">
        <v>3.13811555</v>
      </c>
      <c r="G20" s="18" t="n">
        <v>39.47313357</v>
      </c>
      <c r="H20" s="20" t="n">
        <v>3.51559435</v>
      </c>
      <c r="I20" s="18" t="n">
        <v>12.9165943</v>
      </c>
      <c r="J20" s="20" t="n">
        <v>2.31980589</v>
      </c>
      <c r="K20" s="18" t="n">
        <v>0</v>
      </c>
      <c r="L20" s="20" t="n">
        <v>0</v>
      </c>
      <c r="M20" s="18" t="n">
        <v>0</v>
      </c>
      <c r="N20" s="20" t="n">
        <v>0</v>
      </c>
      <c r="O20" s="18" t="n">
        <v>0</v>
      </c>
      <c r="P20" s="20" t="n">
        <v>0</v>
      </c>
      <c r="Q20" s="18" t="n">
        <v>0</v>
      </c>
      <c r="R20" s="20" t="n">
        <v>0</v>
      </c>
      <c r="S20" s="18" t="n">
        <v>17.48301931</v>
      </c>
      <c r="T20" s="20" t="n">
        <v>2.37967603</v>
      </c>
    </row>
    <row r="21" spans="1:20">
      <c r="A21" s="15" t="s">
        <v>443</v>
      </c>
      <c r="B21" s="17" t="n">
        <v>2833</v>
      </c>
      <c r="C21" s="18">
        <f>(2354.0/B21*100)</f>
        <v/>
      </c>
      <c r="D21" s="19" t="n">
        <v>479</v>
      </c>
      <c r="E21" s="18" t="n">
        <v>20.63350468</v>
      </c>
      <c r="F21" s="20" t="n">
        <v>1.77376881</v>
      </c>
      <c r="G21" s="18" t="n">
        <v>47.58112953</v>
      </c>
      <c r="H21" s="20" t="n">
        <v>2.16426541</v>
      </c>
      <c r="I21" s="18" t="n">
        <v>31.20593805</v>
      </c>
      <c r="J21" s="20" t="n">
        <v>2.22675674</v>
      </c>
      <c r="K21" s="18" t="n">
        <v>0</v>
      </c>
      <c r="L21" s="20" t="n">
        <v>0</v>
      </c>
      <c r="M21" s="18" t="n">
        <v>0</v>
      </c>
      <c r="N21" s="20" t="n">
        <v>0</v>
      </c>
      <c r="O21" s="18" t="n">
        <v>0</v>
      </c>
      <c r="P21" s="20" t="n">
        <v>0</v>
      </c>
      <c r="Q21" s="18" t="n">
        <v>0</v>
      </c>
      <c r="R21" s="20" t="n">
        <v>0</v>
      </c>
      <c r="S21" s="18" t="n">
        <v>0.57942774</v>
      </c>
      <c r="T21" s="20" t="n">
        <v>0.31054424</v>
      </c>
    </row>
    <row r="22" spans="1:20">
      <c r="A22" s="15" t="s">
        <v>444</v>
      </c>
      <c r="B22" s="17" t="n">
        <v>3667</v>
      </c>
      <c r="C22" s="18">
        <f>(3210.0/B22*100)</f>
        <v/>
      </c>
      <c r="D22" s="19" t="n">
        <v>457</v>
      </c>
      <c r="E22" s="18" t="n">
        <v>25.1736534</v>
      </c>
      <c r="F22" s="20" t="n">
        <v>2.32296254</v>
      </c>
      <c r="G22" s="18" t="n">
        <v>57.35626246</v>
      </c>
      <c r="H22" s="20" t="n">
        <v>2.41275681</v>
      </c>
      <c r="I22" s="18" t="n">
        <v>16.84026936</v>
      </c>
      <c r="J22" s="20" t="n">
        <v>1.88190662</v>
      </c>
      <c r="K22" s="18" t="n">
        <v>0</v>
      </c>
      <c r="L22" s="20" t="n">
        <v>0</v>
      </c>
      <c r="M22" s="18" t="n">
        <v>0.20977814</v>
      </c>
      <c r="N22" s="20" t="n">
        <v>0.2335029</v>
      </c>
      <c r="O22" s="18" t="n">
        <v>0</v>
      </c>
      <c r="P22" s="20" t="n">
        <v>0</v>
      </c>
      <c r="Q22" s="18" t="n">
        <v>0</v>
      </c>
      <c r="R22" s="20" t="n">
        <v>0</v>
      </c>
      <c r="S22" s="18" t="n">
        <v>0.42003664</v>
      </c>
      <c r="T22" s="20" t="n">
        <v>0.29708623</v>
      </c>
    </row>
    <row r="23" spans="1:20">
      <c r="A23" s="15" t="s">
        <v>445</v>
      </c>
      <c r="B23" s="17" t="n">
        <v>5792</v>
      </c>
      <c r="C23" s="18">
        <f>(5097.0/B23*100)</f>
        <v/>
      </c>
      <c r="D23" s="19" t="n">
        <v>695</v>
      </c>
      <c r="E23" s="18" t="n">
        <v>12.84205927</v>
      </c>
      <c r="F23" s="20" t="n">
        <v>1.43290018</v>
      </c>
      <c r="G23" s="18" t="n">
        <v>39.89145575</v>
      </c>
      <c r="H23" s="20" t="n">
        <v>2.82181838</v>
      </c>
      <c r="I23" s="18" t="n">
        <v>45.19892246</v>
      </c>
      <c r="J23" s="20" t="n">
        <v>3.17973562</v>
      </c>
      <c r="K23" s="18" t="n">
        <v>0</v>
      </c>
      <c r="L23" s="20" t="n">
        <v>0</v>
      </c>
      <c r="M23" s="18" t="n">
        <v>0.0130837</v>
      </c>
      <c r="N23" s="20" t="n">
        <v>0.01322584</v>
      </c>
      <c r="O23" s="18" t="n">
        <v>0</v>
      </c>
      <c r="P23" s="20" t="n">
        <v>0</v>
      </c>
      <c r="Q23" s="18" t="n">
        <v>0</v>
      </c>
      <c r="R23" s="20" t="n">
        <v>0</v>
      </c>
      <c r="S23" s="18" t="n">
        <v>2.05447882</v>
      </c>
      <c r="T23" s="20" t="n">
        <v>0.86753834</v>
      </c>
    </row>
    <row r="24" spans="1:20">
      <c r="A24" s="15" t="s">
        <v>446</v>
      </c>
      <c r="B24" s="17" t="n">
        <v>3309</v>
      </c>
      <c r="C24" s="18">
        <f>(2900.0/B24*100)</f>
        <v/>
      </c>
      <c r="D24" s="19" t="n">
        <v>409</v>
      </c>
      <c r="E24" s="18" t="n">
        <v>8.49267886</v>
      </c>
      <c r="F24" s="20" t="n">
        <v>1.36852809</v>
      </c>
      <c r="G24" s="18" t="n">
        <v>48.62068615</v>
      </c>
      <c r="H24" s="20" t="n">
        <v>2.49097384</v>
      </c>
      <c r="I24" s="18" t="n">
        <v>42.08700325</v>
      </c>
      <c r="J24" s="20" t="n">
        <v>2.33815846</v>
      </c>
      <c r="K24" s="18" t="n">
        <v>0</v>
      </c>
      <c r="L24" s="20" t="n">
        <v>0</v>
      </c>
      <c r="M24" s="18" t="n">
        <v>0</v>
      </c>
      <c r="N24" s="20" t="n">
        <v>0</v>
      </c>
      <c r="O24" s="18" t="n">
        <v>0</v>
      </c>
      <c r="P24" s="20" t="n">
        <v>0</v>
      </c>
      <c r="Q24" s="18" t="n">
        <v>0</v>
      </c>
      <c r="R24" s="20" t="n">
        <v>0</v>
      </c>
      <c r="S24" s="18" t="n">
        <v>0.79963174</v>
      </c>
      <c r="T24" s="20" t="n">
        <v>0.46759641</v>
      </c>
    </row>
    <row r="25" spans="1:20">
      <c r="A25" s="15" t="s">
        <v>447</v>
      </c>
      <c r="B25" s="17" t="n">
        <v>2669</v>
      </c>
      <c r="C25" s="18">
        <f>(2329.0/B25*100)</f>
        <v/>
      </c>
      <c r="D25" s="19" t="n">
        <v>340</v>
      </c>
      <c r="E25" s="18" t="n">
        <v>7.91067443</v>
      </c>
      <c r="F25" s="20" t="n">
        <v>1.51548545</v>
      </c>
      <c r="G25" s="18" t="n">
        <v>50.88017389</v>
      </c>
      <c r="H25" s="20" t="n">
        <v>2.8524773</v>
      </c>
      <c r="I25" s="18" t="n">
        <v>40.61035323</v>
      </c>
      <c r="J25" s="20" t="n">
        <v>2.80959301</v>
      </c>
      <c r="K25" s="18" t="n">
        <v>0</v>
      </c>
      <c r="L25" s="20" t="n">
        <v>0</v>
      </c>
      <c r="M25" s="18" t="n">
        <v>0</v>
      </c>
      <c r="N25" s="20" t="n">
        <v>0</v>
      </c>
      <c r="O25" s="18" t="n">
        <v>0</v>
      </c>
      <c r="P25" s="20" t="n">
        <v>0</v>
      </c>
      <c r="Q25" s="18" t="n">
        <v>0</v>
      </c>
      <c r="R25" s="20" t="n">
        <v>0</v>
      </c>
      <c r="S25" s="18" t="n">
        <v>0.59879846</v>
      </c>
      <c r="T25" s="20" t="n">
        <v>0.42524651</v>
      </c>
    </row>
    <row r="26" spans="1:20">
      <c r="A26" s="15" t="s">
        <v>448</v>
      </c>
      <c r="B26" s="17" t="n">
        <v>2419</v>
      </c>
      <c r="C26" s="18">
        <f>(2123.0/B26*100)</f>
        <v/>
      </c>
      <c r="D26" s="19" t="n">
        <v>296</v>
      </c>
      <c r="E26" s="18" t="n">
        <v>18.5071794</v>
      </c>
      <c r="F26" s="20" t="n">
        <v>1.95607072</v>
      </c>
      <c r="G26" s="18" t="n">
        <v>55.62455004</v>
      </c>
      <c r="H26" s="20" t="n">
        <v>2.41714763</v>
      </c>
      <c r="I26" s="18" t="n">
        <v>24.11467772</v>
      </c>
      <c r="J26" s="20" t="n">
        <v>2.52561344</v>
      </c>
      <c r="K26" s="18" t="n">
        <v>0</v>
      </c>
      <c r="L26" s="20" t="n">
        <v>0</v>
      </c>
      <c r="M26" s="18" t="n">
        <v>0</v>
      </c>
      <c r="N26" s="20" t="n">
        <v>0</v>
      </c>
      <c r="O26" s="18" t="n">
        <v>0</v>
      </c>
      <c r="P26" s="20" t="n">
        <v>0</v>
      </c>
      <c r="Q26" s="18" t="n">
        <v>0</v>
      </c>
      <c r="R26" s="20" t="n">
        <v>0</v>
      </c>
      <c r="S26" s="18" t="n">
        <v>1.75359284</v>
      </c>
      <c r="T26" s="20" t="n">
        <v>0.7410188</v>
      </c>
    </row>
    <row r="27" spans="1:20">
      <c r="A27" s="15" t="s">
        <v>449</v>
      </c>
      <c r="B27" s="17" t="n">
        <v>2683</v>
      </c>
      <c r="C27" s="18">
        <f>(2362.0/B27*100)</f>
        <v/>
      </c>
      <c r="D27" s="19" t="n">
        <v>321</v>
      </c>
      <c r="E27" s="18" t="n">
        <v>18.13482714</v>
      </c>
      <c r="F27" s="20" t="n">
        <v>2.16713447</v>
      </c>
      <c r="G27" s="18" t="n">
        <v>46.80046201</v>
      </c>
      <c r="H27" s="20" t="n">
        <v>2.63233317</v>
      </c>
      <c r="I27" s="18" t="n">
        <v>33.76103216</v>
      </c>
      <c r="J27" s="20" t="n">
        <v>2.34844392</v>
      </c>
      <c r="K27" s="18" t="n">
        <v>0</v>
      </c>
      <c r="L27" s="20" t="n">
        <v>0</v>
      </c>
      <c r="M27" s="18" t="n">
        <v>0</v>
      </c>
      <c r="N27" s="20" t="n">
        <v>0</v>
      </c>
      <c r="O27" s="18" t="n">
        <v>0</v>
      </c>
      <c r="P27" s="20" t="n">
        <v>0</v>
      </c>
      <c r="Q27" s="18" t="n">
        <v>0</v>
      </c>
      <c r="R27" s="20" t="n">
        <v>0</v>
      </c>
      <c r="S27" s="18" t="n">
        <v>1.30367869</v>
      </c>
      <c r="T27" s="20" t="n">
        <v>0.64815193</v>
      </c>
    </row>
    <row r="28" spans="1:20">
      <c r="A28" s="15" t="s">
        <v>450</v>
      </c>
      <c r="B28" s="17" t="n">
        <v>3803</v>
      </c>
      <c r="C28" s="18">
        <f>(3307.0/B28*100)</f>
        <v/>
      </c>
      <c r="D28" s="19" t="n">
        <v>496</v>
      </c>
      <c r="E28" s="18" t="n">
        <v>49.81007395</v>
      </c>
      <c r="F28" s="20" t="n">
        <v>2.92190252</v>
      </c>
      <c r="G28" s="18" t="n">
        <v>40.092611</v>
      </c>
      <c r="H28" s="20" t="n">
        <v>2.40345739</v>
      </c>
      <c r="I28" s="18" t="n">
        <v>8.391066070000001</v>
      </c>
      <c r="J28" s="20" t="n">
        <v>1.6795398</v>
      </c>
      <c r="K28" s="18" t="n">
        <v>0</v>
      </c>
      <c r="L28" s="20" t="n">
        <v>0</v>
      </c>
      <c r="M28" s="18" t="n">
        <v>0</v>
      </c>
      <c r="N28" s="20" t="n">
        <v>0</v>
      </c>
      <c r="O28" s="18" t="n">
        <v>0</v>
      </c>
      <c r="P28" s="20" t="n">
        <v>0</v>
      </c>
      <c r="Q28" s="18" t="n">
        <v>0</v>
      </c>
      <c r="R28" s="20" t="n">
        <v>0</v>
      </c>
      <c r="S28" s="18" t="n">
        <v>1.70624899</v>
      </c>
      <c r="T28" s="20" t="n">
        <v>0.7109439</v>
      </c>
    </row>
    <row r="29" spans="1:20">
      <c r="A29" s="15" t="s">
        <v>451</v>
      </c>
      <c r="B29" s="17" t="n">
        <v>2700</v>
      </c>
      <c r="C29" s="18">
        <f>(2385.0/B29*100)</f>
        <v/>
      </c>
      <c r="D29" s="19" t="n">
        <v>315</v>
      </c>
      <c r="E29" s="18" t="n">
        <v>6.5755586</v>
      </c>
      <c r="F29" s="20" t="n">
        <v>1.71933331</v>
      </c>
      <c r="G29" s="18" t="n">
        <v>38.29657049</v>
      </c>
      <c r="H29" s="20" t="n">
        <v>2.57886201</v>
      </c>
      <c r="I29" s="18" t="n">
        <v>54.74212256</v>
      </c>
      <c r="J29" s="20" t="n">
        <v>2.44367111</v>
      </c>
      <c r="K29" s="18" t="n">
        <v>0</v>
      </c>
      <c r="L29" s="20" t="n">
        <v>0</v>
      </c>
      <c r="M29" s="18" t="n">
        <v>0</v>
      </c>
      <c r="N29" s="20" t="n">
        <v>0</v>
      </c>
      <c r="O29" s="18" t="n">
        <v>0</v>
      </c>
      <c r="P29" s="20" t="n">
        <v>0</v>
      </c>
      <c r="Q29" s="18" t="n">
        <v>0</v>
      </c>
      <c r="R29" s="20" t="n">
        <v>0</v>
      </c>
      <c r="S29" s="18" t="n">
        <v>0.38574835</v>
      </c>
      <c r="T29" s="20" t="n">
        <v>0.37357902</v>
      </c>
    </row>
    <row r="30" spans="1:20">
      <c r="A30" s="15" t="s">
        <v>452</v>
      </c>
      <c r="B30" s="17" t="n">
        <v>2257</v>
      </c>
      <c r="C30" s="18">
        <f>(1964.0/B30*100)</f>
        <v/>
      </c>
      <c r="D30" s="19" t="n">
        <v>293</v>
      </c>
      <c r="E30" s="18" t="n">
        <v>23.31853677</v>
      </c>
      <c r="F30" s="20" t="n">
        <v>2.33414331</v>
      </c>
      <c r="G30" s="18" t="n">
        <v>50.63019146</v>
      </c>
      <c r="H30" s="20" t="n">
        <v>2.51090122</v>
      </c>
      <c r="I30" s="18" t="n">
        <v>25.41537539</v>
      </c>
      <c r="J30" s="20" t="n">
        <v>2.70754855</v>
      </c>
      <c r="K30" s="18" t="n">
        <v>0</v>
      </c>
      <c r="L30" s="20" t="n">
        <v>0</v>
      </c>
      <c r="M30" s="18" t="n">
        <v>0</v>
      </c>
      <c r="N30" s="20" t="n">
        <v>0</v>
      </c>
      <c r="O30" s="18" t="n">
        <v>0</v>
      </c>
      <c r="P30" s="20" t="n">
        <v>0</v>
      </c>
      <c r="Q30" s="18" t="n">
        <v>0</v>
      </c>
      <c r="R30" s="20" t="n">
        <v>0</v>
      </c>
      <c r="S30" s="18" t="n">
        <v>0.63589638</v>
      </c>
      <c r="T30" s="20" t="n">
        <v>0.44408086</v>
      </c>
    </row>
    <row r="31" spans="1:20">
      <c r="A31" s="15" t="s">
        <v>453</v>
      </c>
      <c r="B31" s="17" t="n">
        <v>2706</v>
      </c>
      <c r="C31" s="18">
        <f>(2371.0/B31*100)</f>
        <v/>
      </c>
      <c r="D31" s="19" t="n">
        <v>335</v>
      </c>
      <c r="E31" s="18" t="n">
        <v>8.25854972</v>
      </c>
      <c r="F31" s="20" t="n">
        <v>1.65086073</v>
      </c>
      <c r="G31" s="18" t="n">
        <v>42.64713665</v>
      </c>
      <c r="H31" s="20" t="n">
        <v>2.36793221</v>
      </c>
      <c r="I31" s="18" t="n">
        <v>47.99756401</v>
      </c>
      <c r="J31" s="20" t="n">
        <v>2.46066736</v>
      </c>
      <c r="K31" s="18" t="n">
        <v>0</v>
      </c>
      <c r="L31" s="20" t="n">
        <v>0</v>
      </c>
      <c r="M31" s="18" t="n">
        <v>0.27286096</v>
      </c>
      <c r="N31" s="20" t="n">
        <v>0.27533081</v>
      </c>
      <c r="O31" s="18" t="n">
        <v>0</v>
      </c>
      <c r="P31" s="20" t="n">
        <v>0</v>
      </c>
      <c r="Q31" s="18" t="n">
        <v>0</v>
      </c>
      <c r="R31" s="20" t="n">
        <v>0</v>
      </c>
      <c r="S31" s="18" t="n">
        <v>0.82388867</v>
      </c>
      <c r="T31" s="20" t="n">
        <v>0.45927704</v>
      </c>
    </row>
    <row r="32" spans="1:20">
      <c r="A32" s="15" t="s">
        <v>454</v>
      </c>
      <c r="B32" s="17" t="n">
        <v>2209</v>
      </c>
      <c r="C32" s="18">
        <f>(1854.0/B32*100)</f>
        <v/>
      </c>
      <c r="D32" s="19" t="n">
        <v>355</v>
      </c>
      <c r="E32" s="18" t="n">
        <v>25.15796633</v>
      </c>
      <c r="F32" s="20" t="n">
        <v>2.28561991</v>
      </c>
      <c r="G32" s="18" t="n">
        <v>36.04722963</v>
      </c>
      <c r="H32" s="20" t="n">
        <v>2.72190811</v>
      </c>
      <c r="I32" s="18" t="n">
        <v>24.3902068</v>
      </c>
      <c r="J32" s="20" t="n">
        <v>2.37422316</v>
      </c>
      <c r="K32" s="18" t="n">
        <v>0</v>
      </c>
      <c r="L32" s="20" t="n">
        <v>0</v>
      </c>
      <c r="M32" s="18" t="n">
        <v>0</v>
      </c>
      <c r="N32" s="20" t="n">
        <v>0</v>
      </c>
      <c r="O32" s="18" t="n">
        <v>0</v>
      </c>
      <c r="P32" s="20" t="n">
        <v>0</v>
      </c>
      <c r="Q32" s="18" t="n">
        <v>0</v>
      </c>
      <c r="R32" s="20" t="n">
        <v>0</v>
      </c>
      <c r="S32" s="18" t="n">
        <v>14.40459724</v>
      </c>
      <c r="T32" s="20" t="n">
        <v>2.26676314</v>
      </c>
    </row>
    <row r="33" spans="1:20">
      <c r="A33" s="15" t="s">
        <v>455</v>
      </c>
      <c r="B33" s="17" t="n">
        <v>3651</v>
      </c>
      <c r="C33" s="18">
        <f>(3193.0/B33*100)</f>
        <v/>
      </c>
      <c r="D33" s="19" t="n">
        <v>458</v>
      </c>
      <c r="E33" s="18" t="n">
        <v>24.58587373</v>
      </c>
      <c r="F33" s="20" t="n">
        <v>2.03870571</v>
      </c>
      <c r="G33" s="18" t="n">
        <v>52.56102581</v>
      </c>
      <c r="H33" s="20" t="n">
        <v>2.46255353</v>
      </c>
      <c r="I33" s="18" t="n">
        <v>13.23795144</v>
      </c>
      <c r="J33" s="20" t="n">
        <v>1.64078252</v>
      </c>
      <c r="K33" s="18" t="n">
        <v>0</v>
      </c>
      <c r="L33" s="20" t="n">
        <v>0</v>
      </c>
      <c r="M33" s="18" t="n">
        <v>0</v>
      </c>
      <c r="N33" s="20" t="n">
        <v>0</v>
      </c>
      <c r="O33" s="18" t="n">
        <v>0</v>
      </c>
      <c r="P33" s="20" t="n">
        <v>0</v>
      </c>
      <c r="Q33" s="18" t="n">
        <v>0</v>
      </c>
      <c r="R33" s="20" t="n">
        <v>0</v>
      </c>
      <c r="S33" s="18" t="n">
        <v>9.61514902</v>
      </c>
      <c r="T33" s="20" t="n">
        <v>2.34654759</v>
      </c>
    </row>
    <row r="34" spans="1:20">
      <c r="A34" s="15" t="s">
        <v>456</v>
      </c>
      <c r="B34" s="17" t="n">
        <v>3035</v>
      </c>
      <c r="C34" s="18">
        <f>(2653.0/B34*100)</f>
        <v/>
      </c>
      <c r="D34" s="19" t="n">
        <v>382</v>
      </c>
      <c r="E34" s="18" t="n">
        <v>29.29888692</v>
      </c>
      <c r="F34" s="20" t="n">
        <v>2.68483368</v>
      </c>
      <c r="G34" s="18" t="n">
        <v>49.68811455</v>
      </c>
      <c r="H34" s="20" t="n">
        <v>2.99135992</v>
      </c>
      <c r="I34" s="18" t="n">
        <v>20.45501725</v>
      </c>
      <c r="J34" s="20" t="n">
        <v>2.17761525</v>
      </c>
      <c r="K34" s="18" t="n">
        <v>0</v>
      </c>
      <c r="L34" s="20" t="n">
        <v>0</v>
      </c>
      <c r="M34" s="18" t="n">
        <v>0</v>
      </c>
      <c r="N34" s="20" t="n">
        <v>0</v>
      </c>
      <c r="O34" s="18" t="n">
        <v>0</v>
      </c>
      <c r="P34" s="20" t="n">
        <v>0</v>
      </c>
      <c r="Q34" s="18" t="n">
        <v>0</v>
      </c>
      <c r="R34" s="20" t="n">
        <v>0</v>
      </c>
      <c r="S34" s="18" t="n">
        <v>0.55798127</v>
      </c>
      <c r="T34" s="20" t="n">
        <v>0.40048497</v>
      </c>
    </row>
    <row r="35" spans="1:20">
      <c r="A35" s="15" t="s">
        <v>457</v>
      </c>
      <c r="B35" s="17" t="n">
        <v>2901</v>
      </c>
      <c r="C35" s="18">
        <f>(2574.0/B35*100)</f>
        <v/>
      </c>
      <c r="D35" s="19" t="n">
        <v>327</v>
      </c>
      <c r="E35" s="18" t="n">
        <v>9.63124779</v>
      </c>
      <c r="F35" s="20" t="n">
        <v>1.6392607</v>
      </c>
      <c r="G35" s="18" t="n">
        <v>43.19329535</v>
      </c>
      <c r="H35" s="20" t="n">
        <v>3.42428228</v>
      </c>
      <c r="I35" s="18" t="n">
        <v>35.44985391</v>
      </c>
      <c r="J35" s="20" t="n">
        <v>3.29411537</v>
      </c>
      <c r="K35" s="18" t="n">
        <v>0</v>
      </c>
      <c r="L35" s="20" t="n">
        <v>0</v>
      </c>
      <c r="M35" s="18" t="n">
        <v>0</v>
      </c>
      <c r="N35" s="20" t="n">
        <v>0</v>
      </c>
      <c r="O35" s="18" t="n">
        <v>0</v>
      </c>
      <c r="P35" s="20" t="n">
        <v>0</v>
      </c>
      <c r="Q35" s="18" t="n">
        <v>0</v>
      </c>
      <c r="R35" s="20" t="n">
        <v>0</v>
      </c>
      <c r="S35" s="18" t="n">
        <v>11.72560296</v>
      </c>
      <c r="T35" s="20" t="n">
        <v>2.36222671</v>
      </c>
    </row>
    <row r="36" spans="1:20">
      <c r="A36" s="15" t="s">
        <v>458</v>
      </c>
      <c r="B36" s="17" t="n">
        <v>3404</v>
      </c>
      <c r="C36" s="18">
        <f>(2971.0/B36*100)</f>
        <v/>
      </c>
      <c r="D36" s="19" t="n">
        <v>433</v>
      </c>
      <c r="E36" s="18" t="n">
        <v>39.19283043</v>
      </c>
      <c r="F36" s="20" t="n">
        <v>2.2915667</v>
      </c>
      <c r="G36" s="18" t="n">
        <v>42.90800454</v>
      </c>
      <c r="H36" s="20" t="n">
        <v>2.93678989</v>
      </c>
      <c r="I36" s="18" t="n">
        <v>16.92836812</v>
      </c>
      <c r="J36" s="20" t="n">
        <v>1.89185074</v>
      </c>
      <c r="K36" s="18" t="n">
        <v>0</v>
      </c>
      <c r="L36" s="20" t="n">
        <v>0</v>
      </c>
      <c r="M36" s="18" t="n">
        <v>0</v>
      </c>
      <c r="N36" s="20" t="n">
        <v>0</v>
      </c>
      <c r="O36" s="18" t="n">
        <v>0</v>
      </c>
      <c r="P36" s="20" t="n">
        <v>0</v>
      </c>
      <c r="Q36" s="18" t="n">
        <v>0</v>
      </c>
      <c r="R36" s="20" t="n">
        <v>0</v>
      </c>
      <c r="S36" s="18" t="n">
        <v>0.97079691</v>
      </c>
      <c r="T36" s="20" t="n">
        <v>0.50089911</v>
      </c>
    </row>
    <row r="37" spans="1:20">
      <c r="A37" s="15" t="s">
        <v>459</v>
      </c>
      <c r="B37" s="17" t="n">
        <v>2731</v>
      </c>
      <c r="C37" s="18">
        <f>(2377.0/B37*100)</f>
        <v/>
      </c>
      <c r="D37" s="19" t="n">
        <v>354</v>
      </c>
      <c r="E37" s="18" t="n">
        <v>14.23754575</v>
      </c>
      <c r="F37" s="20" t="n">
        <v>1.89706777</v>
      </c>
      <c r="G37" s="18" t="n">
        <v>41.63358477</v>
      </c>
      <c r="H37" s="20" t="n">
        <v>2.75393294</v>
      </c>
      <c r="I37" s="18" t="n">
        <v>42.22774039</v>
      </c>
      <c r="J37" s="20" t="n">
        <v>2.83628182</v>
      </c>
      <c r="K37" s="18" t="n">
        <v>0</v>
      </c>
      <c r="L37" s="20" t="n">
        <v>0</v>
      </c>
      <c r="M37" s="18" t="n">
        <v>0.28755925</v>
      </c>
      <c r="N37" s="20" t="n">
        <v>0.29069332</v>
      </c>
      <c r="O37" s="18" t="n">
        <v>0</v>
      </c>
      <c r="P37" s="20" t="n">
        <v>0</v>
      </c>
      <c r="Q37" s="18" t="n">
        <v>0</v>
      </c>
      <c r="R37" s="20" t="n">
        <v>0</v>
      </c>
      <c r="S37" s="18" t="n">
        <v>1.61356984</v>
      </c>
      <c r="T37" s="20" t="n">
        <v>0.71996688</v>
      </c>
    </row>
    <row r="38" spans="1:20">
      <c r="A38" s="15" t="s">
        <v>460</v>
      </c>
      <c r="B38" s="17" t="n">
        <v>2807</v>
      </c>
      <c r="C38" s="18">
        <f>(2351.0/B38*100)</f>
        <v/>
      </c>
      <c r="D38" s="19" t="n">
        <v>456</v>
      </c>
      <c r="E38" s="18" t="n">
        <v>13.83381147</v>
      </c>
      <c r="F38" s="20" t="n">
        <v>1.9917941</v>
      </c>
      <c r="G38" s="18" t="n">
        <v>48.35647137</v>
      </c>
      <c r="H38" s="20" t="n">
        <v>2.9799133</v>
      </c>
      <c r="I38" s="18" t="n">
        <v>33.06449136</v>
      </c>
      <c r="J38" s="20" t="n">
        <v>2.77763466</v>
      </c>
      <c r="K38" s="18" t="n">
        <v>0</v>
      </c>
      <c r="L38" s="20" t="n">
        <v>0</v>
      </c>
      <c r="M38" s="18" t="n">
        <v>0</v>
      </c>
      <c r="N38" s="20" t="n">
        <v>0</v>
      </c>
      <c r="O38" s="18" t="n">
        <v>0</v>
      </c>
      <c r="P38" s="20" t="n">
        <v>0</v>
      </c>
      <c r="Q38" s="18" t="n">
        <v>0</v>
      </c>
      <c r="R38" s="20" t="n">
        <v>0</v>
      </c>
      <c r="S38" s="18" t="n">
        <v>4.7452258</v>
      </c>
      <c r="T38" s="20" t="n">
        <v>1.47454647</v>
      </c>
    </row>
    <row r="39" spans="1:20">
      <c r="A39" s="15" t="s">
        <v>461</v>
      </c>
      <c r="B39" s="17" t="n">
        <v>2938</v>
      </c>
      <c r="C39" s="18">
        <f>(2588.0/B39*100)</f>
        <v/>
      </c>
      <c r="D39" s="19" t="n">
        <v>350</v>
      </c>
      <c r="E39" s="18" t="n">
        <v>23.02575428</v>
      </c>
      <c r="F39" s="20" t="n">
        <v>2.54400298</v>
      </c>
      <c r="G39" s="18" t="n">
        <v>52.71647823</v>
      </c>
      <c r="H39" s="20" t="n">
        <v>3.05021824</v>
      </c>
      <c r="I39" s="18" t="n">
        <v>12.05541213</v>
      </c>
      <c r="J39" s="20" t="n">
        <v>2.17112022</v>
      </c>
      <c r="K39" s="18" t="n">
        <v>0</v>
      </c>
      <c r="L39" s="20" t="n">
        <v>0</v>
      </c>
      <c r="M39" s="18" t="n">
        <v>0.31805829</v>
      </c>
      <c r="N39" s="20" t="n">
        <v>0.44938971</v>
      </c>
      <c r="O39" s="18" t="n">
        <v>0</v>
      </c>
      <c r="P39" s="20" t="n">
        <v>0</v>
      </c>
      <c r="Q39" s="18" t="n">
        <v>0</v>
      </c>
      <c r="R39" s="20" t="n">
        <v>0</v>
      </c>
      <c r="S39" s="18" t="n">
        <v>11.88429707</v>
      </c>
      <c r="T39" s="20" t="n">
        <v>2.11129957</v>
      </c>
    </row>
    <row r="40" spans="1:20">
      <c r="A40" s="15" t="s">
        <v>462</v>
      </c>
      <c r="B40" s="17" t="n">
        <v>6922</v>
      </c>
      <c r="C40" s="18">
        <f>(6121.0/B40*100)</f>
        <v/>
      </c>
      <c r="D40" s="19" t="n">
        <v>801</v>
      </c>
      <c r="E40" s="18" t="n">
        <v>23.86976941</v>
      </c>
      <c r="F40" s="20" t="n">
        <v>2.42279843</v>
      </c>
      <c r="G40" s="18" t="n">
        <v>47.69630432</v>
      </c>
      <c r="H40" s="20" t="n">
        <v>2.51052748</v>
      </c>
      <c r="I40" s="18" t="n">
        <v>27.6810676</v>
      </c>
      <c r="J40" s="20" t="n">
        <v>2.64831087</v>
      </c>
      <c r="K40" s="18" t="n">
        <v>0</v>
      </c>
      <c r="L40" s="20" t="n">
        <v>0</v>
      </c>
      <c r="M40" s="18" t="n">
        <v>0.01988816</v>
      </c>
      <c r="N40" s="20" t="n">
        <v>0.01993681</v>
      </c>
      <c r="O40" s="18" t="n">
        <v>0</v>
      </c>
      <c r="P40" s="20" t="n">
        <v>0</v>
      </c>
      <c r="Q40" s="18" t="n">
        <v>0</v>
      </c>
      <c r="R40" s="20" t="n">
        <v>0</v>
      </c>
      <c r="S40" s="18" t="n">
        <v>0.73297052</v>
      </c>
      <c r="T40" s="20" t="n">
        <v>0.22101189</v>
      </c>
    </row>
    <row r="41" spans="1:20">
      <c r="A41" s="15" t="s">
        <v>463</v>
      </c>
      <c r="B41" s="17" t="n">
        <v>2854</v>
      </c>
      <c r="C41" s="18">
        <f>(2509.0/B41*100)</f>
        <v/>
      </c>
      <c r="D41" s="19" t="n">
        <v>345</v>
      </c>
      <c r="E41" s="18" t="n">
        <v>29.51311068</v>
      </c>
      <c r="F41" s="20" t="n">
        <v>2.5316454</v>
      </c>
      <c r="G41" s="18" t="n">
        <v>50.23878098</v>
      </c>
      <c r="H41" s="20" t="n">
        <v>2.8890375</v>
      </c>
      <c r="I41" s="18" t="n">
        <v>19.9364541</v>
      </c>
      <c r="J41" s="20" t="n">
        <v>2.20223987</v>
      </c>
      <c r="K41" s="18" t="n">
        <v>0</v>
      </c>
      <c r="L41" s="20" t="n">
        <v>0</v>
      </c>
      <c r="M41" s="18" t="n">
        <v>0.2379251</v>
      </c>
      <c r="N41" s="20" t="n">
        <v>0.253274</v>
      </c>
      <c r="O41" s="18" t="n">
        <v>0</v>
      </c>
      <c r="P41" s="20" t="n">
        <v>0</v>
      </c>
      <c r="Q41" s="18" t="n">
        <v>0</v>
      </c>
      <c r="R41" s="20" t="n">
        <v>0</v>
      </c>
      <c r="S41" s="18" t="n">
        <v>0.07372914</v>
      </c>
      <c r="T41" s="20" t="n">
        <v>0.07872323000000001</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(10661.0/B46*100)</f>
        <v/>
      </c>
      <c r="D46" s="19" t="n">
        <v>1412</v>
      </c>
      <c r="E46" s="18" t="n">
        <v>59.10598011</v>
      </c>
      <c r="F46" s="20" t="n">
        <v>1.75446884</v>
      </c>
      <c r="G46" s="18" t="n">
        <v>28.61740833</v>
      </c>
      <c r="H46" s="20" t="n">
        <v>1.48774876</v>
      </c>
      <c r="I46" s="18" t="n">
        <v>8.531468540000001</v>
      </c>
      <c r="J46" s="20" t="n">
        <v>0.95423218</v>
      </c>
      <c r="K46" s="18" t="n">
        <v>0</v>
      </c>
      <c r="L46" s="20" t="n">
        <v>0</v>
      </c>
      <c r="M46" s="18" t="n">
        <v>0.4444272</v>
      </c>
      <c r="N46" s="20" t="n">
        <v>0.15647955</v>
      </c>
      <c r="O46" s="18" t="n">
        <v>0</v>
      </c>
      <c r="P46" s="20" t="n">
        <v>0</v>
      </c>
      <c r="Q46" s="18" t="n">
        <v>0</v>
      </c>
      <c r="R46" s="20" t="n">
        <v>0</v>
      </c>
      <c r="S46" s="18" t="n">
        <v>3.30071582</v>
      </c>
      <c r="T46" s="20" t="n">
        <v>0.55917341</v>
      </c>
    </row>
    <row r="47" spans="1:20">
      <c r="A47" s="15" t="s">
        <v>470</v>
      </c>
      <c r="B47" s="17" t="n">
        <v>2823</v>
      </c>
      <c r="C47" s="18">
        <f>(2485.0/B47*100)</f>
        <v/>
      </c>
      <c r="D47" s="19" t="n">
        <v>338</v>
      </c>
      <c r="E47" s="18" t="n">
        <v>31.62624559</v>
      </c>
      <c r="F47" s="20" t="n">
        <v>2.85811349</v>
      </c>
      <c r="G47" s="18" t="n">
        <v>43.11266338</v>
      </c>
      <c r="H47" s="20" t="n">
        <v>2.75911769</v>
      </c>
      <c r="I47" s="18" t="n">
        <v>13.65502717</v>
      </c>
      <c r="J47" s="20" t="n">
        <v>2.0134372</v>
      </c>
      <c r="K47" s="18" t="n">
        <v>0</v>
      </c>
      <c r="L47" s="20" t="n">
        <v>0</v>
      </c>
      <c r="M47" s="18" t="n">
        <v>0.30130635</v>
      </c>
      <c r="N47" s="20" t="n">
        <v>0.30322476</v>
      </c>
      <c r="O47" s="18" t="n">
        <v>0</v>
      </c>
      <c r="P47" s="20" t="n">
        <v>0</v>
      </c>
      <c r="Q47" s="18" t="n">
        <v>0</v>
      </c>
      <c r="R47" s="20" t="n">
        <v>0</v>
      </c>
      <c r="S47" s="18" t="n">
        <v>11.30475752</v>
      </c>
      <c r="T47" s="20" t="n">
        <v>2.00253776</v>
      </c>
    </row>
    <row r="48" spans="1:20">
      <c r="A48" s="15" t="s">
        <v>471</v>
      </c>
      <c r="B48" s="17" t="n">
        <v>4682</v>
      </c>
      <c r="C48" s="18">
        <f>(4090.0/B48*100)</f>
        <v/>
      </c>
      <c r="D48" s="19" t="n">
        <v>592</v>
      </c>
      <c r="E48" s="18" t="n">
        <v>17.02736852</v>
      </c>
      <c r="F48" s="20" t="n">
        <v>2.17178119</v>
      </c>
      <c r="G48" s="18" t="n">
        <v>55.76813288</v>
      </c>
      <c r="H48" s="20" t="n">
        <v>2.23444591</v>
      </c>
      <c r="I48" s="18" t="n">
        <v>25.55187104</v>
      </c>
      <c r="J48" s="20" t="n">
        <v>2.21126145</v>
      </c>
      <c r="K48" s="18" t="n">
        <v>0</v>
      </c>
      <c r="L48" s="20" t="n">
        <v>0</v>
      </c>
      <c r="M48" s="18" t="n">
        <v>0.24137642</v>
      </c>
      <c r="N48" s="20" t="n">
        <v>0.23165061</v>
      </c>
      <c r="O48" s="18" t="n">
        <v>0</v>
      </c>
      <c r="P48" s="20" t="n">
        <v>0</v>
      </c>
      <c r="Q48" s="18" t="n">
        <v>0</v>
      </c>
      <c r="R48" s="20" t="n">
        <v>0</v>
      </c>
      <c r="S48" s="18" t="n">
        <v>1.41125114</v>
      </c>
      <c r="T48" s="20" t="n">
        <v>0.60000989</v>
      </c>
    </row>
    <row r="49" spans="1:20">
      <c r="A49" s="15" t="s">
        <v>472</v>
      </c>
      <c r="B49" s="17" t="n">
        <v>6158</v>
      </c>
      <c r="C49" s="18">
        <f>(5370.0/B49*100)</f>
        <v/>
      </c>
      <c r="D49" s="19" t="n">
        <v>788</v>
      </c>
      <c r="E49" s="18" t="n">
        <v>69.63346049</v>
      </c>
      <c r="F49" s="20" t="n">
        <v>2.00253317</v>
      </c>
      <c r="G49" s="18" t="n">
        <v>27.63539017</v>
      </c>
      <c r="H49" s="20" t="n">
        <v>1.99112389</v>
      </c>
      <c r="I49" s="18" t="n">
        <v>1.86415265</v>
      </c>
      <c r="J49" s="20" t="n">
        <v>0.67434837</v>
      </c>
      <c r="K49" s="18" t="n">
        <v>0</v>
      </c>
      <c r="L49" s="20" t="n">
        <v>0</v>
      </c>
      <c r="M49" s="18" t="n">
        <v>0.03027603</v>
      </c>
      <c r="N49" s="20" t="n">
        <v>0.03194108</v>
      </c>
      <c r="O49" s="18" t="n">
        <v>0</v>
      </c>
      <c r="P49" s="20" t="n">
        <v>0</v>
      </c>
      <c r="Q49" s="18" t="n">
        <v>0</v>
      </c>
      <c r="R49" s="20" t="n">
        <v>0</v>
      </c>
      <c r="S49" s="18" t="n">
        <v>0.8367206700000001</v>
      </c>
      <c r="T49" s="20" t="n">
        <v>0.3722546</v>
      </c>
    </row>
    <row r="50" spans="1:20">
      <c r="A50" s="15" t="s">
        <v>473</v>
      </c>
      <c r="B50" s="17" t="n">
        <v>3494</v>
      </c>
      <c r="C50" s="18">
        <f>(3109.0/B50*100)</f>
        <v/>
      </c>
      <c r="D50" s="19" t="n">
        <v>385</v>
      </c>
      <c r="E50" s="18" t="n">
        <v>52.13318004</v>
      </c>
      <c r="F50" s="20" t="n">
        <v>2.45442501</v>
      </c>
      <c r="G50" s="18" t="n">
        <v>41.55533915</v>
      </c>
      <c r="H50" s="20" t="n">
        <v>2.23733156</v>
      </c>
      <c r="I50" s="18" t="n">
        <v>5.40089086</v>
      </c>
      <c r="J50" s="20" t="n">
        <v>1.24962605</v>
      </c>
      <c r="K50" s="18" t="n">
        <v>0</v>
      </c>
      <c r="L50" s="20" t="n">
        <v>0</v>
      </c>
      <c r="M50" s="18" t="n">
        <v>0</v>
      </c>
      <c r="N50" s="20" t="n">
        <v>0</v>
      </c>
      <c r="O50" s="18" t="n">
        <v>0</v>
      </c>
      <c r="P50" s="20" t="n">
        <v>0</v>
      </c>
      <c r="Q50" s="18" t="n">
        <v>0</v>
      </c>
      <c r="R50" s="20" t="n">
        <v>0</v>
      </c>
      <c r="S50" s="18" t="n">
        <v>0.91058995</v>
      </c>
      <c r="T50" s="20" t="n">
        <v>0.4632537</v>
      </c>
    </row>
    <row r="51" spans="1:20">
      <c r="A51" s="15" t="s">
        <v>474</v>
      </c>
      <c r="B51" s="17" t="n">
        <v>3013</v>
      </c>
      <c r="C51" s="18">
        <f>(2644.0/B51*100)</f>
        <v/>
      </c>
      <c r="D51" s="19" t="n">
        <v>369</v>
      </c>
      <c r="E51" s="18" t="n">
        <v>16.00976111</v>
      </c>
      <c r="F51" s="20" t="n">
        <v>2.00348245</v>
      </c>
      <c r="G51" s="18" t="n">
        <v>51.89296156</v>
      </c>
      <c r="H51" s="20" t="n">
        <v>2.64885986</v>
      </c>
      <c r="I51" s="18" t="n">
        <v>31.31344773</v>
      </c>
      <c r="J51" s="20" t="n">
        <v>2.1019934</v>
      </c>
      <c r="K51" s="18" t="n">
        <v>0</v>
      </c>
      <c r="L51" s="20" t="n">
        <v>0</v>
      </c>
      <c r="M51" s="18" t="n">
        <v>0</v>
      </c>
      <c r="N51" s="20" t="n">
        <v>0</v>
      </c>
      <c r="O51" s="18" t="n">
        <v>0</v>
      </c>
      <c r="P51" s="20" t="n">
        <v>0</v>
      </c>
      <c r="Q51" s="18" t="n">
        <v>0</v>
      </c>
      <c r="R51" s="20" t="n">
        <v>0</v>
      </c>
      <c r="S51" s="18" t="n">
        <v>0.7838296</v>
      </c>
      <c r="T51" s="20" t="n">
        <v>0.47000966</v>
      </c>
    </row>
    <row r="52" spans="1:20">
      <c r="A52" s="15" t="s">
        <v>475</v>
      </c>
      <c r="B52" s="17" t="n">
        <v>2760</v>
      </c>
      <c r="C52" s="18">
        <f>(2410.0/B52*100)</f>
        <v/>
      </c>
      <c r="D52" s="19" t="n">
        <v>350</v>
      </c>
      <c r="E52" s="18" t="n">
        <v>28.30133063</v>
      </c>
      <c r="F52" s="20" t="n">
        <v>2.83667025</v>
      </c>
      <c r="G52" s="18" t="n">
        <v>40.95210403</v>
      </c>
      <c r="H52" s="20" t="n">
        <v>2.93950193</v>
      </c>
      <c r="I52" s="18" t="n">
        <v>18.19510837</v>
      </c>
      <c r="J52" s="20" t="n">
        <v>2.19989404</v>
      </c>
      <c r="K52" s="18" t="n">
        <v>0</v>
      </c>
      <c r="L52" s="20" t="n">
        <v>0</v>
      </c>
      <c r="M52" s="18" t="n">
        <v>0</v>
      </c>
      <c r="N52" s="20" t="n">
        <v>0</v>
      </c>
      <c r="O52" s="18" t="n">
        <v>0</v>
      </c>
      <c r="P52" s="20" t="n">
        <v>0</v>
      </c>
      <c r="Q52" s="18" t="n">
        <v>0</v>
      </c>
      <c r="R52" s="20" t="n">
        <v>0</v>
      </c>
      <c r="S52" s="18" t="n">
        <v>12.55145697</v>
      </c>
      <c r="T52" s="20" t="n">
        <v>2.11457204</v>
      </c>
    </row>
    <row r="53" spans="1:20">
      <c r="A53" s="15" t="s">
        <v>476</v>
      </c>
      <c r="B53" s="17" t="n">
        <v>2474</v>
      </c>
      <c r="C53" s="18">
        <f>(2089.0/B53*100)</f>
        <v/>
      </c>
      <c r="D53" s="19" t="n">
        <v>385</v>
      </c>
      <c r="E53" s="18" t="n">
        <v>56.17742789</v>
      </c>
      <c r="F53" s="20" t="n">
        <v>2.61368023</v>
      </c>
      <c r="G53" s="18" t="n">
        <v>17.90570703</v>
      </c>
      <c r="H53" s="20" t="n">
        <v>2.10635659</v>
      </c>
      <c r="I53" s="18" t="n">
        <v>0.30707961</v>
      </c>
      <c r="J53" s="20" t="n">
        <v>0.30253044</v>
      </c>
      <c r="K53" s="18" t="n">
        <v>0</v>
      </c>
      <c r="L53" s="20" t="n">
        <v>0</v>
      </c>
      <c r="M53" s="18" t="n">
        <v>3.89438213</v>
      </c>
      <c r="N53" s="20" t="n">
        <v>1.20961889</v>
      </c>
      <c r="O53" s="18" t="n">
        <v>0</v>
      </c>
      <c r="P53" s="20" t="n">
        <v>0</v>
      </c>
      <c r="Q53" s="18" t="n">
        <v>0</v>
      </c>
      <c r="R53" s="20" t="n">
        <v>0</v>
      </c>
      <c r="S53" s="18" t="n">
        <v>21.71540334</v>
      </c>
      <c r="T53" s="20" t="n">
        <v>2.50341583</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(2340.0/B55*100)</f>
        <v/>
      </c>
      <c r="D55" s="19" t="n">
        <v>335</v>
      </c>
      <c r="E55" s="18" t="n">
        <v>10.55883039</v>
      </c>
      <c r="F55" s="20" t="n">
        <v>1.79534427</v>
      </c>
      <c r="G55" s="18" t="n">
        <v>48.96263859</v>
      </c>
      <c r="H55" s="20" t="n">
        <v>2.75813813</v>
      </c>
      <c r="I55" s="18" t="n">
        <v>37.77220399</v>
      </c>
      <c r="J55" s="20" t="n">
        <v>3.05512619</v>
      </c>
      <c r="K55" s="18" t="n">
        <v>0</v>
      </c>
      <c r="L55" s="20" t="n">
        <v>0</v>
      </c>
      <c r="M55" s="18" t="n">
        <v>0</v>
      </c>
      <c r="N55" s="20" t="n">
        <v>0</v>
      </c>
      <c r="O55" s="18" t="n">
        <v>0</v>
      </c>
      <c r="P55" s="20" t="n">
        <v>0</v>
      </c>
      <c r="Q55" s="18" t="n">
        <v>0</v>
      </c>
      <c r="R55" s="20" t="n">
        <v>0</v>
      </c>
      <c r="S55" s="18" t="n">
        <v>2.70632704</v>
      </c>
      <c r="T55" s="20" t="n">
        <v>1.22407481</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(2803.0/B61*100)</f>
        <v/>
      </c>
      <c r="D61" s="19" t="n">
        <v>398</v>
      </c>
      <c r="E61" s="18" t="n">
        <v>22.4570005</v>
      </c>
      <c r="F61" s="20" t="n">
        <v>2.15613233</v>
      </c>
      <c r="G61" s="18" t="n">
        <v>53.19231715</v>
      </c>
      <c r="H61" s="20" t="n">
        <v>2.62533263</v>
      </c>
      <c r="I61" s="18" t="n">
        <v>20.78530352</v>
      </c>
      <c r="J61" s="20" t="n">
        <v>2.25464778</v>
      </c>
      <c r="K61" s="18" t="n">
        <v>0</v>
      </c>
      <c r="L61" s="20" t="n">
        <v>0</v>
      </c>
      <c r="M61" s="18" t="n">
        <v>0.11932647</v>
      </c>
      <c r="N61" s="20" t="n">
        <v>0.08543637</v>
      </c>
      <c r="O61" s="18" t="n">
        <v>0</v>
      </c>
      <c r="P61" s="20" t="n">
        <v>0</v>
      </c>
      <c r="Q61" s="18" t="n">
        <v>0</v>
      </c>
      <c r="R61" s="20" t="n">
        <v>0</v>
      </c>
      <c r="S61" s="18" t="n">
        <v>3.44605236</v>
      </c>
      <c r="T61" s="20" t="n">
        <v>0.95670099</v>
      </c>
    </row>
    <row r="62" spans="1:20">
      <c r="A62" s="15" t="s">
        <v>486</v>
      </c>
      <c r="B62" s="17" t="n">
        <v>2230</v>
      </c>
      <c r="C62" s="18">
        <f>(1945.0/B62*100)</f>
        <v/>
      </c>
      <c r="D62" s="19" t="n">
        <v>285</v>
      </c>
      <c r="E62" s="18" t="n">
        <v>13.00587448</v>
      </c>
      <c r="F62" s="20" t="n">
        <v>2.09851258</v>
      </c>
      <c r="G62" s="18" t="n">
        <v>45.57486025</v>
      </c>
      <c r="H62" s="20" t="n">
        <v>2.89545577</v>
      </c>
      <c r="I62" s="18" t="n">
        <v>40.7217533</v>
      </c>
      <c r="J62" s="20" t="n">
        <v>2.70121403</v>
      </c>
      <c r="K62" s="18" t="n">
        <v>0</v>
      </c>
      <c r="L62" s="20" t="n">
        <v>0</v>
      </c>
      <c r="M62" s="18" t="n">
        <v>0</v>
      </c>
      <c r="N62" s="20" t="n">
        <v>0</v>
      </c>
      <c r="O62" s="18" t="n">
        <v>0</v>
      </c>
      <c r="P62" s="20" t="n">
        <v>0</v>
      </c>
      <c r="Q62" s="18" t="n">
        <v>0</v>
      </c>
      <c r="R62" s="20" t="n">
        <v>0</v>
      </c>
      <c r="S62" s="18" t="n">
        <v>0.69751197</v>
      </c>
      <c r="T62" s="20" t="n">
        <v>0.49475504</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(2426.0/B67*100)</f>
        <v/>
      </c>
      <c r="D67" s="19" t="n">
        <v>345</v>
      </c>
      <c r="E67" s="18" t="n">
        <v>38.21761732</v>
      </c>
      <c r="F67" s="20" t="n">
        <v>2.84248797</v>
      </c>
      <c r="G67" s="18" t="n">
        <v>39.81417457</v>
      </c>
      <c r="H67" s="20" t="n">
        <v>2.45513351</v>
      </c>
      <c r="I67" s="18" t="n">
        <v>17.90493842</v>
      </c>
      <c r="J67" s="20" t="n">
        <v>2.19805909</v>
      </c>
      <c r="K67" s="18" t="n">
        <v>0</v>
      </c>
      <c r="L67" s="20" t="n">
        <v>0</v>
      </c>
      <c r="M67" s="18" t="n">
        <v>0.27164157</v>
      </c>
      <c r="N67" s="20" t="n">
        <v>0.27174798</v>
      </c>
      <c r="O67" s="18" t="n">
        <v>0</v>
      </c>
      <c r="P67" s="20" t="n">
        <v>0</v>
      </c>
      <c r="Q67" s="18" t="n">
        <v>0</v>
      </c>
      <c r="R67" s="20" t="n">
        <v>0</v>
      </c>
      <c r="S67" s="18" t="n">
        <v>3.79162812</v>
      </c>
      <c r="T67" s="20" t="n">
        <v>0.98900705</v>
      </c>
    </row>
    <row r="68" spans="1:20">
      <c r="A68" s="15" t="s">
        <v>492</v>
      </c>
      <c r="B68" s="17" t="n">
        <v>3460</v>
      </c>
      <c r="C68" s="18">
        <f>(3066.0/B68*100)</f>
        <v/>
      </c>
      <c r="D68" s="19" t="n">
        <v>394</v>
      </c>
      <c r="E68" s="18" t="n">
        <v>50.84206048</v>
      </c>
      <c r="F68" s="20" t="n">
        <v>2.51132744</v>
      </c>
      <c r="G68" s="18" t="n">
        <v>36.94102599</v>
      </c>
      <c r="H68" s="20" t="n">
        <v>2.49789857</v>
      </c>
      <c r="I68" s="18" t="n">
        <v>8.17343767</v>
      </c>
      <c r="J68" s="20" t="n">
        <v>1.34931396</v>
      </c>
      <c r="K68" s="18" t="n">
        <v>0</v>
      </c>
      <c r="L68" s="20" t="n">
        <v>0</v>
      </c>
      <c r="M68" s="18" t="n">
        <v>0</v>
      </c>
      <c r="N68" s="20" t="n">
        <v>0</v>
      </c>
      <c r="O68" s="18" t="n">
        <v>0</v>
      </c>
      <c r="P68" s="20" t="n">
        <v>0</v>
      </c>
      <c r="Q68" s="18" t="n">
        <v>0</v>
      </c>
      <c r="R68" s="20" t="n">
        <v>0</v>
      </c>
      <c r="S68" s="18" t="n">
        <v>4.04347587</v>
      </c>
      <c r="T68" s="20" t="n">
        <v>1.04633001</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(5018.0/B70*100)</f>
        <v/>
      </c>
      <c r="D70" s="19" t="n">
        <v>1016</v>
      </c>
      <c r="E70" s="18" t="n">
        <v>33.61857034</v>
      </c>
      <c r="F70" s="20" t="n">
        <v>1.35258054</v>
      </c>
      <c r="G70" s="18" t="n">
        <v>50.32331613</v>
      </c>
      <c r="H70" s="20" t="n">
        <v>1.54643052</v>
      </c>
      <c r="I70" s="18" t="n">
        <v>13.81770195</v>
      </c>
      <c r="J70" s="20" t="n">
        <v>1.01784949</v>
      </c>
      <c r="K70" s="18" t="n">
        <v>0</v>
      </c>
      <c r="L70" s="20" t="n">
        <v>0</v>
      </c>
      <c r="M70" s="18" t="n">
        <v>0.60936345</v>
      </c>
      <c r="N70" s="20" t="n">
        <v>0.2472802</v>
      </c>
      <c r="O70" s="18" t="n">
        <v>0</v>
      </c>
      <c r="P70" s="20" t="n">
        <v>0</v>
      </c>
      <c r="Q70" s="18" t="n">
        <v>0</v>
      </c>
      <c r="R70" s="20" t="n">
        <v>0</v>
      </c>
      <c r="S70" s="18" t="n">
        <v>1.63104812</v>
      </c>
      <c r="T70" s="20" t="n">
        <v>0.40681196</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(2705.0/B72*100)</f>
        <v/>
      </c>
      <c r="D72" s="19" t="n">
        <v>402</v>
      </c>
      <c r="E72" s="18" t="n">
        <v>23.53681026</v>
      </c>
      <c r="F72" s="20" t="n">
        <v>2.54991326</v>
      </c>
      <c r="G72" s="18" t="n">
        <v>52.54554785</v>
      </c>
      <c r="H72" s="20" t="n">
        <v>3.44019947</v>
      </c>
      <c r="I72" s="18" t="n">
        <v>22.35292718</v>
      </c>
      <c r="J72" s="20" t="n">
        <v>2.32075953</v>
      </c>
      <c r="K72" s="18" t="n">
        <v>0</v>
      </c>
      <c r="L72" s="20" t="n">
        <v>0</v>
      </c>
      <c r="M72" s="18" t="n">
        <v>0</v>
      </c>
      <c r="N72" s="20" t="n">
        <v>0</v>
      </c>
      <c r="O72" s="18" t="n">
        <v>0</v>
      </c>
      <c r="P72" s="20" t="n">
        <v>0</v>
      </c>
      <c r="Q72" s="18" t="n">
        <v>0</v>
      </c>
      <c r="R72" s="20" t="n">
        <v>0</v>
      </c>
      <c r="S72" s="18" t="n">
        <v>1.56471471</v>
      </c>
      <c r="T72" s="20" t="n">
        <v>0.67673993</v>
      </c>
    </row>
    <row r="73" spans="1:20">
      <c r="A73" s="15" t="s">
        <v>497</v>
      </c>
      <c r="B73" s="17" t="n">
        <v>2973</v>
      </c>
      <c r="C73" s="18">
        <f>(2614.0/B73*100)</f>
        <v/>
      </c>
      <c r="D73" s="19" t="n">
        <v>359</v>
      </c>
      <c r="E73" s="18" t="n">
        <v>13.82662549</v>
      </c>
      <c r="F73" s="20" t="n">
        <v>2.02593735</v>
      </c>
      <c r="G73" s="18" t="n">
        <v>46.07145937</v>
      </c>
      <c r="H73" s="20" t="n">
        <v>2.96805599</v>
      </c>
      <c r="I73" s="18" t="n">
        <v>38.03279733</v>
      </c>
      <c r="J73" s="20" t="n">
        <v>2.83605382</v>
      </c>
      <c r="K73" s="18" t="n">
        <v>0</v>
      </c>
      <c r="L73" s="20" t="n">
        <v>0</v>
      </c>
      <c r="M73" s="18" t="n">
        <v>0.64296626</v>
      </c>
      <c r="N73" s="20" t="n">
        <v>0.05285341</v>
      </c>
      <c r="O73" s="18" t="n">
        <v>0</v>
      </c>
      <c r="P73" s="20" t="n">
        <v>0</v>
      </c>
      <c r="Q73" s="18" t="n">
        <v>0</v>
      </c>
      <c r="R73" s="20" t="n">
        <v>0</v>
      </c>
      <c r="S73" s="18" t="n">
        <v>1.42615155</v>
      </c>
      <c r="T73" s="20" t="n">
        <v>0.61870179</v>
      </c>
    </row>
    <row r="74" spans="1:20">
      <c r="A74" s="15" t="s">
        <v>498</v>
      </c>
      <c r="B74" s="17" t="n">
        <v>3819</v>
      </c>
      <c r="C74" s="18">
        <f>(3352.0/B74*100)</f>
        <v/>
      </c>
      <c r="D74" s="19" t="n">
        <v>467</v>
      </c>
      <c r="E74" s="18" t="n">
        <v>21.0989058</v>
      </c>
      <c r="F74" s="20" t="n">
        <v>2.31443234</v>
      </c>
      <c r="G74" s="18" t="n">
        <v>60.92896522</v>
      </c>
      <c r="H74" s="20" t="n">
        <v>2.72515052</v>
      </c>
      <c r="I74" s="18" t="n">
        <v>16.78373292</v>
      </c>
      <c r="J74" s="20" t="n">
        <v>1.96253241</v>
      </c>
      <c r="K74" s="18" t="n">
        <v>0</v>
      </c>
      <c r="L74" s="20" t="n">
        <v>0</v>
      </c>
      <c r="M74" s="18" t="n">
        <v>0.10863389</v>
      </c>
      <c r="N74" s="20" t="n">
        <v>0.10948668</v>
      </c>
      <c r="O74" s="18" t="n">
        <v>0</v>
      </c>
      <c r="P74" s="20" t="n">
        <v>0</v>
      </c>
      <c r="Q74" s="18" t="n">
        <v>0</v>
      </c>
      <c r="R74" s="20" t="n">
        <v>0</v>
      </c>
      <c r="S74" s="18" t="n">
        <v>1.07976218</v>
      </c>
      <c r="T74" s="20" t="n">
        <v>0.52564701</v>
      </c>
    </row>
    <row r="75" spans="1:20">
      <c r="A75" s="15" t="s">
        <v>499</v>
      </c>
      <c r="B75" s="17" t="n">
        <v>4652</v>
      </c>
      <c r="C75" s="18">
        <f>(4051.0/B75*100)</f>
        <v/>
      </c>
      <c r="D75" s="19" t="n">
        <v>601</v>
      </c>
      <c r="E75" s="18" t="n">
        <v>23.82330629</v>
      </c>
      <c r="F75" s="20" t="n">
        <v>2.04613368</v>
      </c>
      <c r="G75" s="18" t="n">
        <v>62.65061318</v>
      </c>
      <c r="H75" s="20" t="n">
        <v>2.49342467</v>
      </c>
      <c r="I75" s="18" t="n">
        <v>12.96183161</v>
      </c>
      <c r="J75" s="20" t="n">
        <v>1.66823651</v>
      </c>
      <c r="K75" s="18" t="n">
        <v>0</v>
      </c>
      <c r="L75" s="20" t="n">
        <v>0</v>
      </c>
      <c r="M75" s="18" t="n">
        <v>0</v>
      </c>
      <c r="N75" s="20" t="n">
        <v>0</v>
      </c>
      <c r="O75" s="18" t="n">
        <v>0</v>
      </c>
      <c r="P75" s="20" t="n">
        <v>0</v>
      </c>
      <c r="Q75" s="18" t="n">
        <v>0</v>
      </c>
      <c r="R75" s="20" t="n">
        <v>0</v>
      </c>
      <c r="S75" s="18" t="n">
        <v>0.56424893</v>
      </c>
      <c r="T75" s="20" t="n">
        <v>0.35970401</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(2624.0/B77*100)</f>
        <v/>
      </c>
      <c r="D77" s="19" t="n">
        <v>345</v>
      </c>
      <c r="E77" s="18" t="n">
        <v>33.69653332</v>
      </c>
      <c r="F77" s="20" t="n">
        <v>2.40764997</v>
      </c>
      <c r="G77" s="18" t="n">
        <v>52.96081369</v>
      </c>
      <c r="H77" s="20" t="n">
        <v>3.00543136</v>
      </c>
      <c r="I77" s="18" t="n">
        <v>10.17914604</v>
      </c>
      <c r="J77" s="20" t="n">
        <v>1.9292855</v>
      </c>
      <c r="K77" s="18" t="n">
        <v>0</v>
      </c>
      <c r="L77" s="20" t="n">
        <v>0</v>
      </c>
      <c r="M77" s="18" t="n">
        <v>0.8603467</v>
      </c>
      <c r="N77" s="20" t="n">
        <v>0.43345743</v>
      </c>
      <c r="O77" s="18" t="n">
        <v>0</v>
      </c>
      <c r="P77" s="20" t="n">
        <v>0</v>
      </c>
      <c r="Q77" s="18" t="n">
        <v>0</v>
      </c>
      <c r="R77" s="20" t="n">
        <v>0</v>
      </c>
      <c r="S77" s="18" t="n">
        <v>2.30316025</v>
      </c>
      <c r="T77" s="20" t="n">
        <v>0.69645503</v>
      </c>
    </row>
    <row r="78" spans="1:20">
      <c r="A78" s="15" t="s">
        <v>502</v>
      </c>
      <c r="B78" s="17" t="n">
        <v>7115</v>
      </c>
      <c r="C78" s="18">
        <f>(6256.0/B78*100)</f>
        <v/>
      </c>
      <c r="D78" s="19" t="n">
        <v>859</v>
      </c>
      <c r="E78" s="18" t="n">
        <v>38.11183359</v>
      </c>
      <c r="F78" s="20" t="n">
        <v>1.93484141</v>
      </c>
      <c r="G78" s="18" t="n">
        <v>41.72637843</v>
      </c>
      <c r="H78" s="20" t="n">
        <v>1.89435118</v>
      </c>
      <c r="I78" s="18" t="n">
        <v>13.29304847</v>
      </c>
      <c r="J78" s="20" t="n">
        <v>1.61131041</v>
      </c>
      <c r="K78" s="18" t="n">
        <v>0</v>
      </c>
      <c r="L78" s="20" t="n">
        <v>0</v>
      </c>
      <c r="M78" s="18" t="n">
        <v>0.34179885</v>
      </c>
      <c r="N78" s="20" t="n">
        <v>0.2233755</v>
      </c>
      <c r="O78" s="18" t="n">
        <v>0</v>
      </c>
      <c r="P78" s="20" t="n">
        <v>0</v>
      </c>
      <c r="Q78" s="18" t="n">
        <v>0</v>
      </c>
      <c r="R78" s="20" t="n">
        <v>0</v>
      </c>
      <c r="S78" s="18" t="n">
        <v>6.52694065</v>
      </c>
      <c r="T78" s="20" t="n">
        <v>1.27584441</v>
      </c>
    </row>
    <row r="79" spans="1:20">
      <c r="A79" s="15" t="s">
        <v>503</v>
      </c>
      <c r="B79" s="17" t="n">
        <v>3154</v>
      </c>
      <c r="C79" s="18">
        <f>(2774.0/B79*100)</f>
        <v/>
      </c>
      <c r="D79" s="19" t="n">
        <v>380</v>
      </c>
      <c r="E79" s="18" t="n">
        <v>37.68265653</v>
      </c>
      <c r="F79" s="20" t="n">
        <v>2.657302</v>
      </c>
      <c r="G79" s="18" t="n">
        <v>45.46061876</v>
      </c>
      <c r="H79" s="20" t="n">
        <v>2.94212834</v>
      </c>
      <c r="I79" s="18" t="n">
        <v>15.21688353</v>
      </c>
      <c r="J79" s="20" t="n">
        <v>2.0818634</v>
      </c>
      <c r="K79" s="18" t="n">
        <v>0</v>
      </c>
      <c r="L79" s="20" t="n">
        <v>0</v>
      </c>
      <c r="M79" s="18" t="n">
        <v>0.29666972</v>
      </c>
      <c r="N79" s="20" t="n">
        <v>0.41855248</v>
      </c>
      <c r="O79" s="18" t="n">
        <v>0</v>
      </c>
      <c r="P79" s="20" t="n">
        <v>0</v>
      </c>
      <c r="Q79" s="18" t="n">
        <v>0</v>
      </c>
      <c r="R79" s="20" t="n">
        <v>0</v>
      </c>
      <c r="S79" s="18" t="n">
        <v>1.34317147</v>
      </c>
      <c r="T79" s="20" t="n">
        <v>0.5656273000000001</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(13975.0/B82*100)</f>
        <v/>
      </c>
      <c r="D82" s="19" t="n">
        <v>1986</v>
      </c>
      <c r="E82" s="18" t="n">
        <v>36.25956774</v>
      </c>
      <c r="F82" s="20" t="n">
        <v>1.58057477</v>
      </c>
      <c r="G82" s="18" t="n">
        <v>43.63131635</v>
      </c>
      <c r="H82" s="20" t="n">
        <v>1.65500729</v>
      </c>
      <c r="I82" s="18" t="n">
        <v>18.92115977</v>
      </c>
      <c r="J82" s="20" t="n">
        <v>1.303946</v>
      </c>
      <c r="K82" s="18" t="n">
        <v>0</v>
      </c>
      <c r="L82" s="20" t="n">
        <v>0</v>
      </c>
      <c r="M82" s="18" t="n">
        <v>0.08173178</v>
      </c>
      <c r="N82" s="20" t="n">
        <v>0.04357314</v>
      </c>
      <c r="O82" s="18" t="n">
        <v>0</v>
      </c>
      <c r="P82" s="20" t="n">
        <v>0</v>
      </c>
      <c r="Q82" s="18" t="n">
        <v>0</v>
      </c>
      <c r="R82" s="20" t="n">
        <v>0</v>
      </c>
      <c r="S82" s="18" t="n">
        <v>1.10622436</v>
      </c>
      <c r="T82" s="20" t="n">
        <v>0.35341223</v>
      </c>
    </row>
    <row r="83" spans="1:20">
      <c r="A83" s="15" t="s">
        <v>507</v>
      </c>
      <c r="B83" s="17" t="n">
        <v>808</v>
      </c>
      <c r="C83" s="18">
        <f>(712.0/B83*100)</f>
        <v/>
      </c>
      <c r="D83" s="19" t="n">
        <v>96</v>
      </c>
      <c r="E83" s="18" t="n">
        <v>19.39712747</v>
      </c>
      <c r="F83" s="20" t="n">
        <v>5.07551913</v>
      </c>
      <c r="G83" s="18" t="n">
        <v>52.34714683</v>
      </c>
      <c r="H83" s="20" t="n">
        <v>6.06197158</v>
      </c>
      <c r="I83" s="18" t="n">
        <v>26.21604853</v>
      </c>
      <c r="J83" s="20" t="n">
        <v>4.66603831</v>
      </c>
      <c r="K83" s="18" t="n">
        <v>0</v>
      </c>
      <c r="L83" s="20" t="n">
        <v>0</v>
      </c>
      <c r="M83" s="18" t="n">
        <v>0</v>
      </c>
      <c r="N83" s="20" t="n">
        <v>0</v>
      </c>
      <c r="O83" s="18" t="n">
        <v>0</v>
      </c>
      <c r="P83" s="20" t="n">
        <v>0</v>
      </c>
      <c r="Q83" s="18" t="n">
        <v>0</v>
      </c>
      <c r="R83" s="20" t="n">
        <v>0</v>
      </c>
      <c r="S83" s="18" t="n">
        <v>2.03967716</v>
      </c>
      <c r="T83" s="20" t="n">
        <v>1.47366183</v>
      </c>
    </row>
    <row r="84" spans="1:20">
      <c r="A84" s="23" t="s">
        <v>508</v>
      </c>
      <c r="B84" s="24" t="n">
        <v>938</v>
      </c>
      <c r="C84" s="25">
        <f>(827.0/B84*100)</f>
        <v/>
      </c>
      <c r="D84" s="19" t="n">
        <v>111</v>
      </c>
      <c r="E84" s="18" t="n">
        <v>30.43174586</v>
      </c>
      <c r="F84" s="20" t="n">
        <v>4.08753092</v>
      </c>
      <c r="G84" s="18" t="n">
        <v>47.58243587</v>
      </c>
      <c r="H84" s="20" t="n">
        <v>6.22923734</v>
      </c>
      <c r="I84" s="18" t="n">
        <v>21.01367416</v>
      </c>
      <c r="J84" s="20" t="n">
        <v>5.37239938</v>
      </c>
      <c r="K84" s="18" t="n">
        <v>0</v>
      </c>
      <c r="L84" s="20" t="n">
        <v>0</v>
      </c>
      <c r="M84" s="18" t="n">
        <v>0</v>
      </c>
      <c r="N84" s="20" t="n">
        <v>0</v>
      </c>
      <c r="O84" s="18" t="n">
        <v>0</v>
      </c>
      <c r="P84" s="20" t="n">
        <v>0</v>
      </c>
      <c r="Q84" s="18" t="n">
        <v>0</v>
      </c>
      <c r="R84" s="20" t="n">
        <v>0</v>
      </c>
      <c r="S84" s="18" t="n">
        <v>0.9721441</v>
      </c>
      <c r="T84" s="20" t="n">
        <v>1.02123281</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(6272.0/B7*100)</f>
        <v/>
      </c>
      <c r="D7" s="19" t="n">
        <v>891</v>
      </c>
      <c r="E7" s="18" t="n">
        <v>30.02668991</v>
      </c>
      <c r="F7" s="20" t="n">
        <v>1.99163751</v>
      </c>
      <c r="G7" s="18" t="n">
        <v>59.00560877</v>
      </c>
      <c r="H7" s="20" t="n">
        <v>1.80251342</v>
      </c>
      <c r="I7" s="18" t="n">
        <v>0</v>
      </c>
      <c r="J7" s="20" t="n">
        <v>0</v>
      </c>
      <c r="K7" s="18" t="n">
        <v>0.2003994</v>
      </c>
      <c r="L7" s="20" t="n">
        <v>0.15850642</v>
      </c>
      <c r="M7" s="18" t="n">
        <v>0.01182115</v>
      </c>
      <c r="N7" s="20" t="n">
        <v>0.01199899</v>
      </c>
      <c r="O7" s="18" t="n">
        <v>0</v>
      </c>
      <c r="P7" s="20" t="n">
        <v>0</v>
      </c>
      <c r="Q7" s="18" t="n">
        <v>10.75548077</v>
      </c>
      <c r="R7" s="20" t="n">
        <v>1.38818481</v>
      </c>
    </row>
    <row r="8" spans="1:18">
      <c r="A8" s="15" t="s">
        <v>430</v>
      </c>
      <c r="B8" s="17" t="n">
        <v>3443</v>
      </c>
      <c r="C8" s="18">
        <f>(3024.0/B8*100)</f>
        <v/>
      </c>
      <c r="D8" s="19" t="n">
        <v>419</v>
      </c>
      <c r="E8" s="18" t="n">
        <v>23.63741089</v>
      </c>
      <c r="F8" s="20" t="n">
        <v>2.61011848</v>
      </c>
      <c r="G8" s="18" t="n">
        <v>58.30125067</v>
      </c>
      <c r="H8" s="20" t="n">
        <v>3.14749998</v>
      </c>
      <c r="I8" s="18" t="n">
        <v>0</v>
      </c>
      <c r="J8" s="20" t="n">
        <v>0</v>
      </c>
      <c r="K8" s="18" t="n">
        <v>0.30926828</v>
      </c>
      <c r="L8" s="20" t="n">
        <v>0.22489937</v>
      </c>
      <c r="M8" s="18" t="n">
        <v>0</v>
      </c>
      <c r="N8" s="20" t="n">
        <v>0</v>
      </c>
      <c r="O8" s="18" t="n">
        <v>0</v>
      </c>
      <c r="P8" s="20" t="n">
        <v>0</v>
      </c>
      <c r="Q8" s="18" t="n">
        <v>17.75207016</v>
      </c>
      <c r="R8" s="20" t="n">
        <v>2.4541718</v>
      </c>
    </row>
    <row r="9" spans="1:18">
      <c r="A9" s="15" t="s">
        <v>431</v>
      </c>
      <c r="B9" s="17" t="n">
        <v>4752</v>
      </c>
      <c r="C9" s="18">
        <f>(4191.0/B9*100)</f>
        <v/>
      </c>
      <c r="D9" s="19" t="n">
        <v>561</v>
      </c>
      <c r="E9" s="18" t="n">
        <v>19.4429187</v>
      </c>
      <c r="F9" s="20" t="n">
        <v>1.71237335</v>
      </c>
      <c r="G9" s="18" t="n">
        <v>66.96465895999999</v>
      </c>
      <c r="H9" s="20" t="n">
        <v>2.70898453</v>
      </c>
      <c r="I9" s="18" t="n">
        <v>0</v>
      </c>
      <c r="J9" s="20" t="n">
        <v>0</v>
      </c>
      <c r="K9" s="18" t="n">
        <v>0</v>
      </c>
      <c r="L9" s="20" t="n">
        <v>0</v>
      </c>
      <c r="M9" s="18" t="n">
        <v>0.16528335</v>
      </c>
      <c r="N9" s="20" t="n">
        <v>0.16041155</v>
      </c>
      <c r="O9" s="18" t="n">
        <v>0</v>
      </c>
      <c r="P9" s="20" t="n">
        <v>0</v>
      </c>
      <c r="Q9" s="18" t="n">
        <v>13.427139</v>
      </c>
      <c r="R9" s="20" t="n">
        <v>1.94750953</v>
      </c>
    </row>
    <row r="10" spans="1:18">
      <c r="A10" s="15" t="s">
        <v>432</v>
      </c>
      <c r="B10" s="17" t="n">
        <v>10022</v>
      </c>
      <c r="C10" s="18">
        <f>(8782.0/B10*100)</f>
        <v/>
      </c>
      <c r="D10" s="19" t="n">
        <v>1240</v>
      </c>
      <c r="E10" s="18" t="n">
        <v>16.55802314</v>
      </c>
      <c r="F10" s="20" t="n">
        <v>1.46698564</v>
      </c>
      <c r="G10" s="18" t="n">
        <v>77.37435746</v>
      </c>
      <c r="H10" s="20" t="n">
        <v>1.74949163</v>
      </c>
      <c r="I10" s="18" t="n">
        <v>0</v>
      </c>
      <c r="J10" s="20" t="n">
        <v>0</v>
      </c>
      <c r="K10" s="18" t="n">
        <v>0.03848664</v>
      </c>
      <c r="L10" s="20" t="n">
        <v>0.02435111</v>
      </c>
      <c r="M10" s="18" t="n">
        <v>0.15847221</v>
      </c>
      <c r="N10" s="20" t="n">
        <v>0.1611239</v>
      </c>
      <c r="O10" s="18" t="n">
        <v>0</v>
      </c>
      <c r="P10" s="20" t="n">
        <v>0</v>
      </c>
      <c r="Q10" s="18" t="n">
        <v>5.87066055</v>
      </c>
      <c r="R10" s="20" t="n">
        <v>1.05224753</v>
      </c>
    </row>
    <row r="11" spans="1:18">
      <c r="A11" s="15" t="s">
        <v>433</v>
      </c>
      <c r="B11" s="17" t="n">
        <v>3500</v>
      </c>
      <c r="C11" s="18">
        <f>(3078.0/B11*100)</f>
        <v/>
      </c>
      <c r="D11" s="19" t="n">
        <v>422</v>
      </c>
      <c r="E11" s="18" t="n">
        <v>23.43017796</v>
      </c>
      <c r="F11" s="20" t="n">
        <v>2.32825703</v>
      </c>
      <c r="G11" s="18" t="n">
        <v>60.9369396</v>
      </c>
      <c r="H11" s="20" t="n">
        <v>2.96208491</v>
      </c>
      <c r="I11" s="18" t="n">
        <v>0</v>
      </c>
      <c r="J11" s="20" t="n">
        <v>0</v>
      </c>
      <c r="K11" s="18" t="n">
        <v>0</v>
      </c>
      <c r="L11" s="20" t="n">
        <v>0</v>
      </c>
      <c r="M11" s="18" t="n">
        <v>0.10314157</v>
      </c>
      <c r="N11" s="20" t="n">
        <v>0.11346591</v>
      </c>
      <c r="O11" s="18" t="n">
        <v>0</v>
      </c>
      <c r="P11" s="20" t="n">
        <v>0</v>
      </c>
      <c r="Q11" s="18" t="n">
        <v>15.52974086</v>
      </c>
      <c r="R11" s="20" t="n">
        <v>2.00055945</v>
      </c>
    </row>
    <row r="12" spans="1:18">
      <c r="A12" s="15" t="s">
        <v>434</v>
      </c>
      <c r="B12" s="17" t="n">
        <v>3422</v>
      </c>
      <c r="C12" s="18">
        <f>(3004.0/B12*100)</f>
        <v/>
      </c>
      <c r="D12" s="19" t="n">
        <v>418</v>
      </c>
      <c r="E12" s="18" t="n">
        <v>28.07164933</v>
      </c>
      <c r="F12" s="20" t="n">
        <v>2.4673698</v>
      </c>
      <c r="G12" s="18" t="n">
        <v>48.51338949</v>
      </c>
      <c r="H12" s="20" t="n">
        <v>2.57789455</v>
      </c>
      <c r="I12" s="18" t="n">
        <v>0</v>
      </c>
      <c r="J12" s="20" t="n">
        <v>0</v>
      </c>
      <c r="K12" s="18" t="n">
        <v>0.18689187</v>
      </c>
      <c r="L12" s="20" t="n">
        <v>0.26823405</v>
      </c>
      <c r="M12" s="18" t="n">
        <v>0</v>
      </c>
      <c r="N12" s="20" t="n">
        <v>0</v>
      </c>
      <c r="O12" s="18" t="n">
        <v>0</v>
      </c>
      <c r="P12" s="20" t="n">
        <v>0</v>
      </c>
      <c r="Q12" s="18" t="n">
        <v>23.22806931</v>
      </c>
      <c r="R12" s="20" t="n">
        <v>2.48376535</v>
      </c>
    </row>
    <row r="13" spans="1:18">
      <c r="A13" s="15" t="s">
        <v>435</v>
      </c>
      <c r="B13" s="17" t="n">
        <v>3602</v>
      </c>
      <c r="C13" s="18">
        <f>(3183.0/B13*100)</f>
        <v/>
      </c>
      <c r="D13" s="19" t="n">
        <v>419</v>
      </c>
      <c r="E13" s="18" t="n">
        <v>30.41666445</v>
      </c>
      <c r="F13" s="20" t="n">
        <v>2.73132403</v>
      </c>
      <c r="G13" s="18" t="n">
        <v>44.69571893</v>
      </c>
      <c r="H13" s="20" t="n">
        <v>3.35417988</v>
      </c>
      <c r="I13" s="18" t="n">
        <v>0</v>
      </c>
      <c r="J13" s="20" t="n">
        <v>0</v>
      </c>
      <c r="K13" s="18" t="n">
        <v>0.59405982</v>
      </c>
      <c r="L13" s="20" t="n">
        <v>0.5083019</v>
      </c>
      <c r="M13" s="18" t="n">
        <v>0.99825606</v>
      </c>
      <c r="N13" s="20" t="n">
        <v>0.59350956</v>
      </c>
      <c r="O13" s="18" t="n">
        <v>0</v>
      </c>
      <c r="P13" s="20" t="n">
        <v>0</v>
      </c>
      <c r="Q13" s="18" t="n">
        <v>23.29530074</v>
      </c>
      <c r="R13" s="20" t="n">
        <v>2.93310469</v>
      </c>
    </row>
    <row r="14" spans="1:18">
      <c r="A14" s="15" t="s">
        <v>436</v>
      </c>
      <c r="B14" s="17" t="n">
        <v>2788</v>
      </c>
      <c r="C14" s="18">
        <f>(2452.0/B14*100)</f>
        <v/>
      </c>
      <c r="D14" s="19" t="n">
        <v>336</v>
      </c>
      <c r="E14" s="18" t="n">
        <v>14.83342496</v>
      </c>
      <c r="F14" s="20" t="n">
        <v>2.2525294</v>
      </c>
      <c r="G14" s="18" t="n">
        <v>75.45422157</v>
      </c>
      <c r="H14" s="20" t="n">
        <v>2.72054739</v>
      </c>
      <c r="I14" s="18" t="n">
        <v>0</v>
      </c>
      <c r="J14" s="20" t="n">
        <v>0</v>
      </c>
      <c r="K14" s="18" t="n">
        <v>0</v>
      </c>
      <c r="L14" s="20" t="n">
        <v>0</v>
      </c>
      <c r="M14" s="18" t="n">
        <v>0.28064707</v>
      </c>
      <c r="N14" s="20" t="n">
        <v>0.2789669</v>
      </c>
      <c r="O14" s="18" t="n">
        <v>0</v>
      </c>
      <c r="P14" s="20" t="n">
        <v>0</v>
      </c>
      <c r="Q14" s="18" t="n">
        <v>9.431706399999999</v>
      </c>
      <c r="R14" s="20" t="n">
        <v>2.11786539</v>
      </c>
    </row>
    <row r="15" spans="1:18">
      <c r="A15" s="15" t="s">
        <v>437</v>
      </c>
      <c r="B15" s="17" t="n">
        <v>2863</v>
      </c>
      <c r="C15" s="18">
        <f>(2500.0/B15*100)</f>
        <v/>
      </c>
      <c r="D15" s="19" t="n">
        <v>363</v>
      </c>
      <c r="E15" s="18" t="n">
        <v>16.15444759</v>
      </c>
      <c r="F15" s="20" t="n">
        <v>2.03332943</v>
      </c>
      <c r="G15" s="18" t="n">
        <v>76.26835613999999</v>
      </c>
      <c r="H15" s="20" t="n">
        <v>2.43675919</v>
      </c>
      <c r="I15" s="18" t="n">
        <v>0</v>
      </c>
      <c r="J15" s="20" t="n">
        <v>0</v>
      </c>
      <c r="K15" s="18" t="n">
        <v>0</v>
      </c>
      <c r="L15" s="20" t="n">
        <v>0</v>
      </c>
      <c r="M15" s="18" t="n">
        <v>0</v>
      </c>
      <c r="N15" s="20" t="n">
        <v>0</v>
      </c>
      <c r="O15" s="18" t="n">
        <v>0</v>
      </c>
      <c r="P15" s="20" t="n">
        <v>0</v>
      </c>
      <c r="Q15" s="18" t="n">
        <v>7.57719627</v>
      </c>
      <c r="R15" s="20" t="n">
        <v>1.49056307</v>
      </c>
    </row>
    <row r="16" spans="1:18">
      <c r="A16" s="15" t="s">
        <v>438</v>
      </c>
      <c r="B16" s="17" t="n">
        <v>3111</v>
      </c>
      <c r="C16" s="18">
        <f>(2716.0/B16*100)</f>
        <v/>
      </c>
      <c r="D16" s="19" t="n">
        <v>395</v>
      </c>
      <c r="E16" s="18" t="n">
        <v>14.82585758</v>
      </c>
      <c r="F16" s="20" t="n">
        <v>1.77183401</v>
      </c>
      <c r="G16" s="18" t="n">
        <v>72.65924939999999</v>
      </c>
      <c r="H16" s="20" t="n">
        <v>2.19506716</v>
      </c>
      <c r="I16" s="18" t="n">
        <v>0</v>
      </c>
      <c r="J16" s="20" t="n">
        <v>0</v>
      </c>
      <c r="K16" s="18" t="n">
        <v>0.63599684</v>
      </c>
      <c r="L16" s="20" t="n">
        <v>0.43939027</v>
      </c>
      <c r="M16" s="18" t="n">
        <v>0</v>
      </c>
      <c r="N16" s="20" t="n">
        <v>0</v>
      </c>
      <c r="O16" s="18" t="n">
        <v>0</v>
      </c>
      <c r="P16" s="20" t="n">
        <v>0</v>
      </c>
      <c r="Q16" s="18" t="n">
        <v>11.87889619</v>
      </c>
      <c r="R16" s="20" t="n">
        <v>2.09072202</v>
      </c>
    </row>
    <row r="17" spans="1:18">
      <c r="A17" s="15" t="s">
        <v>439</v>
      </c>
      <c r="B17" s="17" t="n">
        <v>3197</v>
      </c>
      <c r="C17" s="18">
        <f>(2809.0/B17*100)</f>
        <v/>
      </c>
      <c r="D17" s="19" t="n">
        <v>388</v>
      </c>
      <c r="E17" s="18" t="n">
        <v>18.37857432</v>
      </c>
      <c r="F17" s="20" t="n">
        <v>2.03437288</v>
      </c>
      <c r="G17" s="18" t="n">
        <v>66.83739629</v>
      </c>
      <c r="H17" s="20" t="n">
        <v>2.4347122</v>
      </c>
      <c r="I17" s="18" t="n">
        <v>0</v>
      </c>
      <c r="J17" s="20" t="n">
        <v>0</v>
      </c>
      <c r="K17" s="18" t="n">
        <v>0.1849064</v>
      </c>
      <c r="L17" s="20" t="n">
        <v>0.18563559</v>
      </c>
      <c r="M17" s="18" t="n">
        <v>0</v>
      </c>
      <c r="N17" s="20" t="n">
        <v>0</v>
      </c>
      <c r="O17" s="18" t="n">
        <v>0</v>
      </c>
      <c r="P17" s="20" t="n">
        <v>0</v>
      </c>
      <c r="Q17" s="18" t="n">
        <v>14.59912299</v>
      </c>
      <c r="R17" s="20" t="n">
        <v>1.64998937</v>
      </c>
    </row>
    <row r="18" spans="1:18">
      <c r="A18" s="15" t="s">
        <v>440</v>
      </c>
      <c r="B18" s="17" t="n">
        <v>2706</v>
      </c>
      <c r="C18" s="18">
        <f>(2344.0/B18*100)</f>
        <v/>
      </c>
      <c r="D18" s="19" t="n">
        <v>362</v>
      </c>
      <c r="E18" s="18" t="n">
        <v>39.11137565</v>
      </c>
      <c r="F18" s="20" t="n">
        <v>2.96667941</v>
      </c>
      <c r="G18" s="18" t="n">
        <v>39.81441805</v>
      </c>
      <c r="H18" s="20" t="n">
        <v>2.70434868</v>
      </c>
      <c r="I18" s="18" t="n">
        <v>0</v>
      </c>
      <c r="J18" s="20" t="n">
        <v>0</v>
      </c>
      <c r="K18" s="18" t="n">
        <v>0</v>
      </c>
      <c r="L18" s="20" t="n">
        <v>0</v>
      </c>
      <c r="M18" s="18" t="n">
        <v>0</v>
      </c>
      <c r="N18" s="20" t="n">
        <v>0</v>
      </c>
      <c r="O18" s="18" t="n">
        <v>0</v>
      </c>
      <c r="P18" s="20" t="n">
        <v>0</v>
      </c>
      <c r="Q18" s="18" t="n">
        <v>21.07420629</v>
      </c>
      <c r="R18" s="20" t="n">
        <v>2.56416528</v>
      </c>
    </row>
    <row r="19" spans="1:18">
      <c r="A19" s="15" t="s">
        <v>441</v>
      </c>
      <c r="B19" s="17" t="n">
        <v>2850</v>
      </c>
      <c r="C19" s="18">
        <f>(2472.0/B19*100)</f>
        <v/>
      </c>
      <c r="D19" s="19" t="n">
        <v>378</v>
      </c>
      <c r="E19" s="18" t="n">
        <v>24.75049255</v>
      </c>
      <c r="F19" s="20" t="n">
        <v>2.36486203</v>
      </c>
      <c r="G19" s="18" t="n">
        <v>44.64067637</v>
      </c>
      <c r="H19" s="20" t="n">
        <v>2.54245644</v>
      </c>
      <c r="I19" s="18" t="n">
        <v>0</v>
      </c>
      <c r="J19" s="20" t="n">
        <v>0</v>
      </c>
      <c r="K19" s="18" t="n">
        <v>0.57769271</v>
      </c>
      <c r="L19" s="20" t="n">
        <v>0.60718386</v>
      </c>
      <c r="M19" s="18" t="n">
        <v>0</v>
      </c>
      <c r="N19" s="20" t="n">
        <v>0</v>
      </c>
      <c r="O19" s="18" t="n">
        <v>0</v>
      </c>
      <c r="P19" s="20" t="n">
        <v>0</v>
      </c>
      <c r="Q19" s="18" t="n">
        <v>30.03113836</v>
      </c>
      <c r="R19" s="20" t="n">
        <v>2.76884487</v>
      </c>
    </row>
    <row r="20" spans="1:18">
      <c r="A20" s="15" t="s">
        <v>442</v>
      </c>
      <c r="B20" s="17" t="n">
        <v>1741</v>
      </c>
      <c r="C20" s="18">
        <f>(1532.0/B20*100)</f>
        <v/>
      </c>
      <c r="D20" s="19" t="n">
        <v>209</v>
      </c>
      <c r="E20" s="18" t="n">
        <v>21.01076869</v>
      </c>
      <c r="F20" s="20" t="n">
        <v>3.04274157</v>
      </c>
      <c r="G20" s="18" t="n">
        <v>53.94022338</v>
      </c>
      <c r="H20" s="20" t="n">
        <v>3.20436888</v>
      </c>
      <c r="I20" s="18" t="n">
        <v>0</v>
      </c>
      <c r="J20" s="20" t="n">
        <v>0</v>
      </c>
      <c r="K20" s="18" t="n">
        <v>0</v>
      </c>
      <c r="L20" s="20" t="n">
        <v>0</v>
      </c>
      <c r="M20" s="18" t="n">
        <v>0</v>
      </c>
      <c r="N20" s="20" t="n">
        <v>0</v>
      </c>
      <c r="O20" s="18" t="n">
        <v>0</v>
      </c>
      <c r="P20" s="20" t="n">
        <v>0</v>
      </c>
      <c r="Q20" s="18" t="n">
        <v>25.04900793</v>
      </c>
      <c r="R20" s="20" t="n">
        <v>2.71235627</v>
      </c>
    </row>
    <row r="21" spans="1:18">
      <c r="A21" s="15" t="s">
        <v>443</v>
      </c>
      <c r="B21" s="17" t="n">
        <v>2833</v>
      </c>
      <c r="C21" s="18">
        <f>(2355.0/B21*100)</f>
        <v/>
      </c>
      <c r="D21" s="19" t="n">
        <v>478</v>
      </c>
      <c r="E21" s="18" t="n">
        <v>31.8477846</v>
      </c>
      <c r="F21" s="20" t="n">
        <v>1.80183931</v>
      </c>
      <c r="G21" s="18" t="n">
        <v>61.74735155</v>
      </c>
      <c r="H21" s="20" t="n">
        <v>1.97670067</v>
      </c>
      <c r="I21" s="18" t="n">
        <v>0</v>
      </c>
      <c r="J21" s="20" t="n">
        <v>0</v>
      </c>
      <c r="K21" s="18" t="n">
        <v>0</v>
      </c>
      <c r="L21" s="20" t="n">
        <v>0</v>
      </c>
      <c r="M21" s="18" t="n">
        <v>0</v>
      </c>
      <c r="N21" s="20" t="n">
        <v>0</v>
      </c>
      <c r="O21" s="18" t="n">
        <v>0</v>
      </c>
      <c r="P21" s="20" t="n">
        <v>0</v>
      </c>
      <c r="Q21" s="18" t="n">
        <v>6.40486385</v>
      </c>
      <c r="R21" s="20" t="n">
        <v>1.1519277</v>
      </c>
    </row>
    <row r="22" spans="1:18">
      <c r="A22" s="15" t="s">
        <v>444</v>
      </c>
      <c r="B22" s="17" t="n">
        <v>3667</v>
      </c>
      <c r="C22" s="18">
        <f>(3217.0/B22*100)</f>
        <v/>
      </c>
      <c r="D22" s="19" t="n">
        <v>450</v>
      </c>
      <c r="E22" s="18" t="n">
        <v>25.40122103</v>
      </c>
      <c r="F22" s="20" t="n">
        <v>2.14794068</v>
      </c>
      <c r="G22" s="18" t="n">
        <v>61.99663096</v>
      </c>
      <c r="H22" s="20" t="n">
        <v>2.12685099</v>
      </c>
      <c r="I22" s="18" t="n">
        <v>0</v>
      </c>
      <c r="J22" s="20" t="n">
        <v>0</v>
      </c>
      <c r="K22" s="18" t="n">
        <v>0.21286888</v>
      </c>
      <c r="L22" s="20" t="n">
        <v>0.23697815</v>
      </c>
      <c r="M22" s="18" t="n">
        <v>0</v>
      </c>
      <c r="N22" s="20" t="n">
        <v>0</v>
      </c>
      <c r="O22" s="18" t="n">
        <v>0</v>
      </c>
      <c r="P22" s="20" t="n">
        <v>0</v>
      </c>
      <c r="Q22" s="18" t="n">
        <v>12.38927913</v>
      </c>
      <c r="R22" s="20" t="n">
        <v>1.59200491</v>
      </c>
    </row>
    <row r="23" spans="1:18">
      <c r="A23" s="15" t="s">
        <v>445</v>
      </c>
      <c r="B23" s="17" t="n">
        <v>5792</v>
      </c>
      <c r="C23" s="18">
        <f>(5099.0/B23*100)</f>
        <v/>
      </c>
      <c r="D23" s="19" t="n">
        <v>693</v>
      </c>
      <c r="E23" s="18" t="n">
        <v>21.44646427</v>
      </c>
      <c r="F23" s="20" t="n">
        <v>2.60706375</v>
      </c>
      <c r="G23" s="18" t="n">
        <v>60.41108908</v>
      </c>
      <c r="H23" s="20" t="n">
        <v>2.59195112</v>
      </c>
      <c r="I23" s="18" t="n">
        <v>0</v>
      </c>
      <c r="J23" s="20" t="n">
        <v>0</v>
      </c>
      <c r="K23" s="18" t="n">
        <v>0.01311486</v>
      </c>
      <c r="L23" s="20" t="n">
        <v>0.01325828</v>
      </c>
      <c r="M23" s="18" t="n">
        <v>2.39315267</v>
      </c>
      <c r="N23" s="20" t="n">
        <v>1.46735746</v>
      </c>
      <c r="O23" s="18" t="n">
        <v>0</v>
      </c>
      <c r="P23" s="20" t="n">
        <v>0</v>
      </c>
      <c r="Q23" s="18" t="n">
        <v>15.73617912</v>
      </c>
      <c r="R23" s="20" t="n">
        <v>1.98922849</v>
      </c>
    </row>
    <row r="24" spans="1:18">
      <c r="A24" s="15" t="s">
        <v>446</v>
      </c>
      <c r="B24" s="17" t="n">
        <v>3309</v>
      </c>
      <c r="C24" s="18">
        <f>(2901.0/B24*100)</f>
        <v/>
      </c>
      <c r="D24" s="19" t="n">
        <v>408</v>
      </c>
      <c r="E24" s="18" t="n">
        <v>14.70107501</v>
      </c>
      <c r="F24" s="20" t="n">
        <v>1.94206095</v>
      </c>
      <c r="G24" s="18" t="n">
        <v>68.80652795</v>
      </c>
      <c r="H24" s="20" t="n">
        <v>2.53990651</v>
      </c>
      <c r="I24" s="18" t="n">
        <v>0</v>
      </c>
      <c r="J24" s="20" t="n">
        <v>0</v>
      </c>
      <c r="K24" s="18" t="n">
        <v>0</v>
      </c>
      <c r="L24" s="20" t="n">
        <v>0</v>
      </c>
      <c r="M24" s="18" t="n">
        <v>0</v>
      </c>
      <c r="N24" s="20" t="n">
        <v>0</v>
      </c>
      <c r="O24" s="18" t="n">
        <v>0</v>
      </c>
      <c r="P24" s="20" t="n">
        <v>0</v>
      </c>
      <c r="Q24" s="18" t="n">
        <v>16.49239703</v>
      </c>
      <c r="R24" s="20" t="n">
        <v>1.90904002</v>
      </c>
    </row>
    <row r="25" spans="1:18">
      <c r="A25" s="15" t="s">
        <v>447</v>
      </c>
      <c r="B25" s="17" t="n">
        <v>2669</v>
      </c>
      <c r="C25" s="18">
        <f>(2329.0/B25*100)</f>
        <v/>
      </c>
      <c r="D25" s="19" t="n">
        <v>340</v>
      </c>
      <c r="E25" s="18" t="n">
        <v>13.89821475</v>
      </c>
      <c r="F25" s="20" t="n">
        <v>1.96738868</v>
      </c>
      <c r="G25" s="18" t="n">
        <v>78.35534982</v>
      </c>
      <c r="H25" s="20" t="n">
        <v>2.39747843</v>
      </c>
      <c r="I25" s="18" t="n">
        <v>0</v>
      </c>
      <c r="J25" s="20" t="n">
        <v>0</v>
      </c>
      <c r="K25" s="18" t="n">
        <v>0</v>
      </c>
      <c r="L25" s="20" t="n">
        <v>0</v>
      </c>
      <c r="M25" s="18" t="n">
        <v>0</v>
      </c>
      <c r="N25" s="20" t="n">
        <v>0</v>
      </c>
      <c r="O25" s="18" t="n">
        <v>0</v>
      </c>
      <c r="P25" s="20" t="n">
        <v>0</v>
      </c>
      <c r="Q25" s="18" t="n">
        <v>7.74643543</v>
      </c>
      <c r="R25" s="20" t="n">
        <v>1.57559957</v>
      </c>
    </row>
    <row r="26" spans="1:18">
      <c r="A26" s="15" t="s">
        <v>448</v>
      </c>
      <c r="B26" s="17" t="n">
        <v>2419</v>
      </c>
      <c r="C26" s="18">
        <f>(2123.0/B26*100)</f>
        <v/>
      </c>
      <c r="D26" s="19" t="n">
        <v>296</v>
      </c>
      <c r="E26" s="18" t="n">
        <v>20.29821105</v>
      </c>
      <c r="F26" s="20" t="n">
        <v>2.61345777</v>
      </c>
      <c r="G26" s="18" t="n">
        <v>72.44548697</v>
      </c>
      <c r="H26" s="20" t="n">
        <v>3.01177887</v>
      </c>
      <c r="I26" s="18" t="n">
        <v>0</v>
      </c>
      <c r="J26" s="20" t="n">
        <v>0</v>
      </c>
      <c r="K26" s="18" t="n">
        <v>0</v>
      </c>
      <c r="L26" s="20" t="n">
        <v>0</v>
      </c>
      <c r="M26" s="18" t="n">
        <v>0.57517361</v>
      </c>
      <c r="N26" s="20" t="n">
        <v>0.39380103</v>
      </c>
      <c r="O26" s="18" t="n">
        <v>0</v>
      </c>
      <c r="P26" s="20" t="n">
        <v>0</v>
      </c>
      <c r="Q26" s="18" t="n">
        <v>6.68112837</v>
      </c>
      <c r="R26" s="20" t="n">
        <v>1.92123799</v>
      </c>
    </row>
    <row r="27" spans="1:18">
      <c r="A27" s="15" t="s">
        <v>449</v>
      </c>
      <c r="B27" s="17" t="n">
        <v>2683</v>
      </c>
      <c r="C27" s="18">
        <f>(2363.0/B27*100)</f>
        <v/>
      </c>
      <c r="D27" s="19" t="n">
        <v>320</v>
      </c>
      <c r="E27" s="18" t="n">
        <v>23.6687841</v>
      </c>
      <c r="F27" s="20" t="n">
        <v>2.42920804</v>
      </c>
      <c r="G27" s="18" t="n">
        <v>64.3738731</v>
      </c>
      <c r="H27" s="20" t="n">
        <v>2.58261576</v>
      </c>
      <c r="I27" s="18" t="n">
        <v>0</v>
      </c>
      <c r="J27" s="20" t="n">
        <v>0</v>
      </c>
      <c r="K27" s="18" t="n">
        <v>0</v>
      </c>
      <c r="L27" s="20" t="n">
        <v>0</v>
      </c>
      <c r="M27" s="18" t="n">
        <v>0</v>
      </c>
      <c r="N27" s="20" t="n">
        <v>0</v>
      </c>
      <c r="O27" s="18" t="n">
        <v>0</v>
      </c>
      <c r="P27" s="20" t="n">
        <v>0</v>
      </c>
      <c r="Q27" s="18" t="n">
        <v>11.9573428</v>
      </c>
      <c r="R27" s="20" t="n">
        <v>1.68239533</v>
      </c>
    </row>
    <row r="28" spans="1:18">
      <c r="A28" s="15" t="s">
        <v>450</v>
      </c>
      <c r="B28" s="17" t="n">
        <v>3803</v>
      </c>
      <c r="C28" s="18">
        <f>(3316.0/B28*100)</f>
        <v/>
      </c>
      <c r="D28" s="19" t="n">
        <v>487</v>
      </c>
      <c r="E28" s="18" t="n">
        <v>47.50305095</v>
      </c>
      <c r="F28" s="20" t="n">
        <v>2.82515273</v>
      </c>
      <c r="G28" s="18" t="n">
        <v>47.63025229</v>
      </c>
      <c r="H28" s="20" t="n">
        <v>2.91486237</v>
      </c>
      <c r="I28" s="18" t="n">
        <v>0</v>
      </c>
      <c r="J28" s="20" t="n">
        <v>0</v>
      </c>
      <c r="K28" s="18" t="n">
        <v>0</v>
      </c>
      <c r="L28" s="20" t="n">
        <v>0</v>
      </c>
      <c r="M28" s="18" t="n">
        <v>0</v>
      </c>
      <c r="N28" s="20" t="n">
        <v>0</v>
      </c>
      <c r="O28" s="18" t="n">
        <v>0</v>
      </c>
      <c r="P28" s="20" t="n">
        <v>0</v>
      </c>
      <c r="Q28" s="18" t="n">
        <v>4.86669676</v>
      </c>
      <c r="R28" s="20" t="n">
        <v>1.31415808</v>
      </c>
    </row>
    <row r="29" spans="1:18">
      <c r="A29" s="15" t="s">
        <v>451</v>
      </c>
      <c r="B29" s="17" t="n">
        <v>2700</v>
      </c>
      <c r="C29" s="18">
        <f>(2385.0/B29*100)</f>
        <v/>
      </c>
      <c r="D29" s="19" t="n">
        <v>315</v>
      </c>
      <c r="E29" s="18" t="n">
        <v>28.30195618</v>
      </c>
      <c r="F29" s="20" t="n">
        <v>2.74283275</v>
      </c>
      <c r="G29" s="18" t="n">
        <v>67.5363936</v>
      </c>
      <c r="H29" s="20" t="n">
        <v>2.77027192</v>
      </c>
      <c r="I29" s="18" t="n">
        <v>0</v>
      </c>
      <c r="J29" s="20" t="n">
        <v>0</v>
      </c>
      <c r="K29" s="18" t="n">
        <v>0</v>
      </c>
      <c r="L29" s="20" t="n">
        <v>0</v>
      </c>
      <c r="M29" s="18" t="n">
        <v>0.33010765</v>
      </c>
      <c r="N29" s="20" t="n">
        <v>0.34452525</v>
      </c>
      <c r="O29" s="18" t="n">
        <v>0</v>
      </c>
      <c r="P29" s="20" t="n">
        <v>0</v>
      </c>
      <c r="Q29" s="18" t="n">
        <v>3.83154258</v>
      </c>
      <c r="R29" s="20" t="n">
        <v>1.05958193</v>
      </c>
    </row>
    <row r="30" spans="1:18">
      <c r="A30" s="15" t="s">
        <v>452</v>
      </c>
      <c r="B30" s="17" t="n">
        <v>2257</v>
      </c>
      <c r="C30" s="18">
        <f>(1965.0/B30*100)</f>
        <v/>
      </c>
      <c r="D30" s="19" t="n">
        <v>292</v>
      </c>
      <c r="E30" s="18" t="n">
        <v>28.48562338</v>
      </c>
      <c r="F30" s="20" t="n">
        <v>2.47396923</v>
      </c>
      <c r="G30" s="18" t="n">
        <v>57.85919424</v>
      </c>
      <c r="H30" s="20" t="n">
        <v>2.67936959</v>
      </c>
      <c r="I30" s="18" t="n">
        <v>0</v>
      </c>
      <c r="J30" s="20" t="n">
        <v>0</v>
      </c>
      <c r="K30" s="18" t="n">
        <v>0</v>
      </c>
      <c r="L30" s="20" t="n">
        <v>0</v>
      </c>
      <c r="M30" s="18" t="n">
        <v>0</v>
      </c>
      <c r="N30" s="20" t="n">
        <v>0</v>
      </c>
      <c r="O30" s="18" t="n">
        <v>0</v>
      </c>
      <c r="P30" s="20" t="n">
        <v>0</v>
      </c>
      <c r="Q30" s="18" t="n">
        <v>13.65518238</v>
      </c>
      <c r="R30" s="20" t="n">
        <v>1.95294199</v>
      </c>
    </row>
    <row r="31" spans="1:18">
      <c r="A31" s="15" t="s">
        <v>453</v>
      </c>
      <c r="B31" s="17" t="n">
        <v>2706</v>
      </c>
      <c r="C31" s="18">
        <f>(2371.0/B31*100)</f>
        <v/>
      </c>
      <c r="D31" s="19" t="n">
        <v>335</v>
      </c>
      <c r="E31" s="18" t="n">
        <v>23.65685286</v>
      </c>
      <c r="F31" s="20" t="n">
        <v>2.29756554</v>
      </c>
      <c r="G31" s="18" t="n">
        <v>62.06392975</v>
      </c>
      <c r="H31" s="20" t="n">
        <v>2.49921579</v>
      </c>
      <c r="I31" s="18" t="n">
        <v>0</v>
      </c>
      <c r="J31" s="20" t="n">
        <v>0</v>
      </c>
      <c r="K31" s="18" t="n">
        <v>0.27286096</v>
      </c>
      <c r="L31" s="20" t="n">
        <v>0.27533081</v>
      </c>
      <c r="M31" s="18" t="n">
        <v>0</v>
      </c>
      <c r="N31" s="20" t="n">
        <v>0</v>
      </c>
      <c r="O31" s="18" t="n">
        <v>0</v>
      </c>
      <c r="P31" s="20" t="n">
        <v>0</v>
      </c>
      <c r="Q31" s="18" t="n">
        <v>14.00635644</v>
      </c>
      <c r="R31" s="20" t="n">
        <v>1.5720827</v>
      </c>
    </row>
    <row r="32" spans="1:18">
      <c r="A32" s="15" t="s">
        <v>454</v>
      </c>
      <c r="B32" s="17" t="n">
        <v>2209</v>
      </c>
      <c r="C32" s="18">
        <f>(1854.0/B32*100)</f>
        <v/>
      </c>
      <c r="D32" s="19" t="n">
        <v>355</v>
      </c>
      <c r="E32" s="18" t="n">
        <v>14.08862263</v>
      </c>
      <c r="F32" s="20" t="n">
        <v>2.12651771</v>
      </c>
      <c r="G32" s="18" t="n">
        <v>61.21478104</v>
      </c>
      <c r="H32" s="20" t="n">
        <v>3.12252283</v>
      </c>
      <c r="I32" s="18" t="n">
        <v>0</v>
      </c>
      <c r="J32" s="20" t="n">
        <v>0</v>
      </c>
      <c r="K32" s="18" t="n">
        <v>0</v>
      </c>
      <c r="L32" s="20" t="n">
        <v>0</v>
      </c>
      <c r="M32" s="18" t="n">
        <v>0</v>
      </c>
      <c r="N32" s="20" t="n">
        <v>0</v>
      </c>
      <c r="O32" s="18" t="n">
        <v>0</v>
      </c>
      <c r="P32" s="20" t="n">
        <v>0</v>
      </c>
      <c r="Q32" s="18" t="n">
        <v>24.69659633</v>
      </c>
      <c r="R32" s="20" t="n">
        <v>3.16620294</v>
      </c>
    </row>
    <row r="33" spans="1:18">
      <c r="A33" s="15" t="s">
        <v>455</v>
      </c>
      <c r="B33" s="17" t="n">
        <v>3651</v>
      </c>
      <c r="C33" s="18">
        <f>(3195.0/B33*100)</f>
        <v/>
      </c>
      <c r="D33" s="19" t="n">
        <v>456</v>
      </c>
      <c r="E33" s="18" t="n">
        <v>15.43434522</v>
      </c>
      <c r="F33" s="20" t="n">
        <v>2.12575946</v>
      </c>
      <c r="G33" s="18" t="n">
        <v>65.02206710999999</v>
      </c>
      <c r="H33" s="20" t="n">
        <v>2.92742056</v>
      </c>
      <c r="I33" s="18" t="n">
        <v>0</v>
      </c>
      <c r="J33" s="20" t="n">
        <v>0</v>
      </c>
      <c r="K33" s="18" t="n">
        <v>0</v>
      </c>
      <c r="L33" s="20" t="n">
        <v>0</v>
      </c>
      <c r="M33" s="18" t="n">
        <v>0.24720936</v>
      </c>
      <c r="N33" s="20" t="n">
        <v>0.23826365</v>
      </c>
      <c r="O33" s="18" t="n">
        <v>0</v>
      </c>
      <c r="P33" s="20" t="n">
        <v>0</v>
      </c>
      <c r="Q33" s="18" t="n">
        <v>19.29637832</v>
      </c>
      <c r="R33" s="20" t="n">
        <v>2.72210495</v>
      </c>
    </row>
    <row r="34" spans="1:18">
      <c r="A34" s="15" t="s">
        <v>456</v>
      </c>
      <c r="B34" s="17" t="n">
        <v>3035</v>
      </c>
      <c r="C34" s="18">
        <f>(2654.0/B34*100)</f>
        <v/>
      </c>
      <c r="D34" s="19" t="n">
        <v>381</v>
      </c>
      <c r="E34" s="18" t="n">
        <v>38.52208111</v>
      </c>
      <c r="F34" s="20" t="n">
        <v>2.59366758</v>
      </c>
      <c r="G34" s="18" t="n">
        <v>46.2917906</v>
      </c>
      <c r="H34" s="20" t="n">
        <v>2.78599415</v>
      </c>
      <c r="I34" s="18" t="n">
        <v>0</v>
      </c>
      <c r="J34" s="20" t="n">
        <v>0</v>
      </c>
      <c r="K34" s="18" t="n">
        <v>0</v>
      </c>
      <c r="L34" s="20" t="n">
        <v>0</v>
      </c>
      <c r="M34" s="18" t="n">
        <v>0</v>
      </c>
      <c r="N34" s="20" t="n">
        <v>0</v>
      </c>
      <c r="O34" s="18" t="n">
        <v>0</v>
      </c>
      <c r="P34" s="20" t="n">
        <v>0</v>
      </c>
      <c r="Q34" s="18" t="n">
        <v>15.18612829</v>
      </c>
      <c r="R34" s="20" t="n">
        <v>2.02086082</v>
      </c>
    </row>
    <row r="35" spans="1:18">
      <c r="A35" s="15" t="s">
        <v>457</v>
      </c>
      <c r="B35" s="17" t="n">
        <v>2901</v>
      </c>
      <c r="C35" s="18">
        <f>(2575.0/B35*100)</f>
        <v/>
      </c>
      <c r="D35" s="19" t="n">
        <v>326</v>
      </c>
      <c r="E35" s="18" t="n">
        <v>17.80364325</v>
      </c>
      <c r="F35" s="20" t="n">
        <v>2.14653239</v>
      </c>
      <c r="G35" s="18" t="n">
        <v>63.54836356</v>
      </c>
      <c r="H35" s="20" t="n">
        <v>3.11030113</v>
      </c>
      <c r="I35" s="18" t="n">
        <v>0</v>
      </c>
      <c r="J35" s="20" t="n">
        <v>0</v>
      </c>
      <c r="K35" s="18" t="n">
        <v>0</v>
      </c>
      <c r="L35" s="20" t="n">
        <v>0</v>
      </c>
      <c r="M35" s="18" t="n">
        <v>0</v>
      </c>
      <c r="N35" s="20" t="n">
        <v>0</v>
      </c>
      <c r="O35" s="18" t="n">
        <v>0</v>
      </c>
      <c r="P35" s="20" t="n">
        <v>0</v>
      </c>
      <c r="Q35" s="18" t="n">
        <v>18.64799319</v>
      </c>
      <c r="R35" s="20" t="n">
        <v>2.51603627</v>
      </c>
    </row>
    <row r="36" spans="1:18">
      <c r="A36" s="15" t="s">
        <v>458</v>
      </c>
      <c r="B36" s="17" t="n">
        <v>3404</v>
      </c>
      <c r="C36" s="18">
        <f>(2974.0/B36*100)</f>
        <v/>
      </c>
      <c r="D36" s="19" t="n">
        <v>430</v>
      </c>
      <c r="E36" s="18" t="n">
        <v>31.99727369</v>
      </c>
      <c r="F36" s="20" t="n">
        <v>2.56687525</v>
      </c>
      <c r="G36" s="18" t="n">
        <v>54.3576357</v>
      </c>
      <c r="H36" s="20" t="n">
        <v>2.46766746</v>
      </c>
      <c r="I36" s="18" t="n">
        <v>0</v>
      </c>
      <c r="J36" s="20" t="n">
        <v>0</v>
      </c>
      <c r="K36" s="18" t="n">
        <v>0</v>
      </c>
      <c r="L36" s="20" t="n">
        <v>0</v>
      </c>
      <c r="M36" s="18" t="n">
        <v>0</v>
      </c>
      <c r="N36" s="20" t="n">
        <v>0</v>
      </c>
      <c r="O36" s="18" t="n">
        <v>0</v>
      </c>
      <c r="P36" s="20" t="n">
        <v>0</v>
      </c>
      <c r="Q36" s="18" t="n">
        <v>13.64509062</v>
      </c>
      <c r="R36" s="20" t="n">
        <v>1.87271085</v>
      </c>
    </row>
    <row r="37" spans="1:18">
      <c r="A37" s="15" t="s">
        <v>459</v>
      </c>
      <c r="B37" s="17" t="n">
        <v>2731</v>
      </c>
      <c r="C37" s="18">
        <f>(2381.0/B37*100)</f>
        <v/>
      </c>
      <c r="D37" s="19" t="n">
        <v>350</v>
      </c>
      <c r="E37" s="18" t="n">
        <v>21.96114742</v>
      </c>
      <c r="F37" s="20" t="n">
        <v>2.13150932</v>
      </c>
      <c r="G37" s="18" t="n">
        <v>56.87262844</v>
      </c>
      <c r="H37" s="20" t="n">
        <v>2.71062351</v>
      </c>
      <c r="I37" s="18" t="n">
        <v>0</v>
      </c>
      <c r="J37" s="20" t="n">
        <v>0</v>
      </c>
      <c r="K37" s="18" t="n">
        <v>0.29101733</v>
      </c>
      <c r="L37" s="20" t="n">
        <v>0.2942237</v>
      </c>
      <c r="M37" s="18" t="n">
        <v>0</v>
      </c>
      <c r="N37" s="20" t="n">
        <v>0</v>
      </c>
      <c r="O37" s="18" t="n">
        <v>0</v>
      </c>
      <c r="P37" s="20" t="n">
        <v>0</v>
      </c>
      <c r="Q37" s="18" t="n">
        <v>20.8752068</v>
      </c>
      <c r="R37" s="20" t="n">
        <v>2.05759276</v>
      </c>
    </row>
    <row r="38" spans="1:18">
      <c r="A38" s="15" t="s">
        <v>460</v>
      </c>
      <c r="B38" s="17" t="n">
        <v>2807</v>
      </c>
      <c r="C38" s="18">
        <f>(2353.0/B38*100)</f>
        <v/>
      </c>
      <c r="D38" s="19" t="n">
        <v>454</v>
      </c>
      <c r="E38" s="18" t="n">
        <v>22.52493407</v>
      </c>
      <c r="F38" s="20" t="n">
        <v>2.45662171</v>
      </c>
      <c r="G38" s="18" t="n">
        <v>62.03451832</v>
      </c>
      <c r="H38" s="20" t="n">
        <v>2.9566147</v>
      </c>
      <c r="I38" s="18" t="n">
        <v>0</v>
      </c>
      <c r="J38" s="20" t="n">
        <v>0</v>
      </c>
      <c r="K38" s="18" t="n">
        <v>0</v>
      </c>
      <c r="L38" s="20" t="n">
        <v>0</v>
      </c>
      <c r="M38" s="18" t="n">
        <v>0</v>
      </c>
      <c r="N38" s="20" t="n">
        <v>0</v>
      </c>
      <c r="O38" s="18" t="n">
        <v>0</v>
      </c>
      <c r="P38" s="20" t="n">
        <v>0</v>
      </c>
      <c r="Q38" s="18" t="n">
        <v>15.44054761</v>
      </c>
      <c r="R38" s="20" t="n">
        <v>2.03205564</v>
      </c>
    </row>
    <row r="39" spans="1:18">
      <c r="A39" s="15" t="s">
        <v>461</v>
      </c>
      <c r="B39" s="17" t="n">
        <v>2938</v>
      </c>
      <c r="C39" s="18">
        <f>(2587.0/B39*100)</f>
        <v/>
      </c>
      <c r="D39" s="19" t="n">
        <v>351</v>
      </c>
      <c r="E39" s="18" t="n">
        <v>19.15998035</v>
      </c>
      <c r="F39" s="20" t="n">
        <v>2.111002</v>
      </c>
      <c r="G39" s="18" t="n">
        <v>53.70372118</v>
      </c>
      <c r="H39" s="20" t="n">
        <v>3.73269787</v>
      </c>
      <c r="I39" s="18" t="n">
        <v>0</v>
      </c>
      <c r="J39" s="20" t="n">
        <v>0</v>
      </c>
      <c r="K39" s="18" t="n">
        <v>0.6748486299999999</v>
      </c>
      <c r="L39" s="20" t="n">
        <v>0.53517477</v>
      </c>
      <c r="M39" s="18" t="n">
        <v>0</v>
      </c>
      <c r="N39" s="20" t="n">
        <v>0</v>
      </c>
      <c r="O39" s="18" t="n">
        <v>0</v>
      </c>
      <c r="P39" s="20" t="n">
        <v>0</v>
      </c>
      <c r="Q39" s="18" t="n">
        <v>26.46144983</v>
      </c>
      <c r="R39" s="20" t="n">
        <v>3.18650602</v>
      </c>
    </row>
    <row r="40" spans="1:18">
      <c r="A40" s="15" t="s">
        <v>462</v>
      </c>
      <c r="B40" s="17" t="n">
        <v>6922</v>
      </c>
      <c r="C40" s="18">
        <f>(6121.0/B40*100)</f>
        <v/>
      </c>
      <c r="D40" s="19" t="n">
        <v>801</v>
      </c>
      <c r="E40" s="18" t="n">
        <v>26.64597122</v>
      </c>
      <c r="F40" s="20" t="n">
        <v>2.56801636</v>
      </c>
      <c r="G40" s="18" t="n">
        <v>61.92002329</v>
      </c>
      <c r="H40" s="20" t="n">
        <v>2.66626796</v>
      </c>
      <c r="I40" s="18" t="n">
        <v>0</v>
      </c>
      <c r="J40" s="20" t="n">
        <v>0</v>
      </c>
      <c r="K40" s="18" t="n">
        <v>0.0461285</v>
      </c>
      <c r="L40" s="20" t="n">
        <v>0.03220755</v>
      </c>
      <c r="M40" s="18" t="n">
        <v>0</v>
      </c>
      <c r="N40" s="20" t="n">
        <v>0</v>
      </c>
      <c r="O40" s="18" t="n">
        <v>0</v>
      </c>
      <c r="P40" s="20" t="n">
        <v>0</v>
      </c>
      <c r="Q40" s="18" t="n">
        <v>11.38787699</v>
      </c>
      <c r="R40" s="20" t="n">
        <v>1.71600283</v>
      </c>
    </row>
    <row r="41" spans="1:18">
      <c r="A41" s="15" t="s">
        <v>463</v>
      </c>
      <c r="B41" s="17" t="n">
        <v>2854</v>
      </c>
      <c r="C41" s="18">
        <f>(2510.0/B41*100)</f>
        <v/>
      </c>
      <c r="D41" s="19" t="n">
        <v>344</v>
      </c>
      <c r="E41" s="18" t="n">
        <v>31.16650148</v>
      </c>
      <c r="F41" s="20" t="n">
        <v>2.4798678</v>
      </c>
      <c r="G41" s="18" t="n">
        <v>64.23163311</v>
      </c>
      <c r="H41" s="20" t="n">
        <v>2.7741294</v>
      </c>
      <c r="I41" s="18" t="n">
        <v>0</v>
      </c>
      <c r="J41" s="20" t="n">
        <v>0</v>
      </c>
      <c r="K41" s="18" t="n">
        <v>0.23796151</v>
      </c>
      <c r="L41" s="20" t="n">
        <v>0.25331317</v>
      </c>
      <c r="M41" s="18" t="n">
        <v>0</v>
      </c>
      <c r="N41" s="20" t="n">
        <v>0</v>
      </c>
      <c r="O41" s="18" t="n">
        <v>0</v>
      </c>
      <c r="P41" s="20" t="n">
        <v>0</v>
      </c>
      <c r="Q41" s="18" t="n">
        <v>4.3639039</v>
      </c>
      <c r="R41" s="20" t="n">
        <v>0.98189568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(10714.0/B46*100)</f>
        <v/>
      </c>
      <c r="D46" s="19" t="n">
        <v>1359</v>
      </c>
      <c r="E46" s="18" t="n">
        <v>42.37918723</v>
      </c>
      <c r="F46" s="20" t="n">
        <v>1.93868222</v>
      </c>
      <c r="G46" s="18" t="n">
        <v>40.08464677</v>
      </c>
      <c r="H46" s="20" t="n">
        <v>1.86680237</v>
      </c>
      <c r="I46" s="18" t="n">
        <v>0</v>
      </c>
      <c r="J46" s="20" t="n">
        <v>0</v>
      </c>
      <c r="K46" s="18" t="n">
        <v>0.70672643</v>
      </c>
      <c r="L46" s="20" t="n">
        <v>0.21705012</v>
      </c>
      <c r="M46" s="18" t="n">
        <v>0.40375422</v>
      </c>
      <c r="N46" s="20" t="n">
        <v>0.19237124</v>
      </c>
      <c r="O46" s="18" t="n">
        <v>0</v>
      </c>
      <c r="P46" s="20" t="n">
        <v>0</v>
      </c>
      <c r="Q46" s="18" t="n">
        <v>16.42568536</v>
      </c>
      <c r="R46" s="20" t="n">
        <v>1.30429608</v>
      </c>
    </row>
    <row r="47" spans="1:18">
      <c r="A47" s="15" t="s">
        <v>470</v>
      </c>
      <c r="B47" s="17" t="n">
        <v>2823</v>
      </c>
      <c r="C47" s="18">
        <f>(2486.0/B47*100)</f>
        <v/>
      </c>
      <c r="D47" s="19" t="n">
        <v>337</v>
      </c>
      <c r="E47" s="18" t="n">
        <v>26.93128669</v>
      </c>
      <c r="F47" s="20" t="n">
        <v>2.81010329</v>
      </c>
      <c r="G47" s="18" t="n">
        <v>37.74082772</v>
      </c>
      <c r="H47" s="20" t="n">
        <v>2.63793493</v>
      </c>
      <c r="I47" s="18" t="n">
        <v>0</v>
      </c>
      <c r="J47" s="20" t="n">
        <v>0</v>
      </c>
      <c r="K47" s="18" t="n">
        <v>0.30303312</v>
      </c>
      <c r="L47" s="20" t="n">
        <v>0.30496788</v>
      </c>
      <c r="M47" s="18" t="n">
        <v>0.90828953</v>
      </c>
      <c r="N47" s="20" t="n">
        <v>0.65537177</v>
      </c>
      <c r="O47" s="18" t="n">
        <v>0</v>
      </c>
      <c r="P47" s="20" t="n">
        <v>0</v>
      </c>
      <c r="Q47" s="18" t="n">
        <v>34.11656294</v>
      </c>
      <c r="R47" s="20" t="n">
        <v>2.85138721</v>
      </c>
    </row>
    <row r="48" spans="1:18">
      <c r="A48" s="15" t="s">
        <v>471</v>
      </c>
      <c r="B48" s="17" t="n">
        <v>4682</v>
      </c>
      <c r="C48" s="18">
        <f>(4091.0/B48*100)</f>
        <v/>
      </c>
      <c r="D48" s="19" t="n">
        <v>591</v>
      </c>
      <c r="E48" s="18" t="n">
        <v>12.85257129</v>
      </c>
      <c r="F48" s="20" t="n">
        <v>1.96142069</v>
      </c>
      <c r="G48" s="18" t="n">
        <v>78.4501733</v>
      </c>
      <c r="H48" s="20" t="n">
        <v>2.17287315</v>
      </c>
      <c r="I48" s="18" t="n">
        <v>0</v>
      </c>
      <c r="J48" s="20" t="n">
        <v>0</v>
      </c>
      <c r="K48" s="18" t="n">
        <v>0.42843691</v>
      </c>
      <c r="L48" s="20" t="n">
        <v>0.27057244</v>
      </c>
      <c r="M48" s="18" t="n">
        <v>0</v>
      </c>
      <c r="N48" s="20" t="n">
        <v>0</v>
      </c>
      <c r="O48" s="18" t="n">
        <v>0</v>
      </c>
      <c r="P48" s="20" t="n">
        <v>0</v>
      </c>
      <c r="Q48" s="18" t="n">
        <v>8.2688185</v>
      </c>
      <c r="R48" s="20" t="n">
        <v>1.60057414</v>
      </c>
    </row>
    <row r="49" spans="1:18">
      <c r="A49" s="15" t="s">
        <v>472</v>
      </c>
      <c r="B49" s="17" t="n">
        <v>6158</v>
      </c>
      <c r="C49" s="18">
        <f>(5372.0/B49*100)</f>
        <v/>
      </c>
      <c r="D49" s="19" t="n">
        <v>786</v>
      </c>
      <c r="E49" s="18" t="n">
        <v>48.3504634</v>
      </c>
      <c r="F49" s="20" t="n">
        <v>2.49860573</v>
      </c>
      <c r="G49" s="18" t="n">
        <v>46.70541247</v>
      </c>
      <c r="H49" s="20" t="n">
        <v>2.39444561</v>
      </c>
      <c r="I49" s="18" t="n">
        <v>0</v>
      </c>
      <c r="J49" s="20" t="n">
        <v>0</v>
      </c>
      <c r="K49" s="18" t="n">
        <v>0.05761814</v>
      </c>
      <c r="L49" s="20" t="n">
        <v>0.04250514</v>
      </c>
      <c r="M49" s="18" t="n">
        <v>0.2437898</v>
      </c>
      <c r="N49" s="20" t="n">
        <v>0.17558704</v>
      </c>
      <c r="O49" s="18" t="n">
        <v>0</v>
      </c>
      <c r="P49" s="20" t="n">
        <v>0</v>
      </c>
      <c r="Q49" s="18" t="n">
        <v>4.64271619</v>
      </c>
      <c r="R49" s="20" t="n">
        <v>0.97780808</v>
      </c>
    </row>
    <row r="50" spans="1:18">
      <c r="A50" s="15" t="s">
        <v>473</v>
      </c>
      <c r="B50" s="17" t="n">
        <v>3494</v>
      </c>
      <c r="C50" s="18">
        <f>(3110.0/B50*100)</f>
        <v/>
      </c>
      <c r="D50" s="19" t="n">
        <v>384</v>
      </c>
      <c r="E50" s="18" t="n">
        <v>48.98847517</v>
      </c>
      <c r="F50" s="20" t="n">
        <v>3.16086655</v>
      </c>
      <c r="G50" s="18" t="n">
        <v>43.44260556</v>
      </c>
      <c r="H50" s="20" t="n">
        <v>3.05999269</v>
      </c>
      <c r="I50" s="18" t="n">
        <v>0</v>
      </c>
      <c r="J50" s="20" t="n">
        <v>0</v>
      </c>
      <c r="K50" s="18" t="n">
        <v>0</v>
      </c>
      <c r="L50" s="20" t="n">
        <v>0</v>
      </c>
      <c r="M50" s="18" t="n">
        <v>0</v>
      </c>
      <c r="N50" s="20" t="n">
        <v>0</v>
      </c>
      <c r="O50" s="18" t="n">
        <v>0</v>
      </c>
      <c r="P50" s="20" t="n">
        <v>0</v>
      </c>
      <c r="Q50" s="18" t="n">
        <v>7.56891927</v>
      </c>
      <c r="R50" s="20" t="n">
        <v>1.06711171</v>
      </c>
    </row>
    <row r="51" spans="1:18">
      <c r="A51" s="15" t="s">
        <v>474</v>
      </c>
      <c r="B51" s="17" t="n">
        <v>3013</v>
      </c>
      <c r="C51" s="18">
        <f>(2644.0/B51*100)</f>
        <v/>
      </c>
      <c r="D51" s="19" t="n">
        <v>369</v>
      </c>
      <c r="E51" s="18" t="n">
        <v>27.87641967</v>
      </c>
      <c r="F51" s="20" t="n">
        <v>2.38140909</v>
      </c>
      <c r="G51" s="18" t="n">
        <v>53.47908564</v>
      </c>
      <c r="H51" s="20" t="n">
        <v>2.77161774</v>
      </c>
      <c r="I51" s="18" t="n">
        <v>0</v>
      </c>
      <c r="J51" s="20" t="n">
        <v>0</v>
      </c>
      <c r="K51" s="18" t="n">
        <v>0</v>
      </c>
      <c r="L51" s="20" t="n">
        <v>0</v>
      </c>
      <c r="M51" s="18" t="n">
        <v>0</v>
      </c>
      <c r="N51" s="20" t="n">
        <v>0</v>
      </c>
      <c r="O51" s="18" t="n">
        <v>0</v>
      </c>
      <c r="P51" s="20" t="n">
        <v>0</v>
      </c>
      <c r="Q51" s="18" t="n">
        <v>18.64449469</v>
      </c>
      <c r="R51" s="20" t="n">
        <v>1.95136949</v>
      </c>
    </row>
    <row r="52" spans="1:18">
      <c r="A52" s="15" t="s">
        <v>475</v>
      </c>
      <c r="B52" s="17" t="n">
        <v>2760</v>
      </c>
      <c r="C52" s="18">
        <f>(2410.0/B52*100)</f>
        <v/>
      </c>
      <c r="D52" s="19" t="n">
        <v>350</v>
      </c>
      <c r="E52" s="18" t="n">
        <v>32.4668432</v>
      </c>
      <c r="F52" s="20" t="n">
        <v>2.51490311</v>
      </c>
      <c r="G52" s="18" t="n">
        <v>33.59356134</v>
      </c>
      <c r="H52" s="20" t="n">
        <v>2.51090999</v>
      </c>
      <c r="I52" s="18" t="n">
        <v>0</v>
      </c>
      <c r="J52" s="20" t="n">
        <v>0</v>
      </c>
      <c r="K52" s="18" t="n">
        <v>0</v>
      </c>
      <c r="L52" s="20" t="n">
        <v>0</v>
      </c>
      <c r="M52" s="18" t="n">
        <v>0</v>
      </c>
      <c r="N52" s="20" t="n">
        <v>0</v>
      </c>
      <c r="O52" s="18" t="n">
        <v>0</v>
      </c>
      <c r="P52" s="20" t="n">
        <v>0</v>
      </c>
      <c r="Q52" s="18" t="n">
        <v>33.93959546</v>
      </c>
      <c r="R52" s="20" t="n">
        <v>2.85034754</v>
      </c>
    </row>
    <row r="53" spans="1:18">
      <c r="A53" s="15" t="s">
        <v>476</v>
      </c>
      <c r="B53" s="17" t="n">
        <v>2474</v>
      </c>
      <c r="C53" s="18">
        <f>(2091.0/B53*100)</f>
        <v/>
      </c>
      <c r="D53" s="19" t="n">
        <v>383</v>
      </c>
      <c r="E53" s="18" t="n">
        <v>30.81922946</v>
      </c>
      <c r="F53" s="20" t="n">
        <v>2.14204843</v>
      </c>
      <c r="G53" s="18" t="n">
        <v>29.44842316</v>
      </c>
      <c r="H53" s="20" t="n">
        <v>2.33077431</v>
      </c>
      <c r="I53" s="18" t="n">
        <v>0</v>
      </c>
      <c r="J53" s="20" t="n">
        <v>0</v>
      </c>
      <c r="K53" s="18" t="n">
        <v>4.27052058</v>
      </c>
      <c r="L53" s="20" t="n">
        <v>1.2583911</v>
      </c>
      <c r="M53" s="18" t="n">
        <v>0.25817523</v>
      </c>
      <c r="N53" s="20" t="n">
        <v>0.26077832</v>
      </c>
      <c r="O53" s="18" t="n">
        <v>0</v>
      </c>
      <c r="P53" s="20" t="n">
        <v>0</v>
      </c>
      <c r="Q53" s="18" t="n">
        <v>35.20365158</v>
      </c>
      <c r="R53" s="20" t="n">
        <v>2.62456755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16.28478833</v>
      </c>
      <c r="F55" s="20" t="n">
        <v>1.92451385</v>
      </c>
      <c r="G55" s="18" t="n">
        <v>77.29350015</v>
      </c>
      <c r="H55" s="20" t="n">
        <v>2.36917909</v>
      </c>
      <c r="I55" s="18" t="n">
        <v>0</v>
      </c>
      <c r="J55" s="20" t="n">
        <v>0</v>
      </c>
      <c r="K55" s="18" t="n">
        <v>0</v>
      </c>
      <c r="L55" s="20" t="n">
        <v>0</v>
      </c>
      <c r="M55" s="18" t="n">
        <v>3.41884107</v>
      </c>
      <c r="N55" s="20" t="n">
        <v>1.44628507</v>
      </c>
      <c r="O55" s="18" t="n">
        <v>0</v>
      </c>
      <c r="P55" s="20" t="n">
        <v>0</v>
      </c>
      <c r="Q55" s="18" t="n">
        <v>3.00287045</v>
      </c>
      <c r="R55" s="20" t="n">
        <v>0.85939849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(2803.0/B61*100)</f>
        <v/>
      </c>
      <c r="D61" s="19" t="n">
        <v>398</v>
      </c>
      <c r="E61" s="18" t="n">
        <v>28.05637435</v>
      </c>
      <c r="F61" s="20" t="n">
        <v>2.87677054</v>
      </c>
      <c r="G61" s="18" t="n">
        <v>53.16613985</v>
      </c>
      <c r="H61" s="20" t="n">
        <v>3.1279598</v>
      </c>
      <c r="I61" s="18" t="n">
        <v>0</v>
      </c>
      <c r="J61" s="20" t="n">
        <v>0</v>
      </c>
      <c r="K61" s="18" t="n">
        <v>0.11932647</v>
      </c>
      <c r="L61" s="20" t="n">
        <v>0.08543637</v>
      </c>
      <c r="M61" s="18" t="n">
        <v>0.27876689</v>
      </c>
      <c r="N61" s="20" t="n">
        <v>0.27928672</v>
      </c>
      <c r="O61" s="18" t="n">
        <v>0</v>
      </c>
      <c r="P61" s="20" t="n">
        <v>0</v>
      </c>
      <c r="Q61" s="18" t="n">
        <v>18.37939244</v>
      </c>
      <c r="R61" s="20" t="n">
        <v>2.04273669</v>
      </c>
    </row>
    <row r="62" spans="1:18">
      <c r="A62" s="15" t="s">
        <v>486</v>
      </c>
      <c r="B62" s="17" t="n">
        <v>2230</v>
      </c>
      <c r="C62" s="18">
        <f>(1946.0/B62*100)</f>
        <v/>
      </c>
      <c r="D62" s="19" t="n">
        <v>284</v>
      </c>
      <c r="E62" s="18" t="n">
        <v>16.56990573</v>
      </c>
      <c r="F62" s="20" t="n">
        <v>2.12443729</v>
      </c>
      <c r="G62" s="18" t="n">
        <v>79.85138105999999</v>
      </c>
      <c r="H62" s="20" t="n">
        <v>2.28828735</v>
      </c>
      <c r="I62" s="18" t="n">
        <v>0</v>
      </c>
      <c r="J62" s="20" t="n">
        <v>0</v>
      </c>
      <c r="K62" s="18" t="n">
        <v>0.34997655</v>
      </c>
      <c r="L62" s="20" t="n">
        <v>0.35351169</v>
      </c>
      <c r="M62" s="18" t="n">
        <v>0.34997655</v>
      </c>
      <c r="N62" s="20" t="n">
        <v>0.34881337</v>
      </c>
      <c r="O62" s="18" t="n">
        <v>0</v>
      </c>
      <c r="P62" s="20" t="n">
        <v>0</v>
      </c>
      <c r="Q62" s="18" t="n">
        <v>2.87876011</v>
      </c>
      <c r="R62" s="20" t="n">
        <v>1.00440905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(2427.0/B67*100)</f>
        <v/>
      </c>
      <c r="D67" s="19" t="n">
        <v>344</v>
      </c>
      <c r="E67" s="18" t="n">
        <v>21.43952366</v>
      </c>
      <c r="F67" s="20" t="n">
        <v>2.12166043</v>
      </c>
      <c r="G67" s="18" t="n">
        <v>47.42756892</v>
      </c>
      <c r="H67" s="20" t="n">
        <v>2.78579802</v>
      </c>
      <c r="I67" s="18" t="n">
        <v>0</v>
      </c>
      <c r="J67" s="20" t="n">
        <v>0</v>
      </c>
      <c r="K67" s="18" t="n">
        <v>0.27237435</v>
      </c>
      <c r="L67" s="20" t="n">
        <v>0.27248038</v>
      </c>
      <c r="M67" s="18" t="n">
        <v>0.2595575</v>
      </c>
      <c r="N67" s="20" t="n">
        <v>0.26015189</v>
      </c>
      <c r="O67" s="18" t="n">
        <v>0</v>
      </c>
      <c r="P67" s="20" t="n">
        <v>0</v>
      </c>
      <c r="Q67" s="18" t="n">
        <v>30.60097558</v>
      </c>
      <c r="R67" s="20" t="n">
        <v>2.34203181</v>
      </c>
    </row>
    <row r="68" spans="1:18">
      <c r="A68" s="15" t="s">
        <v>492</v>
      </c>
      <c r="B68" s="17" t="n">
        <v>3460</v>
      </c>
      <c r="C68" s="18">
        <f>(3076.0/B68*100)</f>
        <v/>
      </c>
      <c r="D68" s="19" t="n">
        <v>384</v>
      </c>
      <c r="E68" s="18" t="n">
        <v>51.10654779</v>
      </c>
      <c r="F68" s="20" t="n">
        <v>2.267581</v>
      </c>
      <c r="G68" s="18" t="n">
        <v>35.51556874</v>
      </c>
      <c r="H68" s="20" t="n">
        <v>2.44922922</v>
      </c>
      <c r="I68" s="18" t="n">
        <v>0</v>
      </c>
      <c r="J68" s="20" t="n">
        <v>0</v>
      </c>
      <c r="K68" s="18" t="n">
        <v>0</v>
      </c>
      <c r="L68" s="20" t="n">
        <v>0</v>
      </c>
      <c r="M68" s="18" t="n">
        <v>0.54560615</v>
      </c>
      <c r="N68" s="20" t="n">
        <v>0.38817267</v>
      </c>
      <c r="O68" s="18" t="n">
        <v>0</v>
      </c>
      <c r="P68" s="20" t="n">
        <v>0</v>
      </c>
      <c r="Q68" s="18" t="n">
        <v>12.83227732</v>
      </c>
      <c r="R68" s="20" t="n">
        <v>1.79009978</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47.31462019</v>
      </c>
      <c r="F70" s="20" t="n">
        <v>1.54057012</v>
      </c>
      <c r="G70" s="18" t="n">
        <v>40.26166982</v>
      </c>
      <c r="H70" s="20" t="n">
        <v>1.51932271</v>
      </c>
      <c r="I70" s="18" t="n">
        <v>0</v>
      </c>
      <c r="J70" s="20" t="n">
        <v>0</v>
      </c>
      <c r="K70" s="18" t="n">
        <v>0.70314977</v>
      </c>
      <c r="L70" s="20" t="n">
        <v>0.26167096</v>
      </c>
      <c r="M70" s="18" t="n">
        <v>0</v>
      </c>
      <c r="N70" s="20" t="n">
        <v>0</v>
      </c>
      <c r="O70" s="18" t="n">
        <v>0</v>
      </c>
      <c r="P70" s="20" t="n">
        <v>0</v>
      </c>
      <c r="Q70" s="18" t="n">
        <v>11.72056022</v>
      </c>
      <c r="R70" s="20" t="n">
        <v>1.07535667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(2709.0/B72*100)</f>
        <v/>
      </c>
      <c r="D72" s="19" t="n">
        <v>398</v>
      </c>
      <c r="E72" s="18" t="n">
        <v>25.79064152</v>
      </c>
      <c r="F72" s="20" t="n">
        <v>2.06440252</v>
      </c>
      <c r="G72" s="18" t="n">
        <v>66.28700388999999</v>
      </c>
      <c r="H72" s="20" t="n">
        <v>2.95202044</v>
      </c>
      <c r="I72" s="18" t="n">
        <v>0</v>
      </c>
      <c r="J72" s="20" t="n">
        <v>0</v>
      </c>
      <c r="K72" s="18" t="n">
        <v>0</v>
      </c>
      <c r="L72" s="20" t="n">
        <v>0</v>
      </c>
      <c r="M72" s="18" t="n">
        <v>0.10986274</v>
      </c>
      <c r="N72" s="20" t="n">
        <v>0.11048854</v>
      </c>
      <c r="O72" s="18" t="n">
        <v>0</v>
      </c>
      <c r="P72" s="20" t="n">
        <v>0</v>
      </c>
      <c r="Q72" s="18" t="n">
        <v>7.81249185</v>
      </c>
      <c r="R72" s="20" t="n">
        <v>1.6245363</v>
      </c>
    </row>
    <row r="73" spans="1:18">
      <c r="A73" s="15" t="s">
        <v>497</v>
      </c>
      <c r="B73" s="17" t="n">
        <v>2973</v>
      </c>
      <c r="C73" s="18">
        <f>(2614.0/B73*100)</f>
        <v/>
      </c>
      <c r="D73" s="19" t="n">
        <v>359</v>
      </c>
      <c r="E73" s="18" t="n">
        <v>23.07987919</v>
      </c>
      <c r="F73" s="20" t="n">
        <v>2.69350265</v>
      </c>
      <c r="G73" s="18" t="n">
        <v>71.00983015</v>
      </c>
      <c r="H73" s="20" t="n">
        <v>2.76960037</v>
      </c>
      <c r="I73" s="18" t="n">
        <v>0</v>
      </c>
      <c r="J73" s="20" t="n">
        <v>0</v>
      </c>
      <c r="K73" s="18" t="n">
        <v>0.64296626</v>
      </c>
      <c r="L73" s="20" t="n">
        <v>0.05285341</v>
      </c>
      <c r="M73" s="18" t="n">
        <v>0</v>
      </c>
      <c r="N73" s="20" t="n">
        <v>0</v>
      </c>
      <c r="O73" s="18" t="n">
        <v>0</v>
      </c>
      <c r="P73" s="20" t="n">
        <v>0</v>
      </c>
      <c r="Q73" s="18" t="n">
        <v>5.26732441</v>
      </c>
      <c r="R73" s="20" t="n">
        <v>1.21402712</v>
      </c>
    </row>
    <row r="74" spans="1:18">
      <c r="A74" s="15" t="s">
        <v>498</v>
      </c>
      <c r="B74" s="17" t="n">
        <v>3819</v>
      </c>
      <c r="C74" s="18">
        <f>(3352.0/B74*100)</f>
        <v/>
      </c>
      <c r="D74" s="19" t="n">
        <v>467</v>
      </c>
      <c r="E74" s="18" t="n">
        <v>31.65061464</v>
      </c>
      <c r="F74" s="20" t="n">
        <v>2.36213072</v>
      </c>
      <c r="G74" s="18" t="n">
        <v>60.10599174</v>
      </c>
      <c r="H74" s="20" t="n">
        <v>2.69622828</v>
      </c>
      <c r="I74" s="18" t="n">
        <v>0</v>
      </c>
      <c r="J74" s="20" t="n">
        <v>0</v>
      </c>
      <c r="K74" s="18" t="n">
        <v>0.10863389</v>
      </c>
      <c r="L74" s="20" t="n">
        <v>0.10948668</v>
      </c>
      <c r="M74" s="18" t="n">
        <v>0</v>
      </c>
      <c r="N74" s="20" t="n">
        <v>0</v>
      </c>
      <c r="O74" s="18" t="n">
        <v>0</v>
      </c>
      <c r="P74" s="20" t="n">
        <v>0</v>
      </c>
      <c r="Q74" s="18" t="n">
        <v>8.13475974</v>
      </c>
      <c r="R74" s="20" t="n">
        <v>1.46170278</v>
      </c>
    </row>
    <row r="75" spans="1:18">
      <c r="A75" s="15" t="s">
        <v>499</v>
      </c>
      <c r="B75" s="17" t="n">
        <v>4652</v>
      </c>
      <c r="C75" s="18">
        <f>(4055.0/B75*100)</f>
        <v/>
      </c>
      <c r="D75" s="19" t="n">
        <v>597</v>
      </c>
      <c r="E75" s="18" t="n">
        <v>59.63626082</v>
      </c>
      <c r="F75" s="20" t="n">
        <v>2.35714529</v>
      </c>
      <c r="G75" s="18" t="n">
        <v>36.44112037</v>
      </c>
      <c r="H75" s="20" t="n">
        <v>2.48309789</v>
      </c>
      <c r="I75" s="18" t="n">
        <v>0</v>
      </c>
      <c r="J75" s="20" t="n">
        <v>0</v>
      </c>
      <c r="K75" s="18" t="n">
        <v>0</v>
      </c>
      <c r="L75" s="20" t="n">
        <v>0</v>
      </c>
      <c r="M75" s="18" t="n">
        <v>0.41413723</v>
      </c>
      <c r="N75" s="20" t="n">
        <v>0.36609277</v>
      </c>
      <c r="O75" s="18" t="n">
        <v>0</v>
      </c>
      <c r="P75" s="20" t="n">
        <v>0</v>
      </c>
      <c r="Q75" s="18" t="n">
        <v>3.50848159</v>
      </c>
      <c r="R75" s="20" t="n">
        <v>0.9949496799999999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(2629.0/B77*100)</f>
        <v/>
      </c>
      <c r="D77" s="19" t="n">
        <v>340</v>
      </c>
      <c r="E77" s="18" t="n">
        <v>23.04263524</v>
      </c>
      <c r="F77" s="20" t="n">
        <v>2.51970196</v>
      </c>
      <c r="G77" s="18" t="n">
        <v>56.80290238</v>
      </c>
      <c r="H77" s="20" t="n">
        <v>3.18915941</v>
      </c>
      <c r="I77" s="18" t="n">
        <v>0</v>
      </c>
      <c r="J77" s="20" t="n">
        <v>0</v>
      </c>
      <c r="K77" s="18" t="n">
        <v>0.87137798</v>
      </c>
      <c r="L77" s="20" t="n">
        <v>0.43723838</v>
      </c>
      <c r="M77" s="18" t="n">
        <v>0.26538113</v>
      </c>
      <c r="N77" s="20" t="n">
        <v>0.26409184</v>
      </c>
      <c r="O77" s="18" t="n">
        <v>0</v>
      </c>
      <c r="P77" s="20" t="n">
        <v>0</v>
      </c>
      <c r="Q77" s="18" t="n">
        <v>19.01770327</v>
      </c>
      <c r="R77" s="20" t="n">
        <v>2.42004574</v>
      </c>
    </row>
    <row r="78" spans="1:18">
      <c r="A78" s="15" t="s">
        <v>502</v>
      </c>
      <c r="B78" s="17" t="n">
        <v>7115</v>
      </c>
      <c r="C78" s="18">
        <f>(6257.0/B78*100)</f>
        <v/>
      </c>
      <c r="D78" s="19" t="n">
        <v>858</v>
      </c>
      <c r="E78" s="18" t="n">
        <v>43.32620214</v>
      </c>
      <c r="F78" s="20" t="n">
        <v>2.03856632</v>
      </c>
      <c r="G78" s="18" t="n">
        <v>41.68283479</v>
      </c>
      <c r="H78" s="20" t="n">
        <v>2.24968583</v>
      </c>
      <c r="I78" s="18" t="n">
        <v>0</v>
      </c>
      <c r="J78" s="20" t="n">
        <v>0</v>
      </c>
      <c r="K78" s="18" t="n">
        <v>0.34193645</v>
      </c>
      <c r="L78" s="20" t="n">
        <v>0.22346678</v>
      </c>
      <c r="M78" s="18" t="n">
        <v>0.73884303</v>
      </c>
      <c r="N78" s="20" t="n">
        <v>0.6120451099999999</v>
      </c>
      <c r="O78" s="18" t="n">
        <v>0</v>
      </c>
      <c r="P78" s="20" t="n">
        <v>0</v>
      </c>
      <c r="Q78" s="18" t="n">
        <v>13.9101836</v>
      </c>
      <c r="R78" s="20" t="n">
        <v>2.07335071</v>
      </c>
    </row>
    <row r="79" spans="1:18">
      <c r="A79" s="15" t="s">
        <v>503</v>
      </c>
      <c r="B79" s="17" t="n">
        <v>3154</v>
      </c>
      <c r="C79" s="18">
        <f>(2775.0/B79*100)</f>
        <v/>
      </c>
      <c r="D79" s="19" t="n">
        <v>379</v>
      </c>
      <c r="E79" s="18" t="n">
        <v>28.76921208</v>
      </c>
      <c r="F79" s="20" t="n">
        <v>2.21399774</v>
      </c>
      <c r="G79" s="18" t="n">
        <v>47.31119472</v>
      </c>
      <c r="H79" s="20" t="n">
        <v>2.85274546</v>
      </c>
      <c r="I79" s="18" t="n">
        <v>0</v>
      </c>
      <c r="J79" s="20" t="n">
        <v>0</v>
      </c>
      <c r="K79" s="18" t="n">
        <v>0.77227821</v>
      </c>
      <c r="L79" s="20" t="n">
        <v>0.53912559</v>
      </c>
      <c r="M79" s="18" t="n">
        <v>0</v>
      </c>
      <c r="N79" s="20" t="n">
        <v>0</v>
      </c>
      <c r="O79" s="18" t="n">
        <v>0</v>
      </c>
      <c r="P79" s="20" t="n">
        <v>0</v>
      </c>
      <c r="Q79" s="18" t="n">
        <v>23.147315</v>
      </c>
      <c r="R79" s="20" t="n">
        <v>2.24230901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(13981.0/B82*100)</f>
        <v/>
      </c>
      <c r="D82" s="19" t="n">
        <v>1980</v>
      </c>
      <c r="E82" s="18" t="n">
        <v>27.50611959</v>
      </c>
      <c r="F82" s="20" t="n">
        <v>1.40285224</v>
      </c>
      <c r="G82" s="18" t="n">
        <v>57.89565466</v>
      </c>
      <c r="H82" s="20" t="n">
        <v>1.56417597</v>
      </c>
      <c r="I82" s="18" t="n">
        <v>0</v>
      </c>
      <c r="J82" s="20" t="n">
        <v>0</v>
      </c>
      <c r="K82" s="18" t="n">
        <v>0.08215316</v>
      </c>
      <c r="L82" s="20" t="n">
        <v>0.04379195</v>
      </c>
      <c r="M82" s="18" t="n">
        <v>0</v>
      </c>
      <c r="N82" s="20" t="n">
        <v>0</v>
      </c>
      <c r="O82" s="18" t="n">
        <v>0</v>
      </c>
      <c r="P82" s="20" t="n">
        <v>0</v>
      </c>
      <c r="Q82" s="18" t="n">
        <v>14.51607258</v>
      </c>
      <c r="R82" s="20" t="n">
        <v>1.31219184</v>
      </c>
    </row>
    <row r="83" spans="1:18">
      <c r="A83" s="15" t="s">
        <v>507</v>
      </c>
      <c r="B83" s="17" t="n">
        <v>808</v>
      </c>
      <c r="C83" s="18">
        <f>(712.0/B83*100)</f>
        <v/>
      </c>
      <c r="D83" s="19" t="n">
        <v>96</v>
      </c>
      <c r="E83" s="18" t="n">
        <v>31.15541627</v>
      </c>
      <c r="F83" s="20" t="n">
        <v>5.58380599</v>
      </c>
      <c r="G83" s="18" t="n">
        <v>68.84458373</v>
      </c>
      <c r="H83" s="20" t="n">
        <v>5.58380599</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(827.0/B84*100)</f>
        <v/>
      </c>
      <c r="D84" s="19" t="n">
        <v>111</v>
      </c>
      <c r="E84" s="18" t="n">
        <v>38.43724174</v>
      </c>
      <c r="F84" s="20" t="n">
        <v>4.47631515</v>
      </c>
      <c r="G84" s="18" t="n">
        <v>58.69065126</v>
      </c>
      <c r="H84" s="20" t="n">
        <v>4.5412196</v>
      </c>
      <c r="I84" s="18" t="n">
        <v>0</v>
      </c>
      <c r="J84" s="20" t="n">
        <v>0</v>
      </c>
      <c r="K84" s="18" t="n">
        <v>0</v>
      </c>
      <c r="L84" s="20" t="n">
        <v>0</v>
      </c>
      <c r="M84" s="18" t="n">
        <v>0</v>
      </c>
      <c r="N84" s="20" t="n">
        <v>0</v>
      </c>
      <c r="O84" s="18" t="n">
        <v>0</v>
      </c>
      <c r="P84" s="20" t="n">
        <v>0</v>
      </c>
      <c r="Q84" s="18" t="n">
        <v>2.87210701</v>
      </c>
      <c r="R84" s="20" t="n">
        <v>1.72861391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(6272.0/B7*100)</f>
        <v/>
      </c>
      <c r="D7" s="19" t="n">
        <v>891</v>
      </c>
      <c r="E7" s="18" t="n">
        <v>12.0813202</v>
      </c>
      <c r="F7" s="20" t="n">
        <v>1.23613919</v>
      </c>
      <c r="G7" s="18" t="n">
        <v>83.75538847999999</v>
      </c>
      <c r="H7" s="20" t="n">
        <v>1.41547215</v>
      </c>
      <c r="I7" s="18" t="n">
        <v>0</v>
      </c>
      <c r="J7" s="20" t="n">
        <v>0</v>
      </c>
      <c r="K7" s="18" t="n">
        <v>0.2003994</v>
      </c>
      <c r="L7" s="20" t="n">
        <v>0.15850642</v>
      </c>
      <c r="M7" s="18" t="n">
        <v>0.01182115</v>
      </c>
      <c r="N7" s="20" t="n">
        <v>0.01199899</v>
      </c>
      <c r="O7" s="18" t="n">
        <v>0</v>
      </c>
      <c r="P7" s="20" t="n">
        <v>0</v>
      </c>
      <c r="Q7" s="18" t="n">
        <v>3.95107077</v>
      </c>
      <c r="R7" s="20" t="n">
        <v>0.78645863</v>
      </c>
    </row>
    <row r="8" spans="1:18">
      <c r="A8" s="15" t="s">
        <v>430</v>
      </c>
      <c r="B8" s="17" t="n">
        <v>3443</v>
      </c>
      <c r="C8" s="18">
        <f>(3024.0/B8*100)</f>
        <v/>
      </c>
      <c r="D8" s="19" t="n">
        <v>419</v>
      </c>
      <c r="E8" s="18" t="n">
        <v>15.2732977</v>
      </c>
      <c r="F8" s="20" t="n">
        <v>1.9766882</v>
      </c>
      <c r="G8" s="18" t="n">
        <v>79.7240594</v>
      </c>
      <c r="H8" s="20" t="n">
        <v>2.53420773</v>
      </c>
      <c r="I8" s="18" t="n">
        <v>0</v>
      </c>
      <c r="J8" s="20" t="n">
        <v>0</v>
      </c>
      <c r="K8" s="18" t="n">
        <v>0.30926828</v>
      </c>
      <c r="L8" s="20" t="n">
        <v>0.22489937</v>
      </c>
      <c r="M8" s="18" t="n">
        <v>0</v>
      </c>
      <c r="N8" s="20" t="n">
        <v>0</v>
      </c>
      <c r="O8" s="18" t="n">
        <v>0</v>
      </c>
      <c r="P8" s="20" t="n">
        <v>0</v>
      </c>
      <c r="Q8" s="18" t="n">
        <v>4.69337462</v>
      </c>
      <c r="R8" s="20" t="n">
        <v>1.5730613</v>
      </c>
    </row>
    <row r="9" spans="1:18">
      <c r="A9" s="15" t="s">
        <v>431</v>
      </c>
      <c r="B9" s="17" t="n">
        <v>4752</v>
      </c>
      <c r="C9" s="18">
        <f>(4191.0/B9*100)</f>
        <v/>
      </c>
      <c r="D9" s="19" t="n">
        <v>561</v>
      </c>
      <c r="E9" s="18" t="n">
        <v>14.06570297</v>
      </c>
      <c r="F9" s="20" t="n">
        <v>1.6780416</v>
      </c>
      <c r="G9" s="18" t="n">
        <v>78.83265274</v>
      </c>
      <c r="H9" s="20" t="n">
        <v>2.34520109</v>
      </c>
      <c r="I9" s="18" t="n">
        <v>0</v>
      </c>
      <c r="J9" s="20" t="n">
        <v>0</v>
      </c>
      <c r="K9" s="18" t="n">
        <v>0</v>
      </c>
      <c r="L9" s="20" t="n">
        <v>0</v>
      </c>
      <c r="M9" s="18" t="n">
        <v>0.16528335</v>
      </c>
      <c r="N9" s="20" t="n">
        <v>0.16041155</v>
      </c>
      <c r="O9" s="18" t="n">
        <v>0</v>
      </c>
      <c r="P9" s="20" t="n">
        <v>0</v>
      </c>
      <c r="Q9" s="18" t="n">
        <v>6.93636095</v>
      </c>
      <c r="R9" s="20" t="n">
        <v>1.75853882</v>
      </c>
    </row>
    <row r="10" spans="1:18">
      <c r="A10" s="15" t="s">
        <v>432</v>
      </c>
      <c r="B10" s="17" t="n">
        <v>10022</v>
      </c>
      <c r="C10" s="18">
        <f>(8782.0/B10*100)</f>
        <v/>
      </c>
      <c r="D10" s="19" t="n">
        <v>1240</v>
      </c>
      <c r="E10" s="18" t="n">
        <v>13.83300138</v>
      </c>
      <c r="F10" s="20" t="n">
        <v>1.37770012</v>
      </c>
      <c r="G10" s="18" t="n">
        <v>83.55803684999999</v>
      </c>
      <c r="H10" s="20" t="n">
        <v>1.481939</v>
      </c>
      <c r="I10" s="18" t="n">
        <v>0</v>
      </c>
      <c r="J10" s="20" t="n">
        <v>0</v>
      </c>
      <c r="K10" s="18" t="n">
        <v>0.03848664</v>
      </c>
      <c r="L10" s="20" t="n">
        <v>0.02435111</v>
      </c>
      <c r="M10" s="18" t="n">
        <v>0.15847221</v>
      </c>
      <c r="N10" s="20" t="n">
        <v>0.1611239</v>
      </c>
      <c r="O10" s="18" t="n">
        <v>0</v>
      </c>
      <c r="P10" s="20" t="n">
        <v>0</v>
      </c>
      <c r="Q10" s="18" t="n">
        <v>2.41200292</v>
      </c>
      <c r="R10" s="20" t="n">
        <v>0.48726444</v>
      </c>
    </row>
    <row r="11" spans="1:18">
      <c r="A11" s="15" t="s">
        <v>433</v>
      </c>
      <c r="B11" s="17" t="n">
        <v>3500</v>
      </c>
      <c r="C11" s="18">
        <f>(3078.0/B11*100)</f>
        <v/>
      </c>
      <c r="D11" s="19" t="n">
        <v>422</v>
      </c>
      <c r="E11" s="18" t="n">
        <v>27.6288279</v>
      </c>
      <c r="F11" s="20" t="n">
        <v>2.39880403</v>
      </c>
      <c r="G11" s="18" t="n">
        <v>67.58671726999999</v>
      </c>
      <c r="H11" s="20" t="n">
        <v>2.37130562</v>
      </c>
      <c r="I11" s="18" t="n">
        <v>0</v>
      </c>
      <c r="J11" s="20" t="n">
        <v>0</v>
      </c>
      <c r="K11" s="18" t="n">
        <v>0</v>
      </c>
      <c r="L11" s="20" t="n">
        <v>0</v>
      </c>
      <c r="M11" s="18" t="n">
        <v>0.10314157</v>
      </c>
      <c r="N11" s="20" t="n">
        <v>0.11346591</v>
      </c>
      <c r="O11" s="18" t="n">
        <v>0</v>
      </c>
      <c r="P11" s="20" t="n">
        <v>0</v>
      </c>
      <c r="Q11" s="18" t="n">
        <v>4.68131326</v>
      </c>
      <c r="R11" s="20" t="n">
        <v>1.04834373</v>
      </c>
    </row>
    <row r="12" spans="1:18">
      <c r="A12" s="15" t="s">
        <v>434</v>
      </c>
      <c r="B12" s="17" t="n">
        <v>3422</v>
      </c>
      <c r="C12" s="18">
        <f>(3003.0/B12*100)</f>
        <v/>
      </c>
      <c r="D12" s="19" t="n">
        <v>419</v>
      </c>
      <c r="E12" s="18" t="n">
        <v>21.39985193</v>
      </c>
      <c r="F12" s="20" t="n">
        <v>2.45600827</v>
      </c>
      <c r="G12" s="18" t="n">
        <v>73.01987997000001</v>
      </c>
      <c r="H12" s="20" t="n">
        <v>3.02099868</v>
      </c>
      <c r="I12" s="18" t="n">
        <v>0</v>
      </c>
      <c r="J12" s="20" t="n">
        <v>0</v>
      </c>
      <c r="K12" s="18" t="n">
        <v>0.18644393</v>
      </c>
      <c r="L12" s="20" t="n">
        <v>0.26756366</v>
      </c>
      <c r="M12" s="18" t="n">
        <v>0</v>
      </c>
      <c r="N12" s="20" t="n">
        <v>0</v>
      </c>
      <c r="O12" s="18" t="n">
        <v>0</v>
      </c>
      <c r="P12" s="20" t="n">
        <v>0</v>
      </c>
      <c r="Q12" s="18" t="n">
        <v>5.39382416</v>
      </c>
      <c r="R12" s="20" t="n">
        <v>1.51715541</v>
      </c>
    </row>
    <row r="13" spans="1:18">
      <c r="A13" s="15" t="s">
        <v>435</v>
      </c>
      <c r="B13" s="17" t="n">
        <v>3602</v>
      </c>
      <c r="C13" s="18">
        <f>(3183.0/B13*100)</f>
        <v/>
      </c>
      <c r="D13" s="19" t="n">
        <v>419</v>
      </c>
      <c r="E13" s="18" t="n">
        <v>9.053513799999999</v>
      </c>
      <c r="F13" s="20" t="n">
        <v>1.36916548</v>
      </c>
      <c r="G13" s="18" t="n">
        <v>71.48123784000001</v>
      </c>
      <c r="H13" s="20" t="n">
        <v>3.43267788</v>
      </c>
      <c r="I13" s="18" t="n">
        <v>0</v>
      </c>
      <c r="J13" s="20" t="n">
        <v>0</v>
      </c>
      <c r="K13" s="18" t="n">
        <v>0.59405982</v>
      </c>
      <c r="L13" s="20" t="n">
        <v>0.5083019</v>
      </c>
      <c r="M13" s="18" t="n">
        <v>0.28849891</v>
      </c>
      <c r="N13" s="20" t="n">
        <v>0.1887802</v>
      </c>
      <c r="O13" s="18" t="n">
        <v>0</v>
      </c>
      <c r="P13" s="20" t="n">
        <v>0</v>
      </c>
      <c r="Q13" s="18" t="n">
        <v>18.58268963</v>
      </c>
      <c r="R13" s="20" t="n">
        <v>2.95211232</v>
      </c>
    </row>
    <row r="14" spans="1:18">
      <c r="A14" s="15" t="s">
        <v>436</v>
      </c>
      <c r="B14" s="17" t="n">
        <v>2788</v>
      </c>
      <c r="C14" s="18">
        <f>(2452.0/B14*100)</f>
        <v/>
      </c>
      <c r="D14" s="19" t="n">
        <v>336</v>
      </c>
      <c r="E14" s="18" t="n">
        <v>17.42462484</v>
      </c>
      <c r="F14" s="20" t="n">
        <v>2.08616545</v>
      </c>
      <c r="G14" s="18" t="n">
        <v>75.16910032</v>
      </c>
      <c r="H14" s="20" t="n">
        <v>2.71556017</v>
      </c>
      <c r="I14" s="18" t="n">
        <v>0</v>
      </c>
      <c r="J14" s="20" t="n">
        <v>0</v>
      </c>
      <c r="K14" s="18" t="n">
        <v>0</v>
      </c>
      <c r="L14" s="20" t="n">
        <v>0</v>
      </c>
      <c r="M14" s="18" t="n">
        <v>0</v>
      </c>
      <c r="N14" s="20" t="n">
        <v>0</v>
      </c>
      <c r="O14" s="18" t="n">
        <v>0</v>
      </c>
      <c r="P14" s="20" t="n">
        <v>0</v>
      </c>
      <c r="Q14" s="18" t="n">
        <v>7.40627484</v>
      </c>
      <c r="R14" s="20" t="n">
        <v>1.97157524</v>
      </c>
    </row>
    <row r="15" spans="1:18">
      <c r="A15" s="15" t="s">
        <v>437</v>
      </c>
      <c r="B15" s="17" t="n">
        <v>2863</v>
      </c>
      <c r="C15" s="18">
        <f>(2500.0/B15*100)</f>
        <v/>
      </c>
      <c r="D15" s="19" t="n">
        <v>363</v>
      </c>
      <c r="E15" s="18" t="n">
        <v>8.229788340000001</v>
      </c>
      <c r="F15" s="20" t="n">
        <v>1.59911222</v>
      </c>
      <c r="G15" s="18" t="n">
        <v>89.86292614</v>
      </c>
      <c r="H15" s="20" t="n">
        <v>1.60915072</v>
      </c>
      <c r="I15" s="18" t="n">
        <v>0</v>
      </c>
      <c r="J15" s="20" t="n">
        <v>0</v>
      </c>
      <c r="K15" s="18" t="n">
        <v>0</v>
      </c>
      <c r="L15" s="20" t="n">
        <v>0</v>
      </c>
      <c r="M15" s="18" t="n">
        <v>0</v>
      </c>
      <c r="N15" s="20" t="n">
        <v>0</v>
      </c>
      <c r="O15" s="18" t="n">
        <v>0</v>
      </c>
      <c r="P15" s="20" t="n">
        <v>0</v>
      </c>
      <c r="Q15" s="18" t="n">
        <v>1.90728551</v>
      </c>
      <c r="R15" s="20" t="n">
        <v>0.83067393</v>
      </c>
    </row>
    <row r="16" spans="1:18">
      <c r="A16" s="15" t="s">
        <v>438</v>
      </c>
      <c r="B16" s="17" t="n">
        <v>3111</v>
      </c>
      <c r="C16" s="18">
        <f>(2716.0/B16*100)</f>
        <v/>
      </c>
      <c r="D16" s="19" t="n">
        <v>395</v>
      </c>
      <c r="E16" s="18" t="n">
        <v>13.14365252</v>
      </c>
      <c r="F16" s="20" t="n">
        <v>1.79840671</v>
      </c>
      <c r="G16" s="18" t="n">
        <v>82.13583736</v>
      </c>
      <c r="H16" s="20" t="n">
        <v>2.1092394</v>
      </c>
      <c r="I16" s="18" t="n">
        <v>0</v>
      </c>
      <c r="J16" s="20" t="n">
        <v>0</v>
      </c>
      <c r="K16" s="18" t="n">
        <v>0.63599684</v>
      </c>
      <c r="L16" s="20" t="n">
        <v>0.43939027</v>
      </c>
      <c r="M16" s="18" t="n">
        <v>0</v>
      </c>
      <c r="N16" s="20" t="n">
        <v>0</v>
      </c>
      <c r="O16" s="18" t="n">
        <v>0</v>
      </c>
      <c r="P16" s="20" t="n">
        <v>0</v>
      </c>
      <c r="Q16" s="18" t="n">
        <v>4.08451329</v>
      </c>
      <c r="R16" s="20" t="n">
        <v>1.42312793</v>
      </c>
    </row>
    <row r="17" spans="1:18">
      <c r="A17" s="15" t="s">
        <v>439</v>
      </c>
      <c r="B17" s="17" t="n">
        <v>3197</v>
      </c>
      <c r="C17" s="18">
        <f>(2809.0/B17*100)</f>
        <v/>
      </c>
      <c r="D17" s="19" t="n">
        <v>388</v>
      </c>
      <c r="E17" s="18" t="n">
        <v>11.38765793</v>
      </c>
      <c r="F17" s="20" t="n">
        <v>1.26630077</v>
      </c>
      <c r="G17" s="18" t="n">
        <v>86.73161618</v>
      </c>
      <c r="H17" s="20" t="n">
        <v>1.3073096</v>
      </c>
      <c r="I17" s="18" t="n">
        <v>0</v>
      </c>
      <c r="J17" s="20" t="n">
        <v>0</v>
      </c>
      <c r="K17" s="18" t="n">
        <v>0.1849064</v>
      </c>
      <c r="L17" s="20" t="n">
        <v>0.18563559</v>
      </c>
      <c r="M17" s="18" t="n">
        <v>0</v>
      </c>
      <c r="N17" s="20" t="n">
        <v>0</v>
      </c>
      <c r="O17" s="18" t="n">
        <v>0</v>
      </c>
      <c r="P17" s="20" t="n">
        <v>0</v>
      </c>
      <c r="Q17" s="18" t="n">
        <v>1.69581949</v>
      </c>
      <c r="R17" s="20" t="n">
        <v>0.63424526</v>
      </c>
    </row>
    <row r="18" spans="1:18">
      <c r="A18" s="15" t="s">
        <v>440</v>
      </c>
      <c r="B18" s="17" t="n">
        <v>2706</v>
      </c>
      <c r="C18" s="18">
        <f>(2344.0/B18*100)</f>
        <v/>
      </c>
      <c r="D18" s="19" t="n">
        <v>362</v>
      </c>
      <c r="E18" s="18" t="n">
        <v>26.08890597</v>
      </c>
      <c r="F18" s="20" t="n">
        <v>2.41449396</v>
      </c>
      <c r="G18" s="18" t="n">
        <v>68.37680949</v>
      </c>
      <c r="H18" s="20" t="n">
        <v>2.41959781</v>
      </c>
      <c r="I18" s="18" t="n">
        <v>0</v>
      </c>
      <c r="J18" s="20" t="n">
        <v>0</v>
      </c>
      <c r="K18" s="18" t="n">
        <v>0</v>
      </c>
      <c r="L18" s="20" t="n">
        <v>0</v>
      </c>
      <c r="M18" s="18" t="n">
        <v>0</v>
      </c>
      <c r="N18" s="20" t="n">
        <v>0</v>
      </c>
      <c r="O18" s="18" t="n">
        <v>0</v>
      </c>
      <c r="P18" s="20" t="n">
        <v>0</v>
      </c>
      <c r="Q18" s="18" t="n">
        <v>5.53428453</v>
      </c>
      <c r="R18" s="20" t="n">
        <v>1.43440595</v>
      </c>
    </row>
    <row r="19" spans="1:18">
      <c r="A19" s="15" t="s">
        <v>441</v>
      </c>
      <c r="B19" s="17" t="n">
        <v>2850</v>
      </c>
      <c r="C19" s="18">
        <f>(2472.0/B19*100)</f>
        <v/>
      </c>
      <c r="D19" s="19" t="n">
        <v>378</v>
      </c>
      <c r="E19" s="18" t="n">
        <v>18.50599307</v>
      </c>
      <c r="F19" s="20" t="n">
        <v>2.10932947</v>
      </c>
      <c r="G19" s="18" t="n">
        <v>58.52518214</v>
      </c>
      <c r="H19" s="20" t="n">
        <v>2.88118559</v>
      </c>
      <c r="I19" s="18" t="n">
        <v>0</v>
      </c>
      <c r="J19" s="20" t="n">
        <v>0</v>
      </c>
      <c r="K19" s="18" t="n">
        <v>0.57769271</v>
      </c>
      <c r="L19" s="20" t="n">
        <v>0.60718386</v>
      </c>
      <c r="M19" s="18" t="n">
        <v>0</v>
      </c>
      <c r="N19" s="20" t="n">
        <v>0</v>
      </c>
      <c r="O19" s="18" t="n">
        <v>0</v>
      </c>
      <c r="P19" s="20" t="n">
        <v>0</v>
      </c>
      <c r="Q19" s="18" t="n">
        <v>22.39113208</v>
      </c>
      <c r="R19" s="20" t="n">
        <v>2.76992217</v>
      </c>
    </row>
    <row r="20" spans="1:18">
      <c r="A20" s="15" t="s">
        <v>442</v>
      </c>
      <c r="B20" s="17" t="n">
        <v>1741</v>
      </c>
      <c r="C20" s="18">
        <f>(1532.0/B20*100)</f>
        <v/>
      </c>
      <c r="D20" s="19" t="n">
        <v>209</v>
      </c>
      <c r="E20" s="18" t="n">
        <v>13.4851703</v>
      </c>
      <c r="F20" s="20" t="n">
        <v>2.2443301</v>
      </c>
      <c r="G20" s="18" t="n">
        <v>64.11239217000001</v>
      </c>
      <c r="H20" s="20" t="n">
        <v>2.98889721</v>
      </c>
      <c r="I20" s="18" t="n">
        <v>0</v>
      </c>
      <c r="J20" s="20" t="n">
        <v>0</v>
      </c>
      <c r="K20" s="18" t="n">
        <v>0</v>
      </c>
      <c r="L20" s="20" t="n">
        <v>0</v>
      </c>
      <c r="M20" s="18" t="n">
        <v>0</v>
      </c>
      <c r="N20" s="20" t="n">
        <v>0</v>
      </c>
      <c r="O20" s="18" t="n">
        <v>0</v>
      </c>
      <c r="P20" s="20" t="n">
        <v>0</v>
      </c>
      <c r="Q20" s="18" t="n">
        <v>22.40243753</v>
      </c>
      <c r="R20" s="20" t="n">
        <v>2.77391797</v>
      </c>
    </row>
    <row r="21" spans="1:18">
      <c r="A21" s="15" t="s">
        <v>443</v>
      </c>
      <c r="B21" s="17" t="n">
        <v>2833</v>
      </c>
      <c r="C21" s="18">
        <f>(2355.0/B21*100)</f>
        <v/>
      </c>
      <c r="D21" s="19" t="n">
        <v>478</v>
      </c>
      <c r="E21" s="18" t="n">
        <v>15.74830134</v>
      </c>
      <c r="F21" s="20" t="n">
        <v>1.72606849</v>
      </c>
      <c r="G21" s="18" t="n">
        <v>83.63187961</v>
      </c>
      <c r="H21" s="20" t="n">
        <v>1.79738927</v>
      </c>
      <c r="I21" s="18" t="n">
        <v>0</v>
      </c>
      <c r="J21" s="20" t="n">
        <v>0</v>
      </c>
      <c r="K21" s="18" t="n">
        <v>0</v>
      </c>
      <c r="L21" s="20" t="n">
        <v>0</v>
      </c>
      <c r="M21" s="18" t="n">
        <v>0</v>
      </c>
      <c r="N21" s="20" t="n">
        <v>0</v>
      </c>
      <c r="O21" s="18" t="n">
        <v>0</v>
      </c>
      <c r="P21" s="20" t="n">
        <v>0</v>
      </c>
      <c r="Q21" s="18" t="n">
        <v>0.61981905</v>
      </c>
      <c r="R21" s="20" t="n">
        <v>0.35524561</v>
      </c>
    </row>
    <row r="22" spans="1:18">
      <c r="A22" s="15" t="s">
        <v>444</v>
      </c>
      <c r="B22" s="17" t="n">
        <v>3667</v>
      </c>
      <c r="C22" s="18">
        <f>(3217.0/B22*100)</f>
        <v/>
      </c>
      <c r="D22" s="19" t="n">
        <v>450</v>
      </c>
      <c r="E22" s="18" t="n">
        <v>23.08859281</v>
      </c>
      <c r="F22" s="20" t="n">
        <v>2.27923111</v>
      </c>
      <c r="G22" s="18" t="n">
        <v>72.48406661999999</v>
      </c>
      <c r="H22" s="20" t="n">
        <v>2.55953117</v>
      </c>
      <c r="I22" s="18" t="n">
        <v>0</v>
      </c>
      <c r="J22" s="20" t="n">
        <v>0</v>
      </c>
      <c r="K22" s="18" t="n">
        <v>0.21286888</v>
      </c>
      <c r="L22" s="20" t="n">
        <v>0.23697815</v>
      </c>
      <c r="M22" s="18" t="n">
        <v>0</v>
      </c>
      <c r="N22" s="20" t="n">
        <v>0</v>
      </c>
      <c r="O22" s="18" t="n">
        <v>0</v>
      </c>
      <c r="P22" s="20" t="n">
        <v>0</v>
      </c>
      <c r="Q22" s="18" t="n">
        <v>4.21447169</v>
      </c>
      <c r="R22" s="20" t="n">
        <v>0.92614116</v>
      </c>
    </row>
    <row r="23" spans="1:18">
      <c r="A23" s="15" t="s">
        <v>445</v>
      </c>
      <c r="B23" s="17" t="n">
        <v>5792</v>
      </c>
      <c r="C23" s="18">
        <f>(5099.0/B23*100)</f>
        <v/>
      </c>
      <c r="D23" s="19" t="n">
        <v>693</v>
      </c>
      <c r="E23" s="18" t="n">
        <v>18.37067449</v>
      </c>
      <c r="F23" s="20" t="n">
        <v>2.24302411</v>
      </c>
      <c r="G23" s="18" t="n">
        <v>72.62426049</v>
      </c>
      <c r="H23" s="20" t="n">
        <v>3.09171718</v>
      </c>
      <c r="I23" s="18" t="n">
        <v>0</v>
      </c>
      <c r="J23" s="20" t="n">
        <v>0</v>
      </c>
      <c r="K23" s="18" t="n">
        <v>0.01311486</v>
      </c>
      <c r="L23" s="20" t="n">
        <v>0.01325828</v>
      </c>
      <c r="M23" s="18" t="n">
        <v>2.39315267</v>
      </c>
      <c r="N23" s="20" t="n">
        <v>1.46735746</v>
      </c>
      <c r="O23" s="18" t="n">
        <v>0</v>
      </c>
      <c r="P23" s="20" t="n">
        <v>0</v>
      </c>
      <c r="Q23" s="18" t="n">
        <v>6.59879749</v>
      </c>
      <c r="R23" s="20" t="n">
        <v>1.56022755</v>
      </c>
    </row>
    <row r="24" spans="1:18">
      <c r="A24" s="15" t="s">
        <v>446</v>
      </c>
      <c r="B24" s="17" t="n">
        <v>3309</v>
      </c>
      <c r="C24" s="18">
        <f>(2901.0/B24*100)</f>
        <v/>
      </c>
      <c r="D24" s="19" t="n">
        <v>408</v>
      </c>
      <c r="E24" s="18" t="n">
        <v>15.20105274</v>
      </c>
      <c r="F24" s="20" t="n">
        <v>1.98040535</v>
      </c>
      <c r="G24" s="18" t="n">
        <v>82.69049954</v>
      </c>
      <c r="H24" s="20" t="n">
        <v>2.20827509</v>
      </c>
      <c r="I24" s="18" t="n">
        <v>0</v>
      </c>
      <c r="J24" s="20" t="n">
        <v>0</v>
      </c>
      <c r="K24" s="18" t="n">
        <v>0</v>
      </c>
      <c r="L24" s="20" t="n">
        <v>0</v>
      </c>
      <c r="M24" s="18" t="n">
        <v>0</v>
      </c>
      <c r="N24" s="20" t="n">
        <v>0</v>
      </c>
      <c r="O24" s="18" t="n">
        <v>0</v>
      </c>
      <c r="P24" s="20" t="n">
        <v>0</v>
      </c>
      <c r="Q24" s="18" t="n">
        <v>2.10844772</v>
      </c>
      <c r="R24" s="20" t="n">
        <v>0.71556064</v>
      </c>
    </row>
    <row r="25" spans="1:18">
      <c r="A25" s="15" t="s">
        <v>447</v>
      </c>
      <c r="B25" s="17" t="n">
        <v>2669</v>
      </c>
      <c r="C25" s="18">
        <f>(2329.0/B25*100)</f>
        <v/>
      </c>
      <c r="D25" s="19" t="n">
        <v>340</v>
      </c>
      <c r="E25" s="18" t="n">
        <v>12.99331248</v>
      </c>
      <c r="F25" s="20" t="n">
        <v>1.92699023</v>
      </c>
      <c r="G25" s="18" t="n">
        <v>84.31405669999999</v>
      </c>
      <c r="H25" s="20" t="n">
        <v>1.93659197</v>
      </c>
      <c r="I25" s="18" t="n">
        <v>0</v>
      </c>
      <c r="J25" s="20" t="n">
        <v>0</v>
      </c>
      <c r="K25" s="18" t="n">
        <v>0</v>
      </c>
      <c r="L25" s="20" t="n">
        <v>0</v>
      </c>
      <c r="M25" s="18" t="n">
        <v>0</v>
      </c>
      <c r="N25" s="20" t="n">
        <v>0</v>
      </c>
      <c r="O25" s="18" t="n">
        <v>0</v>
      </c>
      <c r="P25" s="20" t="n">
        <v>0</v>
      </c>
      <c r="Q25" s="18" t="n">
        <v>2.69263082</v>
      </c>
      <c r="R25" s="20" t="n">
        <v>0.88780666</v>
      </c>
    </row>
    <row r="26" spans="1:18">
      <c r="A26" s="15" t="s">
        <v>448</v>
      </c>
      <c r="B26" s="17" t="n">
        <v>2419</v>
      </c>
      <c r="C26" s="18">
        <f>(2123.0/B26*100)</f>
        <v/>
      </c>
      <c r="D26" s="19" t="n">
        <v>296</v>
      </c>
      <c r="E26" s="18" t="n">
        <v>27.60666486</v>
      </c>
      <c r="F26" s="20" t="n">
        <v>2.35197462</v>
      </c>
      <c r="G26" s="18" t="n">
        <v>68.81022333</v>
      </c>
      <c r="H26" s="20" t="n">
        <v>2.62624364</v>
      </c>
      <c r="I26" s="18" t="n">
        <v>0</v>
      </c>
      <c r="J26" s="20" t="n">
        <v>0</v>
      </c>
      <c r="K26" s="18" t="n">
        <v>0</v>
      </c>
      <c r="L26" s="20" t="n">
        <v>0</v>
      </c>
      <c r="M26" s="18" t="n">
        <v>0.57517361</v>
      </c>
      <c r="N26" s="20" t="n">
        <v>0.39380103</v>
      </c>
      <c r="O26" s="18" t="n">
        <v>0</v>
      </c>
      <c r="P26" s="20" t="n">
        <v>0</v>
      </c>
      <c r="Q26" s="18" t="n">
        <v>3.00793821</v>
      </c>
      <c r="R26" s="20" t="n">
        <v>1.05345796</v>
      </c>
    </row>
    <row r="27" spans="1:18">
      <c r="A27" s="15" t="s">
        <v>449</v>
      </c>
      <c r="B27" s="17" t="n">
        <v>2683</v>
      </c>
      <c r="C27" s="18">
        <f>(2363.0/B27*100)</f>
        <v/>
      </c>
      <c r="D27" s="19" t="n">
        <v>320</v>
      </c>
      <c r="E27" s="18" t="n">
        <v>15.72983896</v>
      </c>
      <c r="F27" s="20" t="n">
        <v>2.18502226</v>
      </c>
      <c r="G27" s="18" t="n">
        <v>79.89216073999999</v>
      </c>
      <c r="H27" s="20" t="n">
        <v>2.2619146</v>
      </c>
      <c r="I27" s="18" t="n">
        <v>0</v>
      </c>
      <c r="J27" s="20" t="n">
        <v>0</v>
      </c>
      <c r="K27" s="18" t="n">
        <v>0</v>
      </c>
      <c r="L27" s="20" t="n">
        <v>0</v>
      </c>
      <c r="M27" s="18" t="n">
        <v>0</v>
      </c>
      <c r="N27" s="20" t="n">
        <v>0</v>
      </c>
      <c r="O27" s="18" t="n">
        <v>0</v>
      </c>
      <c r="P27" s="20" t="n">
        <v>0</v>
      </c>
      <c r="Q27" s="18" t="n">
        <v>4.3780003</v>
      </c>
      <c r="R27" s="20" t="n">
        <v>1.18196023</v>
      </c>
    </row>
    <row r="28" spans="1:18">
      <c r="A28" s="15" t="s">
        <v>450</v>
      </c>
      <c r="B28" s="17" t="n">
        <v>3803</v>
      </c>
      <c r="C28" s="18">
        <f>(3316.0/B28*100)</f>
        <v/>
      </c>
      <c r="D28" s="19" t="n">
        <v>487</v>
      </c>
      <c r="E28" s="18" t="n">
        <v>36.85135096</v>
      </c>
      <c r="F28" s="20" t="n">
        <v>2.76726109</v>
      </c>
      <c r="G28" s="18" t="n">
        <v>60.44038697</v>
      </c>
      <c r="H28" s="20" t="n">
        <v>2.97383455</v>
      </c>
      <c r="I28" s="18" t="n">
        <v>0</v>
      </c>
      <c r="J28" s="20" t="n">
        <v>0</v>
      </c>
      <c r="K28" s="18" t="n">
        <v>0</v>
      </c>
      <c r="L28" s="20" t="n">
        <v>0</v>
      </c>
      <c r="M28" s="18" t="n">
        <v>0</v>
      </c>
      <c r="N28" s="20" t="n">
        <v>0</v>
      </c>
      <c r="O28" s="18" t="n">
        <v>0</v>
      </c>
      <c r="P28" s="20" t="n">
        <v>0</v>
      </c>
      <c r="Q28" s="18" t="n">
        <v>2.70826207</v>
      </c>
      <c r="R28" s="20" t="n">
        <v>0.90831777</v>
      </c>
    </row>
    <row r="29" spans="1:18">
      <c r="A29" s="15" t="s">
        <v>451</v>
      </c>
      <c r="B29" s="17" t="n">
        <v>2700</v>
      </c>
      <c r="C29" s="18">
        <f>(2386.0/B29*100)</f>
        <v/>
      </c>
      <c r="D29" s="19" t="n">
        <v>314</v>
      </c>
      <c r="E29" s="18" t="n">
        <v>11.27128164</v>
      </c>
      <c r="F29" s="20" t="n">
        <v>1.53119718</v>
      </c>
      <c r="G29" s="18" t="n">
        <v>87.77827042</v>
      </c>
      <c r="H29" s="20" t="n">
        <v>1.7331652</v>
      </c>
      <c r="I29" s="18" t="n">
        <v>0</v>
      </c>
      <c r="J29" s="20" t="n">
        <v>0</v>
      </c>
      <c r="K29" s="18" t="n">
        <v>0</v>
      </c>
      <c r="L29" s="20" t="n">
        <v>0</v>
      </c>
      <c r="M29" s="18" t="n">
        <v>0.33140425</v>
      </c>
      <c r="N29" s="20" t="n">
        <v>0.34586894</v>
      </c>
      <c r="O29" s="18" t="n">
        <v>0</v>
      </c>
      <c r="P29" s="20" t="n">
        <v>0</v>
      </c>
      <c r="Q29" s="18" t="n">
        <v>0.6190437</v>
      </c>
      <c r="R29" s="20" t="n">
        <v>0.44391831</v>
      </c>
    </row>
    <row r="30" spans="1:18">
      <c r="A30" s="15" t="s">
        <v>452</v>
      </c>
      <c r="B30" s="17" t="n">
        <v>2257</v>
      </c>
      <c r="C30" s="18">
        <f>(1965.0/B30*100)</f>
        <v/>
      </c>
      <c r="D30" s="19" t="n">
        <v>292</v>
      </c>
      <c r="E30" s="18" t="n">
        <v>10.35170288</v>
      </c>
      <c r="F30" s="20" t="n">
        <v>1.80551946</v>
      </c>
      <c r="G30" s="18" t="n">
        <v>84.6021648</v>
      </c>
      <c r="H30" s="20" t="n">
        <v>1.99070517</v>
      </c>
      <c r="I30" s="18" t="n">
        <v>0</v>
      </c>
      <c r="J30" s="20" t="n">
        <v>0</v>
      </c>
      <c r="K30" s="18" t="n">
        <v>0</v>
      </c>
      <c r="L30" s="20" t="n">
        <v>0</v>
      </c>
      <c r="M30" s="18" t="n">
        <v>0</v>
      </c>
      <c r="N30" s="20" t="n">
        <v>0</v>
      </c>
      <c r="O30" s="18" t="n">
        <v>0</v>
      </c>
      <c r="P30" s="20" t="n">
        <v>0</v>
      </c>
      <c r="Q30" s="18" t="n">
        <v>5.04613232</v>
      </c>
      <c r="R30" s="20" t="n">
        <v>1.38679691</v>
      </c>
    </row>
    <row r="31" spans="1:18">
      <c r="A31" s="15" t="s">
        <v>453</v>
      </c>
      <c r="B31" s="17" t="n">
        <v>2706</v>
      </c>
      <c r="C31" s="18">
        <f>(2371.0/B31*100)</f>
        <v/>
      </c>
      <c r="D31" s="19" t="n">
        <v>335</v>
      </c>
      <c r="E31" s="18" t="n">
        <v>9.8370739</v>
      </c>
      <c r="F31" s="20" t="n">
        <v>1.68596674</v>
      </c>
      <c r="G31" s="18" t="n">
        <v>85.15111917</v>
      </c>
      <c r="H31" s="20" t="n">
        <v>2.12739319</v>
      </c>
      <c r="I31" s="18" t="n">
        <v>0</v>
      </c>
      <c r="J31" s="20" t="n">
        <v>0</v>
      </c>
      <c r="K31" s="18" t="n">
        <v>0.27286096</v>
      </c>
      <c r="L31" s="20" t="n">
        <v>0.27533081</v>
      </c>
      <c r="M31" s="18" t="n">
        <v>0</v>
      </c>
      <c r="N31" s="20" t="n">
        <v>0</v>
      </c>
      <c r="O31" s="18" t="n">
        <v>0</v>
      </c>
      <c r="P31" s="20" t="n">
        <v>0</v>
      </c>
      <c r="Q31" s="18" t="n">
        <v>4.73894598</v>
      </c>
      <c r="R31" s="20" t="n">
        <v>1.25847691</v>
      </c>
    </row>
    <row r="32" spans="1:18">
      <c r="A32" s="15" t="s">
        <v>454</v>
      </c>
      <c r="B32" s="17" t="n">
        <v>2209</v>
      </c>
      <c r="C32" s="18">
        <f>(1854.0/B32*100)</f>
        <v/>
      </c>
      <c r="D32" s="19" t="n">
        <v>355</v>
      </c>
      <c r="E32" s="18" t="n">
        <v>18.2109785</v>
      </c>
      <c r="F32" s="20" t="n">
        <v>2.3424839</v>
      </c>
      <c r="G32" s="18" t="n">
        <v>60.58083087</v>
      </c>
      <c r="H32" s="20" t="n">
        <v>2.9821162</v>
      </c>
      <c r="I32" s="18" t="n">
        <v>0</v>
      </c>
      <c r="J32" s="20" t="n">
        <v>0</v>
      </c>
      <c r="K32" s="18" t="n">
        <v>0</v>
      </c>
      <c r="L32" s="20" t="n">
        <v>0</v>
      </c>
      <c r="M32" s="18" t="n">
        <v>0</v>
      </c>
      <c r="N32" s="20" t="n">
        <v>0</v>
      </c>
      <c r="O32" s="18" t="n">
        <v>0</v>
      </c>
      <c r="P32" s="20" t="n">
        <v>0</v>
      </c>
      <c r="Q32" s="18" t="n">
        <v>21.20819064</v>
      </c>
      <c r="R32" s="20" t="n">
        <v>2.87794833</v>
      </c>
    </row>
    <row r="33" spans="1:18">
      <c r="A33" s="15" t="s">
        <v>455</v>
      </c>
      <c r="B33" s="17" t="n">
        <v>3651</v>
      </c>
      <c r="C33" s="18">
        <f>(3195.0/B33*100)</f>
        <v/>
      </c>
      <c r="D33" s="19" t="n">
        <v>456</v>
      </c>
      <c r="E33" s="18" t="n">
        <v>17.42588166</v>
      </c>
      <c r="F33" s="20" t="n">
        <v>1.93692093</v>
      </c>
      <c r="G33" s="18" t="n">
        <v>67.50850815</v>
      </c>
      <c r="H33" s="20" t="n">
        <v>2.88982728</v>
      </c>
      <c r="I33" s="18" t="n">
        <v>0</v>
      </c>
      <c r="J33" s="20" t="n">
        <v>0</v>
      </c>
      <c r="K33" s="18" t="n">
        <v>0</v>
      </c>
      <c r="L33" s="20" t="n">
        <v>0</v>
      </c>
      <c r="M33" s="18" t="n">
        <v>0.24720936</v>
      </c>
      <c r="N33" s="20" t="n">
        <v>0.23826365</v>
      </c>
      <c r="O33" s="18" t="n">
        <v>0</v>
      </c>
      <c r="P33" s="20" t="n">
        <v>0</v>
      </c>
      <c r="Q33" s="18" t="n">
        <v>14.81840083</v>
      </c>
      <c r="R33" s="20" t="n">
        <v>2.41428903</v>
      </c>
    </row>
    <row r="34" spans="1:18">
      <c r="A34" s="15" t="s">
        <v>456</v>
      </c>
      <c r="B34" s="17" t="n">
        <v>3035</v>
      </c>
      <c r="C34" s="18">
        <f>(2654.0/B34*100)</f>
        <v/>
      </c>
      <c r="D34" s="19" t="n">
        <v>381</v>
      </c>
      <c r="E34" s="18" t="n">
        <v>25.70870953</v>
      </c>
      <c r="F34" s="20" t="n">
        <v>2.95640106</v>
      </c>
      <c r="G34" s="18" t="n">
        <v>68.56333732</v>
      </c>
      <c r="H34" s="20" t="n">
        <v>3.15624866</v>
      </c>
      <c r="I34" s="18" t="n">
        <v>0</v>
      </c>
      <c r="J34" s="20" t="n">
        <v>0</v>
      </c>
      <c r="K34" s="18" t="n">
        <v>0</v>
      </c>
      <c r="L34" s="20" t="n">
        <v>0</v>
      </c>
      <c r="M34" s="18" t="n">
        <v>0</v>
      </c>
      <c r="N34" s="20" t="n">
        <v>0</v>
      </c>
      <c r="O34" s="18" t="n">
        <v>0</v>
      </c>
      <c r="P34" s="20" t="n">
        <v>0</v>
      </c>
      <c r="Q34" s="18" t="n">
        <v>5.72795315</v>
      </c>
      <c r="R34" s="20" t="n">
        <v>1.24742381</v>
      </c>
    </row>
    <row r="35" spans="1:18">
      <c r="A35" s="15" t="s">
        <v>457</v>
      </c>
      <c r="B35" s="17" t="n">
        <v>2901</v>
      </c>
      <c r="C35" s="18">
        <f>(2574.0/B35*100)</f>
        <v/>
      </c>
      <c r="D35" s="19" t="n">
        <v>327</v>
      </c>
      <c r="E35" s="18" t="n">
        <v>8.3551503</v>
      </c>
      <c r="F35" s="20" t="n">
        <v>1.44199452</v>
      </c>
      <c r="G35" s="18" t="n">
        <v>78.2644045</v>
      </c>
      <c r="H35" s="20" t="n">
        <v>2.54949758</v>
      </c>
      <c r="I35" s="18" t="n">
        <v>0</v>
      </c>
      <c r="J35" s="20" t="n">
        <v>0</v>
      </c>
      <c r="K35" s="18" t="n">
        <v>0</v>
      </c>
      <c r="L35" s="20" t="n">
        <v>0</v>
      </c>
      <c r="M35" s="18" t="n">
        <v>0</v>
      </c>
      <c r="N35" s="20" t="n">
        <v>0</v>
      </c>
      <c r="O35" s="18" t="n">
        <v>0</v>
      </c>
      <c r="P35" s="20" t="n">
        <v>0</v>
      </c>
      <c r="Q35" s="18" t="n">
        <v>13.3804452</v>
      </c>
      <c r="R35" s="20" t="n">
        <v>2.31945176</v>
      </c>
    </row>
    <row r="36" spans="1:18">
      <c r="A36" s="15" t="s">
        <v>458</v>
      </c>
      <c r="B36" s="17" t="n">
        <v>3404</v>
      </c>
      <c r="C36" s="18">
        <f>(2974.0/B36*100)</f>
        <v/>
      </c>
      <c r="D36" s="19" t="n">
        <v>430</v>
      </c>
      <c r="E36" s="18" t="n">
        <v>19.62170662</v>
      </c>
      <c r="F36" s="20" t="n">
        <v>1.5985743</v>
      </c>
      <c r="G36" s="18" t="n">
        <v>74.92200634</v>
      </c>
      <c r="H36" s="20" t="n">
        <v>1.79972719</v>
      </c>
      <c r="I36" s="18" t="n">
        <v>0</v>
      </c>
      <c r="J36" s="20" t="n">
        <v>0</v>
      </c>
      <c r="K36" s="18" t="n">
        <v>0</v>
      </c>
      <c r="L36" s="20" t="n">
        <v>0</v>
      </c>
      <c r="M36" s="18" t="n">
        <v>0</v>
      </c>
      <c r="N36" s="20" t="n">
        <v>0</v>
      </c>
      <c r="O36" s="18" t="n">
        <v>0</v>
      </c>
      <c r="P36" s="20" t="n">
        <v>0</v>
      </c>
      <c r="Q36" s="18" t="n">
        <v>5.45628704</v>
      </c>
      <c r="R36" s="20" t="n">
        <v>1.0957545</v>
      </c>
    </row>
    <row r="37" spans="1:18">
      <c r="A37" s="15" t="s">
        <v>459</v>
      </c>
      <c r="B37" s="17" t="n">
        <v>2731</v>
      </c>
      <c r="C37" s="18">
        <f>(2380.0/B37*100)</f>
        <v/>
      </c>
      <c r="D37" s="19" t="n">
        <v>351</v>
      </c>
      <c r="E37" s="18" t="n">
        <v>11.48813302</v>
      </c>
      <c r="F37" s="20" t="n">
        <v>1.57286973</v>
      </c>
      <c r="G37" s="18" t="n">
        <v>83.54366186999999</v>
      </c>
      <c r="H37" s="20" t="n">
        <v>1.90945182</v>
      </c>
      <c r="I37" s="18" t="n">
        <v>0</v>
      </c>
      <c r="J37" s="20" t="n">
        <v>0</v>
      </c>
      <c r="K37" s="18" t="n">
        <v>0.29010894</v>
      </c>
      <c r="L37" s="20" t="n">
        <v>0.29331083</v>
      </c>
      <c r="M37" s="18" t="n">
        <v>0</v>
      </c>
      <c r="N37" s="20" t="n">
        <v>0</v>
      </c>
      <c r="O37" s="18" t="n">
        <v>0</v>
      </c>
      <c r="P37" s="20" t="n">
        <v>0</v>
      </c>
      <c r="Q37" s="18" t="n">
        <v>4.67809617</v>
      </c>
      <c r="R37" s="20" t="n">
        <v>1.06457194</v>
      </c>
    </row>
    <row r="38" spans="1:18">
      <c r="A38" s="15" t="s">
        <v>460</v>
      </c>
      <c r="B38" s="17" t="n">
        <v>2807</v>
      </c>
      <c r="C38" s="18">
        <f>(2353.0/B38*100)</f>
        <v/>
      </c>
      <c r="D38" s="19" t="n">
        <v>454</v>
      </c>
      <c r="E38" s="18" t="n">
        <v>15.89183546</v>
      </c>
      <c r="F38" s="20" t="n">
        <v>1.94866276</v>
      </c>
      <c r="G38" s="18" t="n">
        <v>76.66888806999999</v>
      </c>
      <c r="H38" s="20" t="n">
        <v>2.16763905</v>
      </c>
      <c r="I38" s="18" t="n">
        <v>0</v>
      </c>
      <c r="J38" s="20" t="n">
        <v>0</v>
      </c>
      <c r="K38" s="18" t="n">
        <v>0</v>
      </c>
      <c r="L38" s="20" t="n">
        <v>0</v>
      </c>
      <c r="M38" s="18" t="n">
        <v>0</v>
      </c>
      <c r="N38" s="20" t="n">
        <v>0</v>
      </c>
      <c r="O38" s="18" t="n">
        <v>0</v>
      </c>
      <c r="P38" s="20" t="n">
        <v>0</v>
      </c>
      <c r="Q38" s="18" t="n">
        <v>7.43927647</v>
      </c>
      <c r="R38" s="20" t="n">
        <v>1.41387678</v>
      </c>
    </row>
    <row r="39" spans="1:18">
      <c r="A39" s="15" t="s">
        <v>461</v>
      </c>
      <c r="B39" s="17" t="n">
        <v>2938</v>
      </c>
      <c r="C39" s="18">
        <f>(2587.0/B39*100)</f>
        <v/>
      </c>
      <c r="D39" s="19" t="n">
        <v>351</v>
      </c>
      <c r="E39" s="18" t="n">
        <v>41.22848249</v>
      </c>
      <c r="F39" s="20" t="n">
        <v>3.35071701</v>
      </c>
      <c r="G39" s="18" t="n">
        <v>39.74822646</v>
      </c>
      <c r="H39" s="20" t="n">
        <v>3.11923951</v>
      </c>
      <c r="I39" s="18" t="n">
        <v>0</v>
      </c>
      <c r="J39" s="20" t="n">
        <v>0</v>
      </c>
      <c r="K39" s="18" t="n">
        <v>0.6748486299999999</v>
      </c>
      <c r="L39" s="20" t="n">
        <v>0.53517477</v>
      </c>
      <c r="M39" s="18" t="n">
        <v>0</v>
      </c>
      <c r="N39" s="20" t="n">
        <v>0</v>
      </c>
      <c r="O39" s="18" t="n">
        <v>0</v>
      </c>
      <c r="P39" s="20" t="n">
        <v>0</v>
      </c>
      <c r="Q39" s="18" t="n">
        <v>18.34844242</v>
      </c>
      <c r="R39" s="20" t="n">
        <v>3.35895253</v>
      </c>
    </row>
    <row r="40" spans="1:18">
      <c r="A40" s="15" t="s">
        <v>462</v>
      </c>
      <c r="B40" s="17" t="n">
        <v>6922</v>
      </c>
      <c r="C40" s="18">
        <f>(6121.0/B40*100)</f>
        <v/>
      </c>
      <c r="D40" s="19" t="n">
        <v>801</v>
      </c>
      <c r="E40" s="18" t="n">
        <v>14.39636798</v>
      </c>
      <c r="F40" s="20" t="n">
        <v>2.21689851</v>
      </c>
      <c r="G40" s="18" t="n">
        <v>82.03560487</v>
      </c>
      <c r="H40" s="20" t="n">
        <v>2.43249709</v>
      </c>
      <c r="I40" s="18" t="n">
        <v>0</v>
      </c>
      <c r="J40" s="20" t="n">
        <v>0</v>
      </c>
      <c r="K40" s="18" t="n">
        <v>0.0461285</v>
      </c>
      <c r="L40" s="20" t="n">
        <v>0.03220755</v>
      </c>
      <c r="M40" s="18" t="n">
        <v>0</v>
      </c>
      <c r="N40" s="20" t="n">
        <v>0</v>
      </c>
      <c r="O40" s="18" t="n">
        <v>0</v>
      </c>
      <c r="P40" s="20" t="n">
        <v>0</v>
      </c>
      <c r="Q40" s="18" t="n">
        <v>3.52189865</v>
      </c>
      <c r="R40" s="20" t="n">
        <v>0.9846076</v>
      </c>
    </row>
    <row r="41" spans="1:18">
      <c r="A41" s="15" t="s">
        <v>463</v>
      </c>
      <c r="B41" s="17" t="n">
        <v>2854</v>
      </c>
      <c r="C41" s="18">
        <f>(2510.0/B41*100)</f>
        <v/>
      </c>
      <c r="D41" s="19" t="n">
        <v>344</v>
      </c>
      <c r="E41" s="18" t="n">
        <v>20.41230249</v>
      </c>
      <c r="F41" s="20" t="n">
        <v>2.01188174</v>
      </c>
      <c r="G41" s="18" t="n">
        <v>77.35792275</v>
      </c>
      <c r="H41" s="20" t="n">
        <v>2.1959488</v>
      </c>
      <c r="I41" s="18" t="n">
        <v>0</v>
      </c>
      <c r="J41" s="20" t="n">
        <v>0</v>
      </c>
      <c r="K41" s="18" t="n">
        <v>0.23796151</v>
      </c>
      <c r="L41" s="20" t="n">
        <v>0.25331317</v>
      </c>
      <c r="M41" s="18" t="n">
        <v>0</v>
      </c>
      <c r="N41" s="20" t="n">
        <v>0</v>
      </c>
      <c r="O41" s="18" t="n">
        <v>0</v>
      </c>
      <c r="P41" s="20" t="n">
        <v>0</v>
      </c>
      <c r="Q41" s="18" t="n">
        <v>1.99181325</v>
      </c>
      <c r="R41" s="20" t="n">
        <v>0.76319029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(10715.0/B46*100)</f>
        <v/>
      </c>
      <c r="D46" s="19" t="n">
        <v>1358</v>
      </c>
      <c r="E46" s="18" t="n">
        <v>38.47860396</v>
      </c>
      <c r="F46" s="20" t="n">
        <v>1.83932555</v>
      </c>
      <c r="G46" s="18" t="n">
        <v>51.57520143</v>
      </c>
      <c r="H46" s="20" t="n">
        <v>1.97009154</v>
      </c>
      <c r="I46" s="18" t="n">
        <v>0</v>
      </c>
      <c r="J46" s="20" t="n">
        <v>0</v>
      </c>
      <c r="K46" s="18" t="n">
        <v>0.76290091</v>
      </c>
      <c r="L46" s="20" t="n">
        <v>0.22456871</v>
      </c>
      <c r="M46" s="18" t="n">
        <v>0.40403563</v>
      </c>
      <c r="N46" s="20" t="n">
        <v>0.19251118</v>
      </c>
      <c r="O46" s="18" t="n">
        <v>0</v>
      </c>
      <c r="P46" s="20" t="n">
        <v>0</v>
      </c>
      <c r="Q46" s="18" t="n">
        <v>8.779258069999999</v>
      </c>
      <c r="R46" s="20" t="n">
        <v>1.03051741</v>
      </c>
    </row>
    <row r="47" spans="1:18">
      <c r="A47" s="15" t="s">
        <v>470</v>
      </c>
      <c r="B47" s="17" t="n">
        <v>2823</v>
      </c>
      <c r="C47" s="18">
        <f>(2486.0/B47*100)</f>
        <v/>
      </c>
      <c r="D47" s="19" t="n">
        <v>337</v>
      </c>
      <c r="E47" s="18" t="n">
        <v>21.8488329</v>
      </c>
      <c r="F47" s="20" t="n">
        <v>2.76997289</v>
      </c>
      <c r="G47" s="18" t="n">
        <v>53.68915627</v>
      </c>
      <c r="H47" s="20" t="n">
        <v>2.96846242</v>
      </c>
      <c r="I47" s="18" t="n">
        <v>0</v>
      </c>
      <c r="J47" s="20" t="n">
        <v>0</v>
      </c>
      <c r="K47" s="18" t="n">
        <v>0.30303312</v>
      </c>
      <c r="L47" s="20" t="n">
        <v>0.30496788</v>
      </c>
      <c r="M47" s="18" t="n">
        <v>0.60971106</v>
      </c>
      <c r="N47" s="20" t="n">
        <v>0.59719932</v>
      </c>
      <c r="O47" s="18" t="n">
        <v>0</v>
      </c>
      <c r="P47" s="20" t="n">
        <v>0</v>
      </c>
      <c r="Q47" s="18" t="n">
        <v>23.54926665</v>
      </c>
      <c r="R47" s="20" t="n">
        <v>2.61153576</v>
      </c>
    </row>
    <row r="48" spans="1:18">
      <c r="A48" s="15" t="s">
        <v>471</v>
      </c>
      <c r="B48" s="17" t="n">
        <v>4682</v>
      </c>
      <c r="C48" s="18">
        <f>(4091.0/B48*100)</f>
        <v/>
      </c>
      <c r="D48" s="19" t="n">
        <v>591</v>
      </c>
      <c r="E48" s="18" t="n">
        <v>27.83015576</v>
      </c>
      <c r="F48" s="20" t="n">
        <v>2.84565853</v>
      </c>
      <c r="G48" s="18" t="n">
        <v>65.8604981</v>
      </c>
      <c r="H48" s="20" t="n">
        <v>2.85833306</v>
      </c>
      <c r="I48" s="18" t="n">
        <v>0</v>
      </c>
      <c r="J48" s="20" t="n">
        <v>0</v>
      </c>
      <c r="K48" s="18" t="n">
        <v>0.70923025</v>
      </c>
      <c r="L48" s="20" t="n">
        <v>0.38996818</v>
      </c>
      <c r="M48" s="18" t="n">
        <v>0</v>
      </c>
      <c r="N48" s="20" t="n">
        <v>0</v>
      </c>
      <c r="O48" s="18" t="n">
        <v>0</v>
      </c>
      <c r="P48" s="20" t="n">
        <v>0</v>
      </c>
      <c r="Q48" s="18" t="n">
        <v>5.60011589</v>
      </c>
      <c r="R48" s="20" t="n">
        <v>1.47863001</v>
      </c>
    </row>
    <row r="49" spans="1:18">
      <c r="A49" s="15" t="s">
        <v>472</v>
      </c>
      <c r="B49" s="17" t="n">
        <v>6158</v>
      </c>
      <c r="C49" s="18">
        <f>(5372.0/B49*100)</f>
        <v/>
      </c>
      <c r="D49" s="19" t="n">
        <v>786</v>
      </c>
      <c r="E49" s="18" t="n">
        <v>44.99020253</v>
      </c>
      <c r="F49" s="20" t="n">
        <v>2.57799412</v>
      </c>
      <c r="G49" s="18" t="n">
        <v>52.2109398</v>
      </c>
      <c r="H49" s="20" t="n">
        <v>2.76802087</v>
      </c>
      <c r="I49" s="18" t="n">
        <v>0</v>
      </c>
      <c r="J49" s="20" t="n">
        <v>0</v>
      </c>
      <c r="K49" s="18" t="n">
        <v>0.05761814</v>
      </c>
      <c r="L49" s="20" t="n">
        <v>0.04250514</v>
      </c>
      <c r="M49" s="18" t="n">
        <v>0.2437898</v>
      </c>
      <c r="N49" s="20" t="n">
        <v>0.17558704</v>
      </c>
      <c r="O49" s="18" t="n">
        <v>0</v>
      </c>
      <c r="P49" s="20" t="n">
        <v>0</v>
      </c>
      <c r="Q49" s="18" t="n">
        <v>2.49744974</v>
      </c>
      <c r="R49" s="20" t="n">
        <v>0.81776826</v>
      </c>
    </row>
    <row r="50" spans="1:18">
      <c r="A50" s="15" t="s">
        <v>473</v>
      </c>
      <c r="B50" s="17" t="n">
        <v>3494</v>
      </c>
      <c r="C50" s="18">
        <f>(3110.0/B50*100)</f>
        <v/>
      </c>
      <c r="D50" s="19" t="n">
        <v>384</v>
      </c>
      <c r="E50" s="18" t="n">
        <v>39.73636977</v>
      </c>
      <c r="F50" s="20" t="n">
        <v>2.26952131</v>
      </c>
      <c r="G50" s="18" t="n">
        <v>55.31692233</v>
      </c>
      <c r="H50" s="20" t="n">
        <v>2.38813543</v>
      </c>
      <c r="I50" s="18" t="n">
        <v>0</v>
      </c>
      <c r="J50" s="20" t="n">
        <v>0</v>
      </c>
      <c r="K50" s="18" t="n">
        <v>0</v>
      </c>
      <c r="L50" s="20" t="n">
        <v>0</v>
      </c>
      <c r="M50" s="18" t="n">
        <v>0</v>
      </c>
      <c r="N50" s="20" t="n">
        <v>0</v>
      </c>
      <c r="O50" s="18" t="n">
        <v>0</v>
      </c>
      <c r="P50" s="20" t="n">
        <v>0</v>
      </c>
      <c r="Q50" s="18" t="n">
        <v>4.9467079</v>
      </c>
      <c r="R50" s="20" t="n">
        <v>1.12999169</v>
      </c>
    </row>
    <row r="51" spans="1:18">
      <c r="A51" s="15" t="s">
        <v>474</v>
      </c>
      <c r="B51" s="17" t="n">
        <v>3013</v>
      </c>
      <c r="C51" s="18">
        <f>(2644.0/B51*100)</f>
        <v/>
      </c>
      <c r="D51" s="19" t="n">
        <v>369</v>
      </c>
      <c r="E51" s="18" t="n">
        <v>23.90444892</v>
      </c>
      <c r="F51" s="20" t="n">
        <v>2.43113772</v>
      </c>
      <c r="G51" s="18" t="n">
        <v>71.34945655</v>
      </c>
      <c r="H51" s="20" t="n">
        <v>2.40012916</v>
      </c>
      <c r="I51" s="18" t="n">
        <v>0</v>
      </c>
      <c r="J51" s="20" t="n">
        <v>0</v>
      </c>
      <c r="K51" s="18" t="n">
        <v>0</v>
      </c>
      <c r="L51" s="20" t="n">
        <v>0</v>
      </c>
      <c r="M51" s="18" t="n">
        <v>0</v>
      </c>
      <c r="N51" s="20" t="n">
        <v>0</v>
      </c>
      <c r="O51" s="18" t="n">
        <v>0</v>
      </c>
      <c r="P51" s="20" t="n">
        <v>0</v>
      </c>
      <c r="Q51" s="18" t="n">
        <v>4.74609453</v>
      </c>
      <c r="R51" s="20" t="n">
        <v>1.02185749</v>
      </c>
    </row>
    <row r="52" spans="1:18">
      <c r="A52" s="15" t="s">
        <v>475</v>
      </c>
      <c r="B52" s="17" t="n">
        <v>2760</v>
      </c>
      <c r="C52" s="18">
        <f>(2410.0/B52*100)</f>
        <v/>
      </c>
      <c r="D52" s="19" t="n">
        <v>350</v>
      </c>
      <c r="E52" s="18" t="n">
        <v>20.1647097</v>
      </c>
      <c r="F52" s="20" t="n">
        <v>2.27335327</v>
      </c>
      <c r="G52" s="18" t="n">
        <v>61.09479546</v>
      </c>
      <c r="H52" s="20" t="n">
        <v>2.82141282</v>
      </c>
      <c r="I52" s="18" t="n">
        <v>0</v>
      </c>
      <c r="J52" s="20" t="n">
        <v>0</v>
      </c>
      <c r="K52" s="18" t="n">
        <v>0</v>
      </c>
      <c r="L52" s="20" t="n">
        <v>0</v>
      </c>
      <c r="M52" s="18" t="n">
        <v>0</v>
      </c>
      <c r="N52" s="20" t="n">
        <v>0</v>
      </c>
      <c r="O52" s="18" t="n">
        <v>0</v>
      </c>
      <c r="P52" s="20" t="n">
        <v>0</v>
      </c>
      <c r="Q52" s="18" t="n">
        <v>18.74049485</v>
      </c>
      <c r="R52" s="20" t="n">
        <v>2.37681955</v>
      </c>
    </row>
    <row r="53" spans="1:18">
      <c r="A53" s="15" t="s">
        <v>476</v>
      </c>
      <c r="B53" s="17" t="n">
        <v>2474</v>
      </c>
      <c r="C53" s="18">
        <f>(2091.0/B53*100)</f>
        <v/>
      </c>
      <c r="D53" s="19" t="n">
        <v>383</v>
      </c>
      <c r="E53" s="18" t="n">
        <v>49.25529719</v>
      </c>
      <c r="F53" s="20" t="n">
        <v>2.52625793</v>
      </c>
      <c r="G53" s="18" t="n">
        <v>18.53867173</v>
      </c>
      <c r="H53" s="20" t="n">
        <v>2.31881909</v>
      </c>
      <c r="I53" s="18" t="n">
        <v>0</v>
      </c>
      <c r="J53" s="20" t="n">
        <v>0</v>
      </c>
      <c r="K53" s="18" t="n">
        <v>5.12445322</v>
      </c>
      <c r="L53" s="20" t="n">
        <v>1.38490221</v>
      </c>
      <c r="M53" s="18" t="n">
        <v>0.25817523</v>
      </c>
      <c r="N53" s="20" t="n">
        <v>0.26077832</v>
      </c>
      <c r="O53" s="18" t="n">
        <v>0</v>
      </c>
      <c r="P53" s="20" t="n">
        <v>0</v>
      </c>
      <c r="Q53" s="18" t="n">
        <v>26.82340263</v>
      </c>
      <c r="R53" s="20" t="n">
        <v>2.6576118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15.34964285</v>
      </c>
      <c r="F55" s="20" t="n">
        <v>2.15432798</v>
      </c>
      <c r="G55" s="18" t="n">
        <v>80.22200878</v>
      </c>
      <c r="H55" s="20" t="n">
        <v>2.34538589</v>
      </c>
      <c r="I55" s="18" t="n">
        <v>0</v>
      </c>
      <c r="J55" s="20" t="n">
        <v>0</v>
      </c>
      <c r="K55" s="18" t="n">
        <v>0</v>
      </c>
      <c r="L55" s="20" t="n">
        <v>0</v>
      </c>
      <c r="M55" s="18" t="n">
        <v>2.76970356</v>
      </c>
      <c r="N55" s="20" t="n">
        <v>1.36597501</v>
      </c>
      <c r="O55" s="18" t="n">
        <v>0</v>
      </c>
      <c r="P55" s="20" t="n">
        <v>0</v>
      </c>
      <c r="Q55" s="18" t="n">
        <v>1.65864481</v>
      </c>
      <c r="R55" s="20" t="n">
        <v>0.81254097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(2803.0/B61*100)</f>
        <v/>
      </c>
      <c r="D61" s="19" t="n">
        <v>398</v>
      </c>
      <c r="E61" s="18" t="n">
        <v>27.21960674</v>
      </c>
      <c r="F61" s="20" t="n">
        <v>2.75529895</v>
      </c>
      <c r="G61" s="18" t="n">
        <v>66.30533619000001</v>
      </c>
      <c r="H61" s="20" t="n">
        <v>2.98379551</v>
      </c>
      <c r="I61" s="18" t="n">
        <v>0</v>
      </c>
      <c r="J61" s="20" t="n">
        <v>0</v>
      </c>
      <c r="K61" s="18" t="n">
        <v>0.11932647</v>
      </c>
      <c r="L61" s="20" t="n">
        <v>0.08543637</v>
      </c>
      <c r="M61" s="18" t="n">
        <v>0</v>
      </c>
      <c r="N61" s="20" t="n">
        <v>0</v>
      </c>
      <c r="O61" s="18" t="n">
        <v>0</v>
      </c>
      <c r="P61" s="20" t="n">
        <v>0</v>
      </c>
      <c r="Q61" s="18" t="n">
        <v>6.35573059</v>
      </c>
      <c r="R61" s="20" t="n">
        <v>1.2719189</v>
      </c>
    </row>
    <row r="62" spans="1:18">
      <c r="A62" s="15" t="s">
        <v>486</v>
      </c>
      <c r="B62" s="17" t="n">
        <v>2230</v>
      </c>
      <c r="C62" s="18">
        <f>(1946.0/B62*100)</f>
        <v/>
      </c>
      <c r="D62" s="19" t="n">
        <v>284</v>
      </c>
      <c r="E62" s="18" t="n">
        <v>23.9370066</v>
      </c>
      <c r="F62" s="20" t="n">
        <v>3.06287279</v>
      </c>
      <c r="G62" s="18" t="n">
        <v>73.57631902</v>
      </c>
      <c r="H62" s="20" t="n">
        <v>3.10450772</v>
      </c>
      <c r="I62" s="18" t="n">
        <v>0</v>
      </c>
      <c r="J62" s="20" t="n">
        <v>0</v>
      </c>
      <c r="K62" s="18" t="n">
        <v>0.34997655</v>
      </c>
      <c r="L62" s="20" t="n">
        <v>0.35351169</v>
      </c>
      <c r="M62" s="18" t="n">
        <v>0.34997655</v>
      </c>
      <c r="N62" s="20" t="n">
        <v>0.34881337</v>
      </c>
      <c r="O62" s="18" t="n">
        <v>0</v>
      </c>
      <c r="P62" s="20" t="n">
        <v>0</v>
      </c>
      <c r="Q62" s="18" t="n">
        <v>1.78672128</v>
      </c>
      <c r="R62" s="20" t="n">
        <v>0.79106741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(2428.0/B67*100)</f>
        <v/>
      </c>
      <c r="D67" s="19" t="n">
        <v>343</v>
      </c>
      <c r="E67" s="18" t="n">
        <v>38.35252334</v>
      </c>
      <c r="F67" s="20" t="n">
        <v>2.32648683</v>
      </c>
      <c r="G67" s="18" t="n">
        <v>44.03567216</v>
      </c>
      <c r="H67" s="20" t="n">
        <v>2.58953571</v>
      </c>
      <c r="I67" s="18" t="n">
        <v>0</v>
      </c>
      <c r="J67" s="20" t="n">
        <v>0</v>
      </c>
      <c r="K67" s="18" t="n">
        <v>0.27306769</v>
      </c>
      <c r="L67" s="20" t="n">
        <v>0.27317138</v>
      </c>
      <c r="M67" s="18" t="n">
        <v>0.26021821</v>
      </c>
      <c r="N67" s="20" t="n">
        <v>0.26082372</v>
      </c>
      <c r="O67" s="18" t="n">
        <v>0</v>
      </c>
      <c r="P67" s="20" t="n">
        <v>0</v>
      </c>
      <c r="Q67" s="18" t="n">
        <v>17.0785186</v>
      </c>
      <c r="R67" s="20" t="n">
        <v>1.98280721</v>
      </c>
    </row>
    <row r="68" spans="1:18">
      <c r="A68" s="15" t="s">
        <v>492</v>
      </c>
      <c r="B68" s="17" t="n">
        <v>3460</v>
      </c>
      <c r="C68" s="18">
        <f>(3076.0/B68*100)</f>
        <v/>
      </c>
      <c r="D68" s="19" t="n">
        <v>384</v>
      </c>
      <c r="E68" s="18" t="n">
        <v>46.75622313</v>
      </c>
      <c r="F68" s="20" t="n">
        <v>2.5747811</v>
      </c>
      <c r="G68" s="18" t="n">
        <v>46.43702099</v>
      </c>
      <c r="H68" s="20" t="n">
        <v>2.91744834</v>
      </c>
      <c r="I68" s="18" t="n">
        <v>0</v>
      </c>
      <c r="J68" s="20" t="n">
        <v>0</v>
      </c>
      <c r="K68" s="18" t="n">
        <v>0</v>
      </c>
      <c r="L68" s="20" t="n">
        <v>0</v>
      </c>
      <c r="M68" s="18" t="n">
        <v>0.54560615</v>
      </c>
      <c r="N68" s="20" t="n">
        <v>0.38817267</v>
      </c>
      <c r="O68" s="18" t="n">
        <v>0</v>
      </c>
      <c r="P68" s="20" t="n">
        <v>0</v>
      </c>
      <c r="Q68" s="18" t="n">
        <v>6.26114973</v>
      </c>
      <c r="R68" s="20" t="n">
        <v>1.18231704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33.34068899</v>
      </c>
      <c r="F70" s="20" t="n">
        <v>1.35960499</v>
      </c>
      <c r="G70" s="18" t="n">
        <v>60.83269268</v>
      </c>
      <c r="H70" s="20" t="n">
        <v>1.42182697</v>
      </c>
      <c r="I70" s="18" t="n">
        <v>0</v>
      </c>
      <c r="J70" s="20" t="n">
        <v>0</v>
      </c>
      <c r="K70" s="18" t="n">
        <v>0.70314977</v>
      </c>
      <c r="L70" s="20" t="n">
        <v>0.26167096</v>
      </c>
      <c r="M70" s="18" t="n">
        <v>0</v>
      </c>
      <c r="N70" s="20" t="n">
        <v>0</v>
      </c>
      <c r="O70" s="18" t="n">
        <v>0</v>
      </c>
      <c r="P70" s="20" t="n">
        <v>0</v>
      </c>
      <c r="Q70" s="18" t="n">
        <v>5.12346856</v>
      </c>
      <c r="R70" s="20" t="n">
        <v>0.76133691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(2709.0/B72*100)</f>
        <v/>
      </c>
      <c r="D72" s="19" t="n">
        <v>398</v>
      </c>
      <c r="E72" s="18" t="n">
        <v>25.968589</v>
      </c>
      <c r="F72" s="20" t="n">
        <v>2.69592203</v>
      </c>
      <c r="G72" s="18" t="n">
        <v>72.09755865</v>
      </c>
      <c r="H72" s="20" t="n">
        <v>2.64494715</v>
      </c>
      <c r="I72" s="18" t="n">
        <v>0</v>
      </c>
      <c r="J72" s="20" t="n">
        <v>0</v>
      </c>
      <c r="K72" s="18" t="n">
        <v>0</v>
      </c>
      <c r="L72" s="20" t="n">
        <v>0</v>
      </c>
      <c r="M72" s="18" t="n">
        <v>0.10986274</v>
      </c>
      <c r="N72" s="20" t="n">
        <v>0.11048854</v>
      </c>
      <c r="O72" s="18" t="n">
        <v>0</v>
      </c>
      <c r="P72" s="20" t="n">
        <v>0</v>
      </c>
      <c r="Q72" s="18" t="n">
        <v>1.82398961</v>
      </c>
      <c r="R72" s="20" t="n">
        <v>0.7108603100000001</v>
      </c>
    </row>
    <row r="73" spans="1:18">
      <c r="A73" s="15" t="s">
        <v>497</v>
      </c>
      <c r="B73" s="17" t="n">
        <v>2973</v>
      </c>
      <c r="C73" s="18">
        <f>(2614.0/B73*100)</f>
        <v/>
      </c>
      <c r="D73" s="19" t="n">
        <v>359</v>
      </c>
      <c r="E73" s="18" t="n">
        <v>13.19307496</v>
      </c>
      <c r="F73" s="20" t="n">
        <v>1.96650853</v>
      </c>
      <c r="G73" s="18" t="n">
        <v>84.67848392000001</v>
      </c>
      <c r="H73" s="20" t="n">
        <v>1.90053899</v>
      </c>
      <c r="I73" s="18" t="n">
        <v>0</v>
      </c>
      <c r="J73" s="20" t="n">
        <v>0</v>
      </c>
      <c r="K73" s="18" t="n">
        <v>0.64296626</v>
      </c>
      <c r="L73" s="20" t="n">
        <v>0.05285341</v>
      </c>
      <c r="M73" s="18" t="n">
        <v>0</v>
      </c>
      <c r="N73" s="20" t="n">
        <v>0</v>
      </c>
      <c r="O73" s="18" t="n">
        <v>0</v>
      </c>
      <c r="P73" s="20" t="n">
        <v>0</v>
      </c>
      <c r="Q73" s="18" t="n">
        <v>1.48547487</v>
      </c>
      <c r="R73" s="20" t="n">
        <v>0.56806485</v>
      </c>
    </row>
    <row r="74" spans="1:18">
      <c r="A74" s="15" t="s">
        <v>498</v>
      </c>
      <c r="B74" s="17" t="n">
        <v>3819</v>
      </c>
      <c r="C74" s="18">
        <f>(3352.0/B74*100)</f>
        <v/>
      </c>
      <c r="D74" s="19" t="n">
        <v>467</v>
      </c>
      <c r="E74" s="18" t="n">
        <v>27.186921</v>
      </c>
      <c r="F74" s="20" t="n">
        <v>2.06099054</v>
      </c>
      <c r="G74" s="18" t="n">
        <v>68.80577009</v>
      </c>
      <c r="H74" s="20" t="n">
        <v>2.12369635</v>
      </c>
      <c r="I74" s="18" t="n">
        <v>0</v>
      </c>
      <c r="J74" s="20" t="n">
        <v>0</v>
      </c>
      <c r="K74" s="18" t="n">
        <v>0.10863389</v>
      </c>
      <c r="L74" s="20" t="n">
        <v>0.10948668</v>
      </c>
      <c r="M74" s="18" t="n">
        <v>0</v>
      </c>
      <c r="N74" s="20" t="n">
        <v>0</v>
      </c>
      <c r="O74" s="18" t="n">
        <v>0</v>
      </c>
      <c r="P74" s="20" t="n">
        <v>0</v>
      </c>
      <c r="Q74" s="18" t="n">
        <v>3.89867502</v>
      </c>
      <c r="R74" s="20" t="n">
        <v>0.98244501</v>
      </c>
    </row>
    <row r="75" spans="1:18">
      <c r="A75" s="15" t="s">
        <v>499</v>
      </c>
      <c r="B75" s="17" t="n">
        <v>4652</v>
      </c>
      <c r="C75" s="18">
        <f>(4055.0/B75*100)</f>
        <v/>
      </c>
      <c r="D75" s="19" t="n">
        <v>597</v>
      </c>
      <c r="E75" s="18" t="n">
        <v>60.94278617</v>
      </c>
      <c r="F75" s="20" t="n">
        <v>2.84572149</v>
      </c>
      <c r="G75" s="18" t="n">
        <v>37.50443257</v>
      </c>
      <c r="H75" s="20" t="n">
        <v>2.83027862</v>
      </c>
      <c r="I75" s="18" t="n">
        <v>0</v>
      </c>
      <c r="J75" s="20" t="n">
        <v>0</v>
      </c>
      <c r="K75" s="18" t="n">
        <v>0</v>
      </c>
      <c r="L75" s="20" t="n">
        <v>0</v>
      </c>
      <c r="M75" s="18" t="n">
        <v>0.34494945</v>
      </c>
      <c r="N75" s="20" t="n">
        <v>0.35939255</v>
      </c>
      <c r="O75" s="18" t="n">
        <v>0</v>
      </c>
      <c r="P75" s="20" t="n">
        <v>0</v>
      </c>
      <c r="Q75" s="18" t="n">
        <v>1.20783181</v>
      </c>
      <c r="R75" s="20" t="n">
        <v>0.59382669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(2630.0/B77*100)</f>
        <v/>
      </c>
      <c r="D77" s="19" t="n">
        <v>339</v>
      </c>
      <c r="E77" s="18" t="n">
        <v>54.29812278</v>
      </c>
      <c r="F77" s="20" t="n">
        <v>2.63339739</v>
      </c>
      <c r="G77" s="18" t="n">
        <v>29.0158748</v>
      </c>
      <c r="H77" s="20" t="n">
        <v>2.50898469</v>
      </c>
      <c r="I77" s="18" t="n">
        <v>0</v>
      </c>
      <c r="J77" s="20" t="n">
        <v>0</v>
      </c>
      <c r="K77" s="18" t="n">
        <v>2.1352128</v>
      </c>
      <c r="L77" s="20" t="n">
        <v>0.75419445</v>
      </c>
      <c r="M77" s="18" t="n">
        <v>0.26629043</v>
      </c>
      <c r="N77" s="20" t="n">
        <v>0.26496382</v>
      </c>
      <c r="O77" s="18" t="n">
        <v>0</v>
      </c>
      <c r="P77" s="20" t="n">
        <v>0</v>
      </c>
      <c r="Q77" s="18" t="n">
        <v>14.28449919</v>
      </c>
      <c r="R77" s="20" t="n">
        <v>2.30430062</v>
      </c>
    </row>
    <row r="78" spans="1:18">
      <c r="A78" s="15" t="s">
        <v>502</v>
      </c>
      <c r="B78" s="17" t="n">
        <v>7115</v>
      </c>
      <c r="C78" s="18">
        <f>(6257.0/B78*100)</f>
        <v/>
      </c>
      <c r="D78" s="19" t="n">
        <v>858</v>
      </c>
      <c r="E78" s="18" t="n">
        <v>33.39352143</v>
      </c>
      <c r="F78" s="20" t="n">
        <v>2.46528664</v>
      </c>
      <c r="G78" s="18" t="n">
        <v>54.7241376</v>
      </c>
      <c r="H78" s="20" t="n">
        <v>2.95919967</v>
      </c>
      <c r="I78" s="18" t="n">
        <v>0</v>
      </c>
      <c r="J78" s="20" t="n">
        <v>0</v>
      </c>
      <c r="K78" s="18" t="n">
        <v>0.34193645</v>
      </c>
      <c r="L78" s="20" t="n">
        <v>0.22346678</v>
      </c>
      <c r="M78" s="18" t="n">
        <v>0.45419496</v>
      </c>
      <c r="N78" s="20" t="n">
        <v>0.3734474</v>
      </c>
      <c r="O78" s="18" t="n">
        <v>0</v>
      </c>
      <c r="P78" s="20" t="n">
        <v>0</v>
      </c>
      <c r="Q78" s="18" t="n">
        <v>11.08620956</v>
      </c>
      <c r="R78" s="20" t="n">
        <v>1.93173202</v>
      </c>
    </row>
    <row r="79" spans="1:18">
      <c r="A79" s="15" t="s">
        <v>503</v>
      </c>
      <c r="B79" s="17" t="n">
        <v>3154</v>
      </c>
      <c r="C79" s="18">
        <f>(2775.0/B79*100)</f>
        <v/>
      </c>
      <c r="D79" s="19" t="n">
        <v>379</v>
      </c>
      <c r="E79" s="18" t="n">
        <v>33.97059773</v>
      </c>
      <c r="F79" s="20" t="n">
        <v>2.44034598</v>
      </c>
      <c r="G79" s="18" t="n">
        <v>58.90461743</v>
      </c>
      <c r="H79" s="20" t="n">
        <v>2.50519275</v>
      </c>
      <c r="I79" s="18" t="n">
        <v>0</v>
      </c>
      <c r="J79" s="20" t="n">
        <v>0</v>
      </c>
      <c r="K79" s="18" t="n">
        <v>0.77227821</v>
      </c>
      <c r="L79" s="20" t="n">
        <v>0.53912559</v>
      </c>
      <c r="M79" s="18" t="n">
        <v>0</v>
      </c>
      <c r="N79" s="20" t="n">
        <v>0</v>
      </c>
      <c r="O79" s="18" t="n">
        <v>0</v>
      </c>
      <c r="P79" s="20" t="n">
        <v>0</v>
      </c>
      <c r="Q79" s="18" t="n">
        <v>6.35250663</v>
      </c>
      <c r="R79" s="20" t="n">
        <v>1.03099042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(13981.0/B82*100)</f>
        <v/>
      </c>
      <c r="D82" s="19" t="n">
        <v>1980</v>
      </c>
      <c r="E82" s="18" t="n">
        <v>19.07621943</v>
      </c>
      <c r="F82" s="20" t="n">
        <v>1.4280337</v>
      </c>
      <c r="G82" s="18" t="n">
        <v>76.67855894</v>
      </c>
      <c r="H82" s="20" t="n">
        <v>1.35293086</v>
      </c>
      <c r="I82" s="18" t="n">
        <v>0</v>
      </c>
      <c r="J82" s="20" t="n">
        <v>0</v>
      </c>
      <c r="K82" s="18" t="n">
        <v>0.08215316</v>
      </c>
      <c r="L82" s="20" t="n">
        <v>0.04379195</v>
      </c>
      <c r="M82" s="18" t="n">
        <v>0</v>
      </c>
      <c r="N82" s="20" t="n">
        <v>0</v>
      </c>
      <c r="O82" s="18" t="n">
        <v>0</v>
      </c>
      <c r="P82" s="20" t="n">
        <v>0</v>
      </c>
      <c r="Q82" s="18" t="n">
        <v>4.16306847</v>
      </c>
      <c r="R82" s="20" t="n">
        <v>0.64468187</v>
      </c>
    </row>
    <row r="83" spans="1:18">
      <c r="A83" s="15" t="s">
        <v>507</v>
      </c>
      <c r="B83" s="17" t="n">
        <v>808</v>
      </c>
      <c r="C83" s="18">
        <f>(712.0/B83*100)</f>
        <v/>
      </c>
      <c r="D83" s="19" t="n">
        <v>96</v>
      </c>
      <c r="E83" s="18" t="n">
        <v>15.71996714</v>
      </c>
      <c r="F83" s="20" t="n">
        <v>3.58893851</v>
      </c>
      <c r="G83" s="18" t="n">
        <v>83.29753934</v>
      </c>
      <c r="H83" s="20" t="n">
        <v>3.6056268</v>
      </c>
      <c r="I83" s="18" t="n">
        <v>0</v>
      </c>
      <c r="J83" s="20" t="n">
        <v>0</v>
      </c>
      <c r="K83" s="18" t="n">
        <v>0</v>
      </c>
      <c r="L83" s="20" t="n">
        <v>0</v>
      </c>
      <c r="M83" s="18" t="n">
        <v>0</v>
      </c>
      <c r="N83" s="20" t="n">
        <v>0</v>
      </c>
      <c r="O83" s="18" t="n">
        <v>0</v>
      </c>
      <c r="P83" s="20" t="n">
        <v>0</v>
      </c>
      <c r="Q83" s="18" t="n">
        <v>0.98249351</v>
      </c>
      <c r="R83" s="20" t="n">
        <v>0.96609965</v>
      </c>
    </row>
    <row r="84" spans="1:18">
      <c r="A84" s="23" t="s">
        <v>508</v>
      </c>
      <c r="B84" s="24" t="n">
        <v>938</v>
      </c>
      <c r="C84" s="25">
        <f>(827.0/B84*100)</f>
        <v/>
      </c>
      <c r="D84" s="19" t="n">
        <v>111</v>
      </c>
      <c r="E84" s="18" t="n">
        <v>21.7535002</v>
      </c>
      <c r="F84" s="20" t="n">
        <v>3.31659207</v>
      </c>
      <c r="G84" s="18" t="n">
        <v>76.32883984999999</v>
      </c>
      <c r="H84" s="20" t="n">
        <v>3.68217659</v>
      </c>
      <c r="I84" s="18" t="n">
        <v>0</v>
      </c>
      <c r="J84" s="20" t="n">
        <v>0</v>
      </c>
      <c r="K84" s="18" t="n">
        <v>0</v>
      </c>
      <c r="L84" s="20" t="n">
        <v>0</v>
      </c>
      <c r="M84" s="18" t="n">
        <v>0</v>
      </c>
      <c r="N84" s="20" t="n">
        <v>0</v>
      </c>
      <c r="O84" s="18" t="n">
        <v>0</v>
      </c>
      <c r="P84" s="20" t="n">
        <v>0</v>
      </c>
      <c r="Q84" s="18" t="n">
        <v>1.91765995</v>
      </c>
      <c r="R84" s="20" t="n">
        <v>1.41080912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(6275.0/B7*100)</f>
        <v/>
      </c>
      <c r="D7" s="19" t="n">
        <v>888</v>
      </c>
      <c r="E7" s="18" t="n">
        <v>22.40902235</v>
      </c>
      <c r="F7" s="20" t="n">
        <v>1.59258919</v>
      </c>
      <c r="G7" s="18" t="n">
        <v>76.61105621</v>
      </c>
      <c r="H7" s="20" t="n">
        <v>1.60663285</v>
      </c>
      <c r="I7" s="18" t="n">
        <v>0</v>
      </c>
      <c r="J7" s="20" t="n">
        <v>0</v>
      </c>
      <c r="K7" s="18" t="n">
        <v>0.39508285</v>
      </c>
      <c r="L7" s="20" t="n">
        <v>0.24270136</v>
      </c>
      <c r="M7" s="18" t="n">
        <v>0</v>
      </c>
      <c r="N7" s="20" t="n">
        <v>0</v>
      </c>
      <c r="O7" s="18" t="n">
        <v>0</v>
      </c>
      <c r="P7" s="20" t="n">
        <v>0</v>
      </c>
      <c r="Q7" s="18" t="n">
        <v>0.58483859</v>
      </c>
      <c r="R7" s="20" t="n">
        <v>0.37527771</v>
      </c>
    </row>
    <row r="8" spans="1:18">
      <c r="A8" s="15" t="s">
        <v>430</v>
      </c>
      <c r="B8" s="17" t="n">
        <v>3443</v>
      </c>
      <c r="C8" s="18">
        <f>(3025.0/B8*100)</f>
        <v/>
      </c>
      <c r="D8" s="19" t="n">
        <v>418</v>
      </c>
      <c r="E8" s="18" t="n">
        <v>23.85171453</v>
      </c>
      <c r="F8" s="20" t="n">
        <v>2.60272634</v>
      </c>
      <c r="G8" s="18" t="n">
        <v>74.64240104</v>
      </c>
      <c r="H8" s="20" t="n">
        <v>2.599252</v>
      </c>
      <c r="I8" s="18" t="n">
        <v>0</v>
      </c>
      <c r="J8" s="20" t="n">
        <v>0</v>
      </c>
      <c r="K8" s="18" t="n">
        <v>0.30933989</v>
      </c>
      <c r="L8" s="20" t="n">
        <v>0.22495312</v>
      </c>
      <c r="M8" s="18" t="n">
        <v>0</v>
      </c>
      <c r="N8" s="20" t="n">
        <v>0</v>
      </c>
      <c r="O8" s="18" t="n">
        <v>0</v>
      </c>
      <c r="P8" s="20" t="n">
        <v>0</v>
      </c>
      <c r="Q8" s="18" t="n">
        <v>1.19654454</v>
      </c>
      <c r="R8" s="20" t="n">
        <v>0.52586362</v>
      </c>
    </row>
    <row r="9" spans="1:18">
      <c r="A9" s="15" t="s">
        <v>431</v>
      </c>
      <c r="B9" s="17" t="n">
        <v>4752</v>
      </c>
      <c r="C9" s="18">
        <f>(4191.0/B9*100)</f>
        <v/>
      </c>
      <c r="D9" s="19" t="n">
        <v>561</v>
      </c>
      <c r="E9" s="18" t="n">
        <v>36.85108811</v>
      </c>
      <c r="F9" s="20" t="n">
        <v>2.51014429</v>
      </c>
      <c r="G9" s="18" t="n">
        <v>61.37541146</v>
      </c>
      <c r="H9" s="20" t="n">
        <v>2.61056319</v>
      </c>
      <c r="I9" s="18" t="n">
        <v>0</v>
      </c>
      <c r="J9" s="20" t="n">
        <v>0</v>
      </c>
      <c r="K9" s="18" t="n">
        <v>0</v>
      </c>
      <c r="L9" s="20" t="n">
        <v>0</v>
      </c>
      <c r="M9" s="18" t="n">
        <v>0</v>
      </c>
      <c r="N9" s="20" t="n">
        <v>0</v>
      </c>
      <c r="O9" s="18" t="n">
        <v>0</v>
      </c>
      <c r="P9" s="20" t="n">
        <v>0</v>
      </c>
      <c r="Q9" s="18" t="n">
        <v>1.77350043</v>
      </c>
      <c r="R9" s="20" t="n">
        <v>0.59883439</v>
      </c>
    </row>
    <row r="10" spans="1:18">
      <c r="A10" s="15" t="s">
        <v>432</v>
      </c>
      <c r="B10" s="17" t="n">
        <v>10022</v>
      </c>
      <c r="C10" s="18">
        <f>(8782.0/B10*100)</f>
        <v/>
      </c>
      <c r="D10" s="19" t="n">
        <v>1240</v>
      </c>
      <c r="E10" s="18" t="n">
        <v>19.01635975</v>
      </c>
      <c r="F10" s="20" t="n">
        <v>1.78698992</v>
      </c>
      <c r="G10" s="18" t="n">
        <v>79.88999642</v>
      </c>
      <c r="H10" s="20" t="n">
        <v>1.76496641</v>
      </c>
      <c r="I10" s="18" t="n">
        <v>0</v>
      </c>
      <c r="J10" s="20" t="n">
        <v>0</v>
      </c>
      <c r="K10" s="18" t="n">
        <v>0.03848664</v>
      </c>
      <c r="L10" s="20" t="n">
        <v>0.02435111</v>
      </c>
      <c r="M10" s="18" t="n">
        <v>0</v>
      </c>
      <c r="N10" s="20" t="n">
        <v>0</v>
      </c>
      <c r="O10" s="18" t="n">
        <v>0</v>
      </c>
      <c r="P10" s="20" t="n">
        <v>0</v>
      </c>
      <c r="Q10" s="18" t="n">
        <v>1.05515718</v>
      </c>
      <c r="R10" s="20" t="n">
        <v>0.46554934</v>
      </c>
    </row>
    <row r="11" spans="1:18">
      <c r="A11" s="15" t="s">
        <v>433</v>
      </c>
      <c r="B11" s="17" t="n">
        <v>3500</v>
      </c>
      <c r="C11" s="18">
        <f>(3077.0/B11*100)</f>
        <v/>
      </c>
      <c r="D11" s="19" t="n">
        <v>423</v>
      </c>
      <c r="E11" s="18" t="n">
        <v>32.75718871</v>
      </c>
      <c r="F11" s="20" t="n">
        <v>2.38494911</v>
      </c>
      <c r="G11" s="18" t="n">
        <v>66.42403706</v>
      </c>
      <c r="H11" s="20" t="n">
        <v>2.39449319</v>
      </c>
      <c r="I11" s="18" t="n">
        <v>0</v>
      </c>
      <c r="J11" s="20" t="n">
        <v>0</v>
      </c>
      <c r="K11" s="18" t="n">
        <v>0</v>
      </c>
      <c r="L11" s="20" t="n">
        <v>0</v>
      </c>
      <c r="M11" s="18" t="n">
        <v>0</v>
      </c>
      <c r="N11" s="20" t="n">
        <v>0</v>
      </c>
      <c r="O11" s="18" t="n">
        <v>0</v>
      </c>
      <c r="P11" s="20" t="n">
        <v>0</v>
      </c>
      <c r="Q11" s="18" t="n">
        <v>0.81877423</v>
      </c>
      <c r="R11" s="20" t="n">
        <v>0.47486723</v>
      </c>
    </row>
    <row r="12" spans="1:18">
      <c r="A12" s="15" t="s">
        <v>434</v>
      </c>
      <c r="B12" s="17" t="n">
        <v>3422</v>
      </c>
      <c r="C12" s="18">
        <f>(3003.0/B12*100)</f>
        <v/>
      </c>
      <c r="D12" s="19" t="n">
        <v>419</v>
      </c>
      <c r="E12" s="18" t="n">
        <v>27.49484363</v>
      </c>
      <c r="F12" s="20" t="n">
        <v>2.48349566</v>
      </c>
      <c r="G12" s="18" t="n">
        <v>71.73443274</v>
      </c>
      <c r="H12" s="20" t="n">
        <v>2.46616055</v>
      </c>
      <c r="I12" s="18" t="n">
        <v>0</v>
      </c>
      <c r="J12" s="20" t="n">
        <v>0</v>
      </c>
      <c r="K12" s="18" t="n">
        <v>0.18644393</v>
      </c>
      <c r="L12" s="20" t="n">
        <v>0.26756366</v>
      </c>
      <c r="M12" s="18" t="n">
        <v>0</v>
      </c>
      <c r="N12" s="20" t="n">
        <v>0</v>
      </c>
      <c r="O12" s="18" t="n">
        <v>0</v>
      </c>
      <c r="P12" s="20" t="n">
        <v>0</v>
      </c>
      <c r="Q12" s="18" t="n">
        <v>0.5842797</v>
      </c>
      <c r="R12" s="20" t="n">
        <v>0.34422442</v>
      </c>
    </row>
    <row r="13" spans="1:18">
      <c r="A13" s="15" t="s">
        <v>435</v>
      </c>
      <c r="B13" s="17" t="n">
        <v>3602</v>
      </c>
      <c r="C13" s="18">
        <f>(3183.0/B13*100)</f>
        <v/>
      </c>
      <c r="D13" s="19" t="n">
        <v>419</v>
      </c>
      <c r="E13" s="18" t="n">
        <v>19.52984621</v>
      </c>
      <c r="F13" s="20" t="n">
        <v>2.47768194</v>
      </c>
      <c r="G13" s="18" t="n">
        <v>79.28790166</v>
      </c>
      <c r="H13" s="20" t="n">
        <v>2.38717155</v>
      </c>
      <c r="I13" s="18" t="n">
        <v>0</v>
      </c>
      <c r="J13" s="20" t="n">
        <v>0</v>
      </c>
      <c r="K13" s="18" t="n">
        <v>0.59405982</v>
      </c>
      <c r="L13" s="20" t="n">
        <v>0.5083019</v>
      </c>
      <c r="M13" s="18" t="n">
        <v>0</v>
      </c>
      <c r="N13" s="20" t="n">
        <v>0</v>
      </c>
      <c r="O13" s="18" t="n">
        <v>0</v>
      </c>
      <c r="P13" s="20" t="n">
        <v>0</v>
      </c>
      <c r="Q13" s="18" t="n">
        <v>0.5881923</v>
      </c>
      <c r="R13" s="20" t="n">
        <v>0.40103456</v>
      </c>
    </row>
    <row r="14" spans="1:18">
      <c r="A14" s="15" t="s">
        <v>436</v>
      </c>
      <c r="B14" s="17" t="n">
        <v>2788</v>
      </c>
      <c r="C14" s="18">
        <f>(2452.0/B14*100)</f>
        <v/>
      </c>
      <c r="D14" s="19" t="n">
        <v>336</v>
      </c>
      <c r="E14" s="18" t="n">
        <v>24.02063421</v>
      </c>
      <c r="F14" s="20" t="n">
        <v>2.38389577</v>
      </c>
      <c r="G14" s="18" t="n">
        <v>75.05127602</v>
      </c>
      <c r="H14" s="20" t="n">
        <v>2.45999084</v>
      </c>
      <c r="I14" s="18" t="n">
        <v>0</v>
      </c>
      <c r="J14" s="20" t="n">
        <v>0</v>
      </c>
      <c r="K14" s="18" t="n">
        <v>0</v>
      </c>
      <c r="L14" s="20" t="n">
        <v>0</v>
      </c>
      <c r="M14" s="18" t="n">
        <v>0</v>
      </c>
      <c r="N14" s="20" t="n">
        <v>0</v>
      </c>
      <c r="O14" s="18" t="n">
        <v>0</v>
      </c>
      <c r="P14" s="20" t="n">
        <v>0</v>
      </c>
      <c r="Q14" s="18" t="n">
        <v>0.92808977</v>
      </c>
      <c r="R14" s="20" t="n">
        <v>0.7073186299999999</v>
      </c>
    </row>
    <row r="15" spans="1:18">
      <c r="A15" s="15" t="s">
        <v>437</v>
      </c>
      <c r="B15" s="17" t="n">
        <v>2863</v>
      </c>
      <c r="C15" s="18">
        <f>(2500.0/B15*100)</f>
        <v/>
      </c>
      <c r="D15" s="19" t="n">
        <v>363</v>
      </c>
      <c r="E15" s="18" t="n">
        <v>15.68545764</v>
      </c>
      <c r="F15" s="20" t="n">
        <v>2.11668922</v>
      </c>
      <c r="G15" s="18" t="n">
        <v>83.77107551</v>
      </c>
      <c r="H15" s="20" t="n">
        <v>2.13818269</v>
      </c>
      <c r="I15" s="18" t="n">
        <v>0</v>
      </c>
      <c r="J15" s="20" t="n">
        <v>0</v>
      </c>
      <c r="K15" s="18" t="n">
        <v>0</v>
      </c>
      <c r="L15" s="20" t="n">
        <v>0</v>
      </c>
      <c r="M15" s="18" t="n">
        <v>0</v>
      </c>
      <c r="N15" s="20" t="n">
        <v>0</v>
      </c>
      <c r="O15" s="18" t="n">
        <v>0</v>
      </c>
      <c r="P15" s="20" t="n">
        <v>0</v>
      </c>
      <c r="Q15" s="18" t="n">
        <v>0.5434668499999999</v>
      </c>
      <c r="R15" s="20" t="n">
        <v>0.38480529</v>
      </c>
    </row>
    <row r="16" spans="1:18">
      <c r="A16" s="15" t="s">
        <v>438</v>
      </c>
      <c r="B16" s="17" t="n">
        <v>3111</v>
      </c>
      <c r="C16" s="18">
        <f>(2718.0/B16*100)</f>
        <v/>
      </c>
      <c r="D16" s="19" t="n">
        <v>393</v>
      </c>
      <c r="E16" s="18" t="n">
        <v>37.87432836</v>
      </c>
      <c r="F16" s="20" t="n">
        <v>2.43234004</v>
      </c>
      <c r="G16" s="18" t="n">
        <v>60.53040341</v>
      </c>
      <c r="H16" s="20" t="n">
        <v>2.44427829</v>
      </c>
      <c r="I16" s="18" t="n">
        <v>0</v>
      </c>
      <c r="J16" s="20" t="n">
        <v>0</v>
      </c>
      <c r="K16" s="18" t="n">
        <v>0.63914182</v>
      </c>
      <c r="L16" s="20" t="n">
        <v>0.44076112</v>
      </c>
      <c r="M16" s="18" t="n">
        <v>0</v>
      </c>
      <c r="N16" s="20" t="n">
        <v>0</v>
      </c>
      <c r="O16" s="18" t="n">
        <v>0</v>
      </c>
      <c r="P16" s="20" t="n">
        <v>0</v>
      </c>
      <c r="Q16" s="18" t="n">
        <v>0.95612641</v>
      </c>
      <c r="R16" s="20" t="n">
        <v>0.49489282</v>
      </c>
    </row>
    <row r="17" spans="1:18">
      <c r="A17" s="15" t="s">
        <v>439</v>
      </c>
      <c r="B17" s="17" t="n">
        <v>3197</v>
      </c>
      <c r="C17" s="18">
        <f>(2809.0/B17*100)</f>
        <v/>
      </c>
      <c r="D17" s="19" t="n">
        <v>388</v>
      </c>
      <c r="E17" s="18" t="n">
        <v>20.28738705</v>
      </c>
      <c r="F17" s="20" t="n">
        <v>1.98270714</v>
      </c>
      <c r="G17" s="18" t="n">
        <v>78.85608625</v>
      </c>
      <c r="H17" s="20" t="n">
        <v>1.96736305</v>
      </c>
      <c r="I17" s="18" t="n">
        <v>0</v>
      </c>
      <c r="J17" s="20" t="n">
        <v>0</v>
      </c>
      <c r="K17" s="18" t="n">
        <v>0.1849064</v>
      </c>
      <c r="L17" s="20" t="n">
        <v>0.18563559</v>
      </c>
      <c r="M17" s="18" t="n">
        <v>0</v>
      </c>
      <c r="N17" s="20" t="n">
        <v>0</v>
      </c>
      <c r="O17" s="18" t="n">
        <v>0</v>
      </c>
      <c r="P17" s="20" t="n">
        <v>0</v>
      </c>
      <c r="Q17" s="18" t="n">
        <v>0.6716202999999999</v>
      </c>
      <c r="R17" s="20" t="n">
        <v>0.44197008</v>
      </c>
    </row>
    <row r="18" spans="1:18">
      <c r="A18" s="15" t="s">
        <v>440</v>
      </c>
      <c r="B18" s="17" t="n">
        <v>2706</v>
      </c>
      <c r="C18" s="18">
        <f>(2345.0/B18*100)</f>
        <v/>
      </c>
      <c r="D18" s="19" t="n">
        <v>361</v>
      </c>
      <c r="E18" s="18" t="n">
        <v>30.13866128</v>
      </c>
      <c r="F18" s="20" t="n">
        <v>2.56790697</v>
      </c>
      <c r="G18" s="18" t="n">
        <v>68.63435129</v>
      </c>
      <c r="H18" s="20" t="n">
        <v>2.57422649</v>
      </c>
      <c r="I18" s="18" t="n">
        <v>0</v>
      </c>
      <c r="J18" s="20" t="n">
        <v>0</v>
      </c>
      <c r="K18" s="18" t="n">
        <v>0</v>
      </c>
      <c r="L18" s="20" t="n">
        <v>0</v>
      </c>
      <c r="M18" s="18" t="n">
        <v>0</v>
      </c>
      <c r="N18" s="20" t="n">
        <v>0</v>
      </c>
      <c r="O18" s="18" t="n">
        <v>0</v>
      </c>
      <c r="P18" s="20" t="n">
        <v>0</v>
      </c>
      <c r="Q18" s="18" t="n">
        <v>1.22698743</v>
      </c>
      <c r="R18" s="20" t="n">
        <v>0.49610398</v>
      </c>
    </row>
    <row r="19" spans="1:18">
      <c r="A19" s="15" t="s">
        <v>441</v>
      </c>
      <c r="B19" s="17" t="n">
        <v>2850</v>
      </c>
      <c r="C19" s="18">
        <f>(2473.0/B19*100)</f>
        <v/>
      </c>
      <c r="D19" s="19" t="n">
        <v>377</v>
      </c>
      <c r="E19" s="18" t="n">
        <v>30.22408895</v>
      </c>
      <c r="F19" s="20" t="n">
        <v>2.3452678</v>
      </c>
      <c r="G19" s="18" t="n">
        <v>67.42512315</v>
      </c>
      <c r="H19" s="20" t="n">
        <v>2.36439074</v>
      </c>
      <c r="I19" s="18" t="n">
        <v>0</v>
      </c>
      <c r="J19" s="20" t="n">
        <v>0</v>
      </c>
      <c r="K19" s="18" t="n">
        <v>0.8542703</v>
      </c>
      <c r="L19" s="20" t="n">
        <v>0.66915415</v>
      </c>
      <c r="M19" s="18" t="n">
        <v>0</v>
      </c>
      <c r="N19" s="20" t="n">
        <v>0</v>
      </c>
      <c r="O19" s="18" t="n">
        <v>0</v>
      </c>
      <c r="P19" s="20" t="n">
        <v>0</v>
      </c>
      <c r="Q19" s="18" t="n">
        <v>1.4965176</v>
      </c>
      <c r="R19" s="20" t="n">
        <v>0.79824078</v>
      </c>
    </row>
    <row r="20" spans="1:18">
      <c r="A20" s="15" t="s">
        <v>442</v>
      </c>
      <c r="B20" s="17" t="n">
        <v>1741</v>
      </c>
      <c r="C20" s="18">
        <f>(1532.0/B20*100)</f>
        <v/>
      </c>
      <c r="D20" s="19" t="n">
        <v>209</v>
      </c>
      <c r="E20" s="18" t="n">
        <v>32.20323946</v>
      </c>
      <c r="F20" s="20" t="n">
        <v>3.23839099</v>
      </c>
      <c r="G20" s="18" t="n">
        <v>66.28429024</v>
      </c>
      <c r="H20" s="20" t="n">
        <v>3.13092703</v>
      </c>
      <c r="I20" s="18" t="n">
        <v>0</v>
      </c>
      <c r="J20" s="20" t="n">
        <v>0</v>
      </c>
      <c r="K20" s="18" t="n">
        <v>0</v>
      </c>
      <c r="L20" s="20" t="n">
        <v>0</v>
      </c>
      <c r="M20" s="18" t="n">
        <v>0</v>
      </c>
      <c r="N20" s="20" t="n">
        <v>0</v>
      </c>
      <c r="O20" s="18" t="n">
        <v>0</v>
      </c>
      <c r="P20" s="20" t="n">
        <v>0</v>
      </c>
      <c r="Q20" s="18" t="n">
        <v>1.5124703</v>
      </c>
      <c r="R20" s="20" t="n">
        <v>0.87050813</v>
      </c>
    </row>
    <row r="21" spans="1:18">
      <c r="A21" s="15" t="s">
        <v>443</v>
      </c>
      <c r="B21" s="17" t="n">
        <v>2833</v>
      </c>
      <c r="C21" s="18">
        <f>(2356.0/B21*100)</f>
        <v/>
      </c>
      <c r="D21" s="19" t="n">
        <v>477</v>
      </c>
      <c r="E21" s="18" t="n">
        <v>23.82194051</v>
      </c>
      <c r="F21" s="20" t="n">
        <v>1.96067028</v>
      </c>
      <c r="G21" s="18" t="n">
        <v>74.72970192</v>
      </c>
      <c r="H21" s="20" t="n">
        <v>2.02610853</v>
      </c>
      <c r="I21" s="18" t="n">
        <v>0</v>
      </c>
      <c r="J21" s="20" t="n">
        <v>0</v>
      </c>
      <c r="K21" s="18" t="n">
        <v>0</v>
      </c>
      <c r="L21" s="20" t="n">
        <v>0</v>
      </c>
      <c r="M21" s="18" t="n">
        <v>0</v>
      </c>
      <c r="N21" s="20" t="n">
        <v>0</v>
      </c>
      <c r="O21" s="18" t="n">
        <v>0</v>
      </c>
      <c r="P21" s="20" t="n">
        <v>0</v>
      </c>
      <c r="Q21" s="18" t="n">
        <v>1.44835758</v>
      </c>
      <c r="R21" s="20" t="n">
        <v>0.5043401</v>
      </c>
    </row>
    <row r="22" spans="1:18">
      <c r="A22" s="15" t="s">
        <v>444</v>
      </c>
      <c r="B22" s="17" t="n">
        <v>3667</v>
      </c>
      <c r="C22" s="18">
        <f>(3218.0/B22*100)</f>
        <v/>
      </c>
      <c r="D22" s="19" t="n">
        <v>449</v>
      </c>
      <c r="E22" s="18" t="n">
        <v>31.77340199</v>
      </c>
      <c r="F22" s="20" t="n">
        <v>2.25030748</v>
      </c>
      <c r="G22" s="18" t="n">
        <v>66.46541813</v>
      </c>
      <c r="H22" s="20" t="n">
        <v>2.22674915</v>
      </c>
      <c r="I22" s="18" t="n">
        <v>0</v>
      </c>
      <c r="J22" s="20" t="n">
        <v>0</v>
      </c>
      <c r="K22" s="18" t="n">
        <v>0.21331419</v>
      </c>
      <c r="L22" s="20" t="n">
        <v>0.23748052</v>
      </c>
      <c r="M22" s="18" t="n">
        <v>0</v>
      </c>
      <c r="N22" s="20" t="n">
        <v>0</v>
      </c>
      <c r="O22" s="18" t="n">
        <v>0</v>
      </c>
      <c r="P22" s="20" t="n">
        <v>0</v>
      </c>
      <c r="Q22" s="18" t="n">
        <v>1.54786569</v>
      </c>
      <c r="R22" s="20" t="n">
        <v>0.5679637199999999</v>
      </c>
    </row>
    <row r="23" spans="1:18">
      <c r="A23" s="15" t="s">
        <v>445</v>
      </c>
      <c r="B23" s="17" t="n">
        <v>5792</v>
      </c>
      <c r="C23" s="18">
        <f>(5099.0/B23*100)</f>
        <v/>
      </c>
      <c r="D23" s="19" t="n">
        <v>693</v>
      </c>
      <c r="E23" s="18" t="n">
        <v>31.71725589</v>
      </c>
      <c r="F23" s="20" t="n">
        <v>2.6471748</v>
      </c>
      <c r="G23" s="18" t="n">
        <v>67.86365723999999</v>
      </c>
      <c r="H23" s="20" t="n">
        <v>2.62670864</v>
      </c>
      <c r="I23" s="18" t="n">
        <v>0</v>
      </c>
      <c r="J23" s="20" t="n">
        <v>0</v>
      </c>
      <c r="K23" s="18" t="n">
        <v>0.01311486</v>
      </c>
      <c r="L23" s="20" t="n">
        <v>0.01325828</v>
      </c>
      <c r="M23" s="18" t="n">
        <v>0</v>
      </c>
      <c r="N23" s="20" t="n">
        <v>0</v>
      </c>
      <c r="O23" s="18" t="n">
        <v>0</v>
      </c>
      <c r="P23" s="20" t="n">
        <v>0</v>
      </c>
      <c r="Q23" s="18" t="n">
        <v>0.40597202</v>
      </c>
      <c r="R23" s="20" t="n">
        <v>0.23363429</v>
      </c>
    </row>
    <row r="24" spans="1:18">
      <c r="A24" s="15" t="s">
        <v>446</v>
      </c>
      <c r="B24" s="17" t="n">
        <v>3309</v>
      </c>
      <c r="C24" s="18">
        <f>(2901.0/B24*100)</f>
        <v/>
      </c>
      <c r="D24" s="19" t="n">
        <v>408</v>
      </c>
      <c r="E24" s="18" t="n">
        <v>21.23216072</v>
      </c>
      <c r="F24" s="20" t="n">
        <v>2.35274028</v>
      </c>
      <c r="G24" s="18" t="n">
        <v>78.25989138</v>
      </c>
      <c r="H24" s="20" t="n">
        <v>2.34468906</v>
      </c>
      <c r="I24" s="18" t="n">
        <v>0</v>
      </c>
      <c r="J24" s="20" t="n">
        <v>0</v>
      </c>
      <c r="K24" s="18" t="n">
        <v>0</v>
      </c>
      <c r="L24" s="20" t="n">
        <v>0</v>
      </c>
      <c r="M24" s="18" t="n">
        <v>0</v>
      </c>
      <c r="N24" s="20" t="n">
        <v>0</v>
      </c>
      <c r="O24" s="18" t="n">
        <v>0</v>
      </c>
      <c r="P24" s="20" t="n">
        <v>0</v>
      </c>
      <c r="Q24" s="18" t="n">
        <v>0.5079479</v>
      </c>
      <c r="R24" s="20" t="n">
        <v>0.35838739</v>
      </c>
    </row>
    <row r="25" spans="1:18">
      <c r="A25" s="15" t="s">
        <v>447</v>
      </c>
      <c r="B25" s="17" t="n">
        <v>2669</v>
      </c>
      <c r="C25" s="18">
        <f>(2329.0/B25*100)</f>
        <v/>
      </c>
      <c r="D25" s="19" t="n">
        <v>340</v>
      </c>
      <c r="E25" s="18" t="n">
        <v>10.47872668</v>
      </c>
      <c r="F25" s="20" t="n">
        <v>1.72579993</v>
      </c>
      <c r="G25" s="18" t="n">
        <v>88.90293432999999</v>
      </c>
      <c r="H25" s="20" t="n">
        <v>1.87466593</v>
      </c>
      <c r="I25" s="18" t="n">
        <v>0</v>
      </c>
      <c r="J25" s="20" t="n">
        <v>0</v>
      </c>
      <c r="K25" s="18" t="n">
        <v>0</v>
      </c>
      <c r="L25" s="20" t="n">
        <v>0</v>
      </c>
      <c r="M25" s="18" t="n">
        <v>0</v>
      </c>
      <c r="N25" s="20" t="n">
        <v>0</v>
      </c>
      <c r="O25" s="18" t="n">
        <v>0</v>
      </c>
      <c r="P25" s="20" t="n">
        <v>0</v>
      </c>
      <c r="Q25" s="18" t="n">
        <v>0.61833899</v>
      </c>
      <c r="R25" s="20" t="n">
        <v>0.43581734</v>
      </c>
    </row>
    <row r="26" spans="1:18">
      <c r="A26" s="15" t="s">
        <v>448</v>
      </c>
      <c r="B26" s="17" t="n">
        <v>2419</v>
      </c>
      <c r="C26" s="18">
        <f>(2124.0/B26*100)</f>
        <v/>
      </c>
      <c r="D26" s="19" t="n">
        <v>295</v>
      </c>
      <c r="E26" s="18" t="n">
        <v>25.17893611</v>
      </c>
      <c r="F26" s="20" t="n">
        <v>2.73206322</v>
      </c>
      <c r="G26" s="18" t="n">
        <v>74.47966965000001</v>
      </c>
      <c r="H26" s="20" t="n">
        <v>2.68538039</v>
      </c>
      <c r="I26" s="18" t="n">
        <v>0</v>
      </c>
      <c r="J26" s="20" t="n">
        <v>0</v>
      </c>
      <c r="K26" s="18" t="n">
        <v>0</v>
      </c>
      <c r="L26" s="20" t="n">
        <v>0</v>
      </c>
      <c r="M26" s="18" t="n">
        <v>0</v>
      </c>
      <c r="N26" s="20" t="n">
        <v>0</v>
      </c>
      <c r="O26" s="18" t="n">
        <v>0</v>
      </c>
      <c r="P26" s="20" t="n">
        <v>0</v>
      </c>
      <c r="Q26" s="18" t="n">
        <v>0.34139425</v>
      </c>
      <c r="R26" s="20" t="n">
        <v>0.33926905</v>
      </c>
    </row>
    <row r="27" spans="1:18">
      <c r="A27" s="15" t="s">
        <v>449</v>
      </c>
      <c r="B27" s="17" t="n">
        <v>2683</v>
      </c>
      <c r="C27" s="18">
        <f>(2364.0/B27*100)</f>
        <v/>
      </c>
      <c r="D27" s="19" t="n">
        <v>319</v>
      </c>
      <c r="E27" s="18" t="n">
        <v>33.61007999</v>
      </c>
      <c r="F27" s="20" t="n">
        <v>2.56792959</v>
      </c>
      <c r="G27" s="18" t="n">
        <v>65.09917089</v>
      </c>
      <c r="H27" s="20" t="n">
        <v>2.61571229</v>
      </c>
      <c r="I27" s="18" t="n">
        <v>0</v>
      </c>
      <c r="J27" s="20" t="n">
        <v>0</v>
      </c>
      <c r="K27" s="18" t="n">
        <v>0.34501809</v>
      </c>
      <c r="L27" s="20" t="n">
        <v>0.33769066</v>
      </c>
      <c r="M27" s="18" t="n">
        <v>0</v>
      </c>
      <c r="N27" s="20" t="n">
        <v>0</v>
      </c>
      <c r="O27" s="18" t="n">
        <v>0</v>
      </c>
      <c r="P27" s="20" t="n">
        <v>0</v>
      </c>
      <c r="Q27" s="18" t="n">
        <v>0.94573103</v>
      </c>
      <c r="R27" s="20" t="n">
        <v>0.54598402</v>
      </c>
    </row>
    <row r="28" spans="1:18">
      <c r="A28" s="15" t="s">
        <v>450</v>
      </c>
      <c r="B28" s="17" t="n">
        <v>3803</v>
      </c>
      <c r="C28" s="18">
        <f>(3318.0/B28*100)</f>
        <v/>
      </c>
      <c r="D28" s="19" t="n">
        <v>485</v>
      </c>
      <c r="E28" s="18" t="n">
        <v>49.7374227</v>
      </c>
      <c r="F28" s="20" t="n">
        <v>3.19627387</v>
      </c>
      <c r="G28" s="18" t="n">
        <v>50.14201031</v>
      </c>
      <c r="H28" s="20" t="n">
        <v>3.14314219</v>
      </c>
      <c r="I28" s="18" t="n">
        <v>0</v>
      </c>
      <c r="J28" s="20" t="n">
        <v>0</v>
      </c>
      <c r="K28" s="18" t="n">
        <v>0</v>
      </c>
      <c r="L28" s="20" t="n">
        <v>0</v>
      </c>
      <c r="M28" s="18" t="n">
        <v>0</v>
      </c>
      <c r="N28" s="20" t="n">
        <v>0</v>
      </c>
      <c r="O28" s="18" t="n">
        <v>0</v>
      </c>
      <c r="P28" s="20" t="n">
        <v>0</v>
      </c>
      <c r="Q28" s="18" t="n">
        <v>0.12056699</v>
      </c>
      <c r="R28" s="20" t="n">
        <v>0.12374396</v>
      </c>
    </row>
    <row r="29" spans="1:18">
      <c r="A29" s="15" t="s">
        <v>451</v>
      </c>
      <c r="B29" s="17" t="n">
        <v>2700</v>
      </c>
      <c r="C29" s="18">
        <f>(2385.0/B29*100)</f>
        <v/>
      </c>
      <c r="D29" s="19" t="n">
        <v>315</v>
      </c>
      <c r="E29" s="18" t="n">
        <v>34.28585832</v>
      </c>
      <c r="F29" s="20" t="n">
        <v>2.65228264</v>
      </c>
      <c r="G29" s="18" t="n">
        <v>65.71414168</v>
      </c>
      <c r="H29" s="20" t="n">
        <v>2.65228264</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(1966.0/B30*100)</f>
        <v/>
      </c>
      <c r="D30" s="19" t="n">
        <v>291</v>
      </c>
      <c r="E30" s="18" t="n">
        <v>21.49411046</v>
      </c>
      <c r="F30" s="20" t="n">
        <v>2.5921874</v>
      </c>
      <c r="G30" s="18" t="n">
        <v>78.17763778</v>
      </c>
      <c r="H30" s="20" t="n">
        <v>2.59040834</v>
      </c>
      <c r="I30" s="18" t="n">
        <v>0</v>
      </c>
      <c r="J30" s="20" t="n">
        <v>0</v>
      </c>
      <c r="K30" s="18" t="n">
        <v>0</v>
      </c>
      <c r="L30" s="20" t="n">
        <v>0</v>
      </c>
      <c r="M30" s="18" t="n">
        <v>0</v>
      </c>
      <c r="N30" s="20" t="n">
        <v>0</v>
      </c>
      <c r="O30" s="18" t="n">
        <v>0</v>
      </c>
      <c r="P30" s="20" t="n">
        <v>0</v>
      </c>
      <c r="Q30" s="18" t="n">
        <v>0.32825176</v>
      </c>
      <c r="R30" s="20" t="n">
        <v>0.31573797</v>
      </c>
    </row>
    <row r="31" spans="1:18">
      <c r="A31" s="15" t="s">
        <v>453</v>
      </c>
      <c r="B31" s="17" t="n">
        <v>2706</v>
      </c>
      <c r="C31" s="18">
        <f>(2372.0/B31*100)</f>
        <v/>
      </c>
      <c r="D31" s="19" t="n">
        <v>334</v>
      </c>
      <c r="E31" s="18" t="n">
        <v>19.20874826</v>
      </c>
      <c r="F31" s="20" t="n">
        <v>2.32193148</v>
      </c>
      <c r="G31" s="18" t="n">
        <v>79.88955481000001</v>
      </c>
      <c r="H31" s="20" t="n">
        <v>2.33845778</v>
      </c>
      <c r="I31" s="18" t="n">
        <v>0</v>
      </c>
      <c r="J31" s="20" t="n">
        <v>0</v>
      </c>
      <c r="K31" s="18" t="n">
        <v>0.27376071</v>
      </c>
      <c r="L31" s="20" t="n">
        <v>0.2762793</v>
      </c>
      <c r="M31" s="18" t="n">
        <v>0</v>
      </c>
      <c r="N31" s="20" t="n">
        <v>0</v>
      </c>
      <c r="O31" s="18" t="n">
        <v>0</v>
      </c>
      <c r="P31" s="20" t="n">
        <v>0</v>
      </c>
      <c r="Q31" s="18" t="n">
        <v>0.62793622</v>
      </c>
      <c r="R31" s="20" t="n">
        <v>0.43063704</v>
      </c>
    </row>
    <row r="32" spans="1:18">
      <c r="A32" s="15" t="s">
        <v>454</v>
      </c>
      <c r="B32" s="17" t="n">
        <v>2209</v>
      </c>
      <c r="C32" s="18">
        <f>(1854.0/B32*100)</f>
        <v/>
      </c>
      <c r="D32" s="19" t="n">
        <v>355</v>
      </c>
      <c r="E32" s="18" t="n">
        <v>19.33441955</v>
      </c>
      <c r="F32" s="20" t="n">
        <v>2.47611154</v>
      </c>
      <c r="G32" s="18" t="n">
        <v>80.38716018</v>
      </c>
      <c r="H32" s="20" t="n">
        <v>2.45850027</v>
      </c>
      <c r="I32" s="18" t="n">
        <v>0</v>
      </c>
      <c r="J32" s="20" t="n">
        <v>0</v>
      </c>
      <c r="K32" s="18" t="n">
        <v>0</v>
      </c>
      <c r="L32" s="20" t="n">
        <v>0</v>
      </c>
      <c r="M32" s="18" t="n">
        <v>0</v>
      </c>
      <c r="N32" s="20" t="n">
        <v>0</v>
      </c>
      <c r="O32" s="18" t="n">
        <v>0</v>
      </c>
      <c r="P32" s="20" t="n">
        <v>0</v>
      </c>
      <c r="Q32" s="18" t="n">
        <v>0.27842027</v>
      </c>
      <c r="R32" s="20" t="n">
        <v>0.27787186</v>
      </c>
    </row>
    <row r="33" spans="1:18">
      <c r="A33" s="15" t="s">
        <v>455</v>
      </c>
      <c r="B33" s="17" t="n">
        <v>3651</v>
      </c>
      <c r="C33" s="18">
        <f>(3197.0/B33*100)</f>
        <v/>
      </c>
      <c r="D33" s="19" t="n">
        <v>454</v>
      </c>
      <c r="E33" s="18" t="n">
        <v>39.83131477</v>
      </c>
      <c r="F33" s="20" t="n">
        <v>2.45559015</v>
      </c>
      <c r="G33" s="18" t="n">
        <v>59.51512358</v>
      </c>
      <c r="H33" s="20" t="n">
        <v>2.4379941</v>
      </c>
      <c r="I33" s="18" t="n">
        <v>0</v>
      </c>
      <c r="J33" s="20" t="n">
        <v>0</v>
      </c>
      <c r="K33" s="18" t="n">
        <v>0</v>
      </c>
      <c r="L33" s="20" t="n">
        <v>0</v>
      </c>
      <c r="M33" s="18" t="n">
        <v>0</v>
      </c>
      <c r="N33" s="20" t="n">
        <v>0</v>
      </c>
      <c r="O33" s="18" t="n">
        <v>0</v>
      </c>
      <c r="P33" s="20" t="n">
        <v>0</v>
      </c>
      <c r="Q33" s="18" t="n">
        <v>0.65356165</v>
      </c>
      <c r="R33" s="20" t="n">
        <v>0.4496269</v>
      </c>
    </row>
    <row r="34" spans="1:18">
      <c r="A34" s="15" t="s">
        <v>456</v>
      </c>
      <c r="B34" s="17" t="n">
        <v>3035</v>
      </c>
      <c r="C34" s="18">
        <f>(2654.0/B34*100)</f>
        <v/>
      </c>
      <c r="D34" s="19" t="n">
        <v>381</v>
      </c>
      <c r="E34" s="18" t="n">
        <v>39.43661363</v>
      </c>
      <c r="F34" s="20" t="n">
        <v>2.5631086</v>
      </c>
      <c r="G34" s="18" t="n">
        <v>58.84350224</v>
      </c>
      <c r="H34" s="20" t="n">
        <v>2.67515761</v>
      </c>
      <c r="I34" s="18" t="n">
        <v>0</v>
      </c>
      <c r="J34" s="20" t="n">
        <v>0</v>
      </c>
      <c r="K34" s="18" t="n">
        <v>0</v>
      </c>
      <c r="L34" s="20" t="n">
        <v>0</v>
      </c>
      <c r="M34" s="18" t="n">
        <v>0</v>
      </c>
      <c r="N34" s="20" t="n">
        <v>0</v>
      </c>
      <c r="O34" s="18" t="n">
        <v>0</v>
      </c>
      <c r="P34" s="20" t="n">
        <v>0</v>
      </c>
      <c r="Q34" s="18" t="n">
        <v>1.71988413</v>
      </c>
      <c r="R34" s="20" t="n">
        <v>0.76953361</v>
      </c>
    </row>
    <row r="35" spans="1:18">
      <c r="A35" s="15" t="s">
        <v>457</v>
      </c>
      <c r="B35" s="17" t="n">
        <v>2901</v>
      </c>
      <c r="C35" s="18">
        <f>(2574.0/B35*100)</f>
        <v/>
      </c>
      <c r="D35" s="19" t="n">
        <v>327</v>
      </c>
      <c r="E35" s="18" t="n">
        <v>21.49988682</v>
      </c>
      <c r="F35" s="20" t="n">
        <v>2.6282586</v>
      </c>
      <c r="G35" s="18" t="n">
        <v>78.12708327</v>
      </c>
      <c r="H35" s="20" t="n">
        <v>2.66001203</v>
      </c>
      <c r="I35" s="18" t="n">
        <v>0</v>
      </c>
      <c r="J35" s="20" t="n">
        <v>0</v>
      </c>
      <c r="K35" s="18" t="n">
        <v>0</v>
      </c>
      <c r="L35" s="20" t="n">
        <v>0</v>
      </c>
      <c r="M35" s="18" t="n">
        <v>0</v>
      </c>
      <c r="N35" s="20" t="n">
        <v>0</v>
      </c>
      <c r="O35" s="18" t="n">
        <v>0</v>
      </c>
      <c r="P35" s="20" t="n">
        <v>0</v>
      </c>
      <c r="Q35" s="18" t="n">
        <v>0.37302991</v>
      </c>
      <c r="R35" s="20" t="n">
        <v>0.36941415</v>
      </c>
    </row>
    <row r="36" spans="1:18">
      <c r="A36" s="15" t="s">
        <v>458</v>
      </c>
      <c r="B36" s="17" t="n">
        <v>3404</v>
      </c>
      <c r="C36" s="18">
        <f>(2977.0/B36*100)</f>
        <v/>
      </c>
      <c r="D36" s="19" t="n">
        <v>427</v>
      </c>
      <c r="E36" s="18" t="n">
        <v>32.15672233</v>
      </c>
      <c r="F36" s="20" t="n">
        <v>2.43637221</v>
      </c>
      <c r="G36" s="18" t="n">
        <v>66.94287584</v>
      </c>
      <c r="H36" s="20" t="n">
        <v>2.40390076</v>
      </c>
      <c r="I36" s="18" t="n">
        <v>0</v>
      </c>
      <c r="J36" s="20" t="n">
        <v>0</v>
      </c>
      <c r="K36" s="18" t="n">
        <v>0</v>
      </c>
      <c r="L36" s="20" t="n">
        <v>0</v>
      </c>
      <c r="M36" s="18" t="n">
        <v>0</v>
      </c>
      <c r="N36" s="20" t="n">
        <v>0</v>
      </c>
      <c r="O36" s="18" t="n">
        <v>0</v>
      </c>
      <c r="P36" s="20" t="n">
        <v>0</v>
      </c>
      <c r="Q36" s="18" t="n">
        <v>0.90040183</v>
      </c>
      <c r="R36" s="20" t="n">
        <v>0.42481364</v>
      </c>
    </row>
    <row r="37" spans="1:18">
      <c r="A37" s="15" t="s">
        <v>459</v>
      </c>
      <c r="B37" s="17" t="n">
        <v>2731</v>
      </c>
      <c r="C37" s="18">
        <f>(2383.0/B37*100)</f>
        <v/>
      </c>
      <c r="D37" s="19" t="n">
        <v>348</v>
      </c>
      <c r="E37" s="18" t="n">
        <v>19.09889559</v>
      </c>
      <c r="F37" s="20" t="n">
        <v>2.00365332</v>
      </c>
      <c r="G37" s="18" t="n">
        <v>79.76382038</v>
      </c>
      <c r="H37" s="20" t="n">
        <v>2.08235495</v>
      </c>
      <c r="I37" s="18" t="n">
        <v>0</v>
      </c>
      <c r="J37" s="20" t="n">
        <v>0</v>
      </c>
      <c r="K37" s="18" t="n">
        <v>0.29233768</v>
      </c>
      <c r="L37" s="20" t="n">
        <v>0.29560421</v>
      </c>
      <c r="M37" s="18" t="n">
        <v>0</v>
      </c>
      <c r="N37" s="20" t="n">
        <v>0</v>
      </c>
      <c r="O37" s="18" t="n">
        <v>0</v>
      </c>
      <c r="P37" s="20" t="n">
        <v>0</v>
      </c>
      <c r="Q37" s="18" t="n">
        <v>0.84494635</v>
      </c>
      <c r="R37" s="20" t="n">
        <v>0.48303867</v>
      </c>
    </row>
    <row r="38" spans="1:18">
      <c r="A38" s="15" t="s">
        <v>460</v>
      </c>
      <c r="B38" s="17" t="n">
        <v>2807</v>
      </c>
      <c r="C38" s="18">
        <f>(2353.0/B38*100)</f>
        <v/>
      </c>
      <c r="D38" s="19" t="n">
        <v>454</v>
      </c>
      <c r="E38" s="18" t="n">
        <v>26.91543597</v>
      </c>
      <c r="F38" s="20" t="n">
        <v>2.55851875</v>
      </c>
      <c r="G38" s="18" t="n">
        <v>71.92116127</v>
      </c>
      <c r="H38" s="20" t="n">
        <v>2.62707986</v>
      </c>
      <c r="I38" s="18" t="n">
        <v>0</v>
      </c>
      <c r="J38" s="20" t="n">
        <v>0</v>
      </c>
      <c r="K38" s="18" t="n">
        <v>0</v>
      </c>
      <c r="L38" s="20" t="n">
        <v>0</v>
      </c>
      <c r="M38" s="18" t="n">
        <v>0</v>
      </c>
      <c r="N38" s="20" t="n">
        <v>0</v>
      </c>
      <c r="O38" s="18" t="n">
        <v>0</v>
      </c>
      <c r="P38" s="20" t="n">
        <v>0</v>
      </c>
      <c r="Q38" s="18" t="n">
        <v>1.16340276</v>
      </c>
      <c r="R38" s="20" t="n">
        <v>0.5186258</v>
      </c>
    </row>
    <row r="39" spans="1:18">
      <c r="A39" s="15" t="s">
        <v>461</v>
      </c>
      <c r="B39" s="17" t="n">
        <v>2938</v>
      </c>
      <c r="C39" s="18">
        <f>(2587.0/B39*100)</f>
        <v/>
      </c>
      <c r="D39" s="19" t="n">
        <v>351</v>
      </c>
      <c r="E39" s="18" t="n">
        <v>36.79271473</v>
      </c>
      <c r="F39" s="20" t="n">
        <v>2.46736009</v>
      </c>
      <c r="G39" s="18" t="n">
        <v>60.17477237</v>
      </c>
      <c r="H39" s="20" t="n">
        <v>2.80330735</v>
      </c>
      <c r="I39" s="18" t="n">
        <v>0</v>
      </c>
      <c r="J39" s="20" t="n">
        <v>0</v>
      </c>
      <c r="K39" s="18" t="n">
        <v>0.6748486299999999</v>
      </c>
      <c r="L39" s="20" t="n">
        <v>0.53517477</v>
      </c>
      <c r="M39" s="18" t="n">
        <v>0</v>
      </c>
      <c r="N39" s="20" t="n">
        <v>0</v>
      </c>
      <c r="O39" s="18" t="n">
        <v>0</v>
      </c>
      <c r="P39" s="20" t="n">
        <v>0</v>
      </c>
      <c r="Q39" s="18" t="n">
        <v>2.35766427</v>
      </c>
      <c r="R39" s="20" t="n">
        <v>0.91208638</v>
      </c>
    </row>
    <row r="40" spans="1:18">
      <c r="A40" s="15" t="s">
        <v>462</v>
      </c>
      <c r="B40" s="17" t="n">
        <v>6922</v>
      </c>
      <c r="C40" s="18">
        <f>(6123.0/B40*100)</f>
        <v/>
      </c>
      <c r="D40" s="19" t="n">
        <v>799</v>
      </c>
      <c r="E40" s="18" t="n">
        <v>29.97601621</v>
      </c>
      <c r="F40" s="20" t="n">
        <v>2.558067</v>
      </c>
      <c r="G40" s="18" t="n">
        <v>69.82414106</v>
      </c>
      <c r="H40" s="20" t="n">
        <v>2.57570082</v>
      </c>
      <c r="I40" s="18" t="n">
        <v>0</v>
      </c>
      <c r="J40" s="20" t="n">
        <v>0</v>
      </c>
      <c r="K40" s="18" t="n">
        <v>0.04615039</v>
      </c>
      <c r="L40" s="20" t="n">
        <v>0.0322227</v>
      </c>
      <c r="M40" s="18" t="n">
        <v>0</v>
      </c>
      <c r="N40" s="20" t="n">
        <v>0</v>
      </c>
      <c r="O40" s="18" t="n">
        <v>0</v>
      </c>
      <c r="P40" s="20" t="n">
        <v>0</v>
      </c>
      <c r="Q40" s="18" t="n">
        <v>0.15369233</v>
      </c>
      <c r="R40" s="20" t="n">
        <v>0.07679751</v>
      </c>
    </row>
    <row r="41" spans="1:18">
      <c r="A41" s="15" t="s">
        <v>463</v>
      </c>
      <c r="B41" s="17" t="n">
        <v>2854</v>
      </c>
      <c r="C41" s="18">
        <f>(2511.0/B41*100)</f>
        <v/>
      </c>
      <c r="D41" s="19" t="n">
        <v>343</v>
      </c>
      <c r="E41" s="18" t="n">
        <v>26.54909818</v>
      </c>
      <c r="F41" s="20" t="n">
        <v>2.74963063</v>
      </c>
      <c r="G41" s="18" t="n">
        <v>72.27061118</v>
      </c>
      <c r="H41" s="20" t="n">
        <v>2.8286921</v>
      </c>
      <c r="I41" s="18" t="n">
        <v>0</v>
      </c>
      <c r="J41" s="20" t="n">
        <v>0</v>
      </c>
      <c r="K41" s="18" t="n">
        <v>0.23836915</v>
      </c>
      <c r="L41" s="20" t="n">
        <v>0.25373561</v>
      </c>
      <c r="M41" s="18" t="n">
        <v>0</v>
      </c>
      <c r="N41" s="20" t="n">
        <v>0</v>
      </c>
      <c r="O41" s="18" t="n">
        <v>0</v>
      </c>
      <c r="P41" s="20" t="n">
        <v>0</v>
      </c>
      <c r="Q41" s="18" t="n">
        <v>0.94192149</v>
      </c>
      <c r="R41" s="20" t="n">
        <v>0.51451158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(10744.0/B46*100)</f>
        <v/>
      </c>
      <c r="D46" s="19" t="n">
        <v>1329</v>
      </c>
      <c r="E46" s="18" t="n">
        <v>52.21299341</v>
      </c>
      <c r="F46" s="20" t="n">
        <v>1.67307412</v>
      </c>
      <c r="G46" s="18" t="n">
        <v>45.0833804</v>
      </c>
      <c r="H46" s="20" t="n">
        <v>1.63128208</v>
      </c>
      <c r="I46" s="18" t="n">
        <v>0</v>
      </c>
      <c r="J46" s="20" t="n">
        <v>0</v>
      </c>
      <c r="K46" s="18" t="n">
        <v>0.91705068</v>
      </c>
      <c r="L46" s="20" t="n">
        <v>0.25371281</v>
      </c>
      <c r="M46" s="18" t="n">
        <v>0</v>
      </c>
      <c r="N46" s="20" t="n">
        <v>0</v>
      </c>
      <c r="O46" s="18" t="n">
        <v>0</v>
      </c>
      <c r="P46" s="20" t="n">
        <v>0</v>
      </c>
      <c r="Q46" s="18" t="n">
        <v>1.78657552</v>
      </c>
      <c r="R46" s="20" t="n">
        <v>0.44258666</v>
      </c>
    </row>
    <row r="47" spans="1:18">
      <c r="A47" s="15" t="s">
        <v>470</v>
      </c>
      <c r="B47" s="17" t="n">
        <v>2823</v>
      </c>
      <c r="C47" s="18">
        <f>(2488.0/B47*100)</f>
        <v/>
      </c>
      <c r="D47" s="19" t="n">
        <v>335</v>
      </c>
      <c r="E47" s="18" t="n">
        <v>33.25515885</v>
      </c>
      <c r="F47" s="20" t="n">
        <v>2.66108047</v>
      </c>
      <c r="G47" s="18" t="n">
        <v>64.91551097999999</v>
      </c>
      <c r="H47" s="20" t="n">
        <v>2.84118278</v>
      </c>
      <c r="I47" s="18" t="n">
        <v>0</v>
      </c>
      <c r="J47" s="20" t="n">
        <v>0</v>
      </c>
      <c r="K47" s="18" t="n">
        <v>0.30474134</v>
      </c>
      <c r="L47" s="20" t="n">
        <v>0.30669006</v>
      </c>
      <c r="M47" s="18" t="n">
        <v>0</v>
      </c>
      <c r="N47" s="20" t="n">
        <v>0</v>
      </c>
      <c r="O47" s="18" t="n">
        <v>0</v>
      </c>
      <c r="P47" s="20" t="n">
        <v>0</v>
      </c>
      <c r="Q47" s="18" t="n">
        <v>1.52458883</v>
      </c>
      <c r="R47" s="20" t="n">
        <v>0.6796746</v>
      </c>
    </row>
    <row r="48" spans="1:18">
      <c r="A48" s="15" t="s">
        <v>471</v>
      </c>
      <c r="B48" s="17" t="n">
        <v>4682</v>
      </c>
      <c r="C48" s="18">
        <f>(4091.0/B48*100)</f>
        <v/>
      </c>
      <c r="D48" s="19" t="n">
        <v>591</v>
      </c>
      <c r="E48" s="18" t="n">
        <v>14.68114466</v>
      </c>
      <c r="F48" s="20" t="n">
        <v>1.73736382</v>
      </c>
      <c r="G48" s="18" t="n">
        <v>83.79892737999999</v>
      </c>
      <c r="H48" s="20" t="n">
        <v>1.84878001</v>
      </c>
      <c r="I48" s="18" t="n">
        <v>0</v>
      </c>
      <c r="J48" s="20" t="n">
        <v>0</v>
      </c>
      <c r="K48" s="18" t="n">
        <v>0.70923025</v>
      </c>
      <c r="L48" s="20" t="n">
        <v>0.38996818</v>
      </c>
      <c r="M48" s="18" t="n">
        <v>0</v>
      </c>
      <c r="N48" s="20" t="n">
        <v>0</v>
      </c>
      <c r="O48" s="18" t="n">
        <v>0</v>
      </c>
      <c r="P48" s="20" t="n">
        <v>0</v>
      </c>
      <c r="Q48" s="18" t="n">
        <v>0.8106977</v>
      </c>
      <c r="R48" s="20" t="n">
        <v>0.45751232</v>
      </c>
    </row>
    <row r="49" spans="1:18">
      <c r="A49" s="15" t="s">
        <v>472</v>
      </c>
      <c r="B49" s="17" t="n">
        <v>6158</v>
      </c>
      <c r="C49" s="18">
        <f>(5374.0/B49*100)</f>
        <v/>
      </c>
      <c r="D49" s="19" t="n">
        <v>784</v>
      </c>
      <c r="E49" s="18" t="n">
        <v>45.31893703</v>
      </c>
      <c r="F49" s="20" t="n">
        <v>2.37564791</v>
      </c>
      <c r="G49" s="18" t="n">
        <v>53.72589299</v>
      </c>
      <c r="H49" s="20" t="n">
        <v>2.46529447</v>
      </c>
      <c r="I49" s="18" t="n">
        <v>0</v>
      </c>
      <c r="J49" s="20" t="n">
        <v>0</v>
      </c>
      <c r="K49" s="18" t="n">
        <v>0.35777162</v>
      </c>
      <c r="L49" s="20" t="n">
        <v>0.30098164</v>
      </c>
      <c r="M49" s="18" t="n">
        <v>0</v>
      </c>
      <c r="N49" s="20" t="n">
        <v>0</v>
      </c>
      <c r="O49" s="18" t="n">
        <v>0</v>
      </c>
      <c r="P49" s="20" t="n">
        <v>0</v>
      </c>
      <c r="Q49" s="18" t="n">
        <v>0.59739836</v>
      </c>
      <c r="R49" s="20" t="n">
        <v>0.22241145</v>
      </c>
    </row>
    <row r="50" spans="1:18">
      <c r="A50" s="15" t="s">
        <v>473</v>
      </c>
      <c r="B50" s="17" t="n">
        <v>3494</v>
      </c>
      <c r="C50" s="18">
        <f>(3110.0/B50*100)</f>
        <v/>
      </c>
      <c r="D50" s="19" t="n">
        <v>384</v>
      </c>
      <c r="E50" s="18" t="n">
        <v>45.68925738</v>
      </c>
      <c r="F50" s="20" t="n">
        <v>2.86051847</v>
      </c>
      <c r="G50" s="18" t="n">
        <v>53.56260837</v>
      </c>
      <c r="H50" s="20" t="n">
        <v>2.87426445</v>
      </c>
      <c r="I50" s="18" t="n">
        <v>0</v>
      </c>
      <c r="J50" s="20" t="n">
        <v>0</v>
      </c>
      <c r="K50" s="18" t="n">
        <v>0</v>
      </c>
      <c r="L50" s="20" t="n">
        <v>0</v>
      </c>
      <c r="M50" s="18" t="n">
        <v>0</v>
      </c>
      <c r="N50" s="20" t="n">
        <v>0</v>
      </c>
      <c r="O50" s="18" t="n">
        <v>0</v>
      </c>
      <c r="P50" s="20" t="n">
        <v>0</v>
      </c>
      <c r="Q50" s="18" t="n">
        <v>0.74813425</v>
      </c>
      <c r="R50" s="20" t="n">
        <v>0.42482325</v>
      </c>
    </row>
    <row r="51" spans="1:18">
      <c r="A51" s="15" t="s">
        <v>474</v>
      </c>
      <c r="B51" s="17" t="n">
        <v>3013</v>
      </c>
      <c r="C51" s="18">
        <f>(2644.0/B51*100)</f>
        <v/>
      </c>
      <c r="D51" s="19" t="n">
        <v>369</v>
      </c>
      <c r="E51" s="18" t="n">
        <v>35.58407654</v>
      </c>
      <c r="F51" s="20" t="n">
        <v>2.44025056</v>
      </c>
      <c r="G51" s="18" t="n">
        <v>63.7572727</v>
      </c>
      <c r="H51" s="20" t="n">
        <v>2.47897793</v>
      </c>
      <c r="I51" s="18" t="n">
        <v>0</v>
      </c>
      <c r="J51" s="20" t="n">
        <v>0</v>
      </c>
      <c r="K51" s="18" t="n">
        <v>0</v>
      </c>
      <c r="L51" s="20" t="n">
        <v>0</v>
      </c>
      <c r="M51" s="18" t="n">
        <v>0</v>
      </c>
      <c r="N51" s="20" t="n">
        <v>0</v>
      </c>
      <c r="O51" s="18" t="n">
        <v>0</v>
      </c>
      <c r="P51" s="20" t="n">
        <v>0</v>
      </c>
      <c r="Q51" s="18" t="n">
        <v>0.6586507700000001</v>
      </c>
      <c r="R51" s="20" t="n">
        <v>0.47400045</v>
      </c>
    </row>
    <row r="52" spans="1:18">
      <c r="A52" s="15" t="s">
        <v>475</v>
      </c>
      <c r="B52" s="17" t="n">
        <v>2760</v>
      </c>
      <c r="C52" s="18">
        <f>(2410.0/B52*100)</f>
        <v/>
      </c>
      <c r="D52" s="19" t="n">
        <v>350</v>
      </c>
      <c r="E52" s="18" t="n">
        <v>36.49900871</v>
      </c>
      <c r="F52" s="20" t="n">
        <v>2.81059927</v>
      </c>
      <c r="G52" s="18" t="n">
        <v>62.6737127</v>
      </c>
      <c r="H52" s="20" t="n">
        <v>2.79685404</v>
      </c>
      <c r="I52" s="18" t="n">
        <v>0</v>
      </c>
      <c r="J52" s="20" t="n">
        <v>0</v>
      </c>
      <c r="K52" s="18" t="n">
        <v>0</v>
      </c>
      <c r="L52" s="20" t="n">
        <v>0</v>
      </c>
      <c r="M52" s="18" t="n">
        <v>0</v>
      </c>
      <c r="N52" s="20" t="n">
        <v>0</v>
      </c>
      <c r="O52" s="18" t="n">
        <v>0</v>
      </c>
      <c r="P52" s="20" t="n">
        <v>0</v>
      </c>
      <c r="Q52" s="18" t="n">
        <v>0.82727859</v>
      </c>
      <c r="R52" s="20" t="n">
        <v>0.4853784</v>
      </c>
    </row>
    <row r="53" spans="1:18">
      <c r="A53" s="15" t="s">
        <v>476</v>
      </c>
      <c r="B53" s="17" t="n">
        <v>2474</v>
      </c>
      <c r="C53" s="18">
        <f>(2091.0/B53*100)</f>
        <v/>
      </c>
      <c r="D53" s="19" t="n">
        <v>383</v>
      </c>
      <c r="E53" s="18" t="n">
        <v>59.12579252</v>
      </c>
      <c r="F53" s="20" t="n">
        <v>2.82087786</v>
      </c>
      <c r="G53" s="18" t="n">
        <v>31.33540178</v>
      </c>
      <c r="H53" s="20" t="n">
        <v>2.63386775</v>
      </c>
      <c r="I53" s="18" t="n">
        <v>0</v>
      </c>
      <c r="J53" s="20" t="n">
        <v>0</v>
      </c>
      <c r="K53" s="18" t="n">
        <v>6.15877921</v>
      </c>
      <c r="L53" s="20" t="n">
        <v>1.51793515</v>
      </c>
      <c r="M53" s="18" t="n">
        <v>0</v>
      </c>
      <c r="N53" s="20" t="n">
        <v>0</v>
      </c>
      <c r="O53" s="18" t="n">
        <v>0</v>
      </c>
      <c r="P53" s="20" t="n">
        <v>0</v>
      </c>
      <c r="Q53" s="18" t="n">
        <v>3.38002649</v>
      </c>
      <c r="R53" s="20" t="n">
        <v>1.02766908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(2340.0/B55*100)</f>
        <v/>
      </c>
      <c r="D55" s="19" t="n">
        <v>335</v>
      </c>
      <c r="E55" s="18" t="n">
        <v>12.65478629</v>
      </c>
      <c r="F55" s="20" t="n">
        <v>1.69397757</v>
      </c>
      <c r="G55" s="18" t="n">
        <v>87.34521371</v>
      </c>
      <c r="H55" s="20" t="n">
        <v>1.69397757</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(2804.0/B61*100)</f>
        <v/>
      </c>
      <c r="D61" s="19" t="n">
        <v>397</v>
      </c>
      <c r="E61" s="18" t="n">
        <v>30.8946192</v>
      </c>
      <c r="F61" s="20" t="n">
        <v>3.01484309</v>
      </c>
      <c r="G61" s="18" t="n">
        <v>68.34943694</v>
      </c>
      <c r="H61" s="20" t="n">
        <v>2.98746539</v>
      </c>
      <c r="I61" s="18" t="n">
        <v>0</v>
      </c>
      <c r="J61" s="20" t="n">
        <v>0</v>
      </c>
      <c r="K61" s="18" t="n">
        <v>0.11939546</v>
      </c>
      <c r="L61" s="20" t="n">
        <v>0.08548664</v>
      </c>
      <c r="M61" s="18" t="n">
        <v>0</v>
      </c>
      <c r="N61" s="20" t="n">
        <v>0</v>
      </c>
      <c r="O61" s="18" t="n">
        <v>0</v>
      </c>
      <c r="P61" s="20" t="n">
        <v>0</v>
      </c>
      <c r="Q61" s="18" t="n">
        <v>0.63654841</v>
      </c>
      <c r="R61" s="20" t="n">
        <v>0.34923197</v>
      </c>
    </row>
    <row r="62" spans="1:18">
      <c r="A62" s="15" t="s">
        <v>486</v>
      </c>
      <c r="B62" s="17" t="n">
        <v>2230</v>
      </c>
      <c r="C62" s="18">
        <f>(1946.0/B62*100)</f>
        <v/>
      </c>
      <c r="D62" s="19" t="n">
        <v>284</v>
      </c>
      <c r="E62" s="18" t="n">
        <v>12.73153792</v>
      </c>
      <c r="F62" s="20" t="n">
        <v>1.82559004</v>
      </c>
      <c r="G62" s="18" t="n">
        <v>86.21853243</v>
      </c>
      <c r="H62" s="20" t="n">
        <v>1.84879427</v>
      </c>
      <c r="I62" s="18" t="n">
        <v>0</v>
      </c>
      <c r="J62" s="20" t="n">
        <v>0</v>
      </c>
      <c r="K62" s="18" t="n">
        <v>0.34997655</v>
      </c>
      <c r="L62" s="20" t="n">
        <v>0.35351169</v>
      </c>
      <c r="M62" s="18" t="n">
        <v>0</v>
      </c>
      <c r="N62" s="20" t="n">
        <v>0</v>
      </c>
      <c r="O62" s="18" t="n">
        <v>0</v>
      </c>
      <c r="P62" s="20" t="n">
        <v>0</v>
      </c>
      <c r="Q62" s="18" t="n">
        <v>0.6999531</v>
      </c>
      <c r="R62" s="20" t="n">
        <v>0.49767611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(2429.0/B67*100)</f>
        <v/>
      </c>
      <c r="D67" s="19" t="n">
        <v>342</v>
      </c>
      <c r="E67" s="18" t="n">
        <v>41.60321716</v>
      </c>
      <c r="F67" s="20" t="n">
        <v>2.88852451</v>
      </c>
      <c r="G67" s="18" t="n">
        <v>54.64639893</v>
      </c>
      <c r="H67" s="20" t="n">
        <v>2.95624554</v>
      </c>
      <c r="I67" s="18" t="n">
        <v>0</v>
      </c>
      <c r="J67" s="20" t="n">
        <v>0</v>
      </c>
      <c r="K67" s="18" t="n">
        <v>0.57150087</v>
      </c>
      <c r="L67" s="20" t="n">
        <v>0.40503242</v>
      </c>
      <c r="M67" s="18" t="n">
        <v>0</v>
      </c>
      <c r="N67" s="20" t="n">
        <v>0</v>
      </c>
      <c r="O67" s="18" t="n">
        <v>0</v>
      </c>
      <c r="P67" s="20" t="n">
        <v>0</v>
      </c>
      <c r="Q67" s="18" t="n">
        <v>3.17888303</v>
      </c>
      <c r="R67" s="20" t="n">
        <v>1.09420464</v>
      </c>
    </row>
    <row r="68" spans="1:18">
      <c r="A68" s="15" t="s">
        <v>492</v>
      </c>
      <c r="B68" s="17" t="n">
        <v>3460</v>
      </c>
      <c r="C68" s="18">
        <f>(3082.0/B68*100)</f>
        <v/>
      </c>
      <c r="D68" s="19" t="n">
        <v>378</v>
      </c>
      <c r="E68" s="18" t="n">
        <v>49.92183305</v>
      </c>
      <c r="F68" s="20" t="n">
        <v>2.44764269</v>
      </c>
      <c r="G68" s="18" t="n">
        <v>48.7980554</v>
      </c>
      <c r="H68" s="20" t="n">
        <v>2.41117738</v>
      </c>
      <c r="I68" s="18" t="n">
        <v>0</v>
      </c>
      <c r="J68" s="20" t="n">
        <v>0</v>
      </c>
      <c r="K68" s="18" t="n">
        <v>0.20836009</v>
      </c>
      <c r="L68" s="20" t="n">
        <v>0.21286051</v>
      </c>
      <c r="M68" s="18" t="n">
        <v>0</v>
      </c>
      <c r="N68" s="20" t="n">
        <v>0</v>
      </c>
      <c r="O68" s="18" t="n">
        <v>0</v>
      </c>
      <c r="P68" s="20" t="n">
        <v>0</v>
      </c>
      <c r="Q68" s="18" t="n">
        <v>1.07175146</v>
      </c>
      <c r="R68" s="20" t="n">
        <v>0.65578733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40.21174361</v>
      </c>
      <c r="F70" s="20" t="n">
        <v>1.62741049</v>
      </c>
      <c r="G70" s="18" t="n">
        <v>57.38830209</v>
      </c>
      <c r="H70" s="20" t="n">
        <v>1.57986758</v>
      </c>
      <c r="I70" s="18" t="n">
        <v>0</v>
      </c>
      <c r="J70" s="20" t="n">
        <v>0</v>
      </c>
      <c r="K70" s="18" t="n">
        <v>0.79881181</v>
      </c>
      <c r="L70" s="20" t="n">
        <v>0.2775962</v>
      </c>
      <c r="M70" s="18" t="n">
        <v>0</v>
      </c>
      <c r="N70" s="20" t="n">
        <v>0</v>
      </c>
      <c r="O70" s="18" t="n">
        <v>0</v>
      </c>
      <c r="P70" s="20" t="n">
        <v>0</v>
      </c>
      <c r="Q70" s="18" t="n">
        <v>1.60114248</v>
      </c>
      <c r="R70" s="20" t="n">
        <v>0.42645291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(2709.0/B72*100)</f>
        <v/>
      </c>
      <c r="D72" s="19" t="n">
        <v>398</v>
      </c>
      <c r="E72" s="18" t="n">
        <v>30.72265502</v>
      </c>
      <c r="F72" s="20" t="n">
        <v>3.02592608</v>
      </c>
      <c r="G72" s="18" t="n">
        <v>68.43810513</v>
      </c>
      <c r="H72" s="20" t="n">
        <v>3.24250797</v>
      </c>
      <c r="I72" s="18" t="n">
        <v>0</v>
      </c>
      <c r="J72" s="20" t="n">
        <v>0</v>
      </c>
      <c r="K72" s="18" t="n">
        <v>0</v>
      </c>
      <c r="L72" s="20" t="n">
        <v>0</v>
      </c>
      <c r="M72" s="18" t="n">
        <v>0</v>
      </c>
      <c r="N72" s="20" t="n">
        <v>0</v>
      </c>
      <c r="O72" s="18" t="n">
        <v>0</v>
      </c>
      <c r="P72" s="20" t="n">
        <v>0</v>
      </c>
      <c r="Q72" s="18" t="n">
        <v>0.83923985</v>
      </c>
      <c r="R72" s="20" t="n">
        <v>0.61882509</v>
      </c>
    </row>
    <row r="73" spans="1:18">
      <c r="A73" s="15" t="s">
        <v>497</v>
      </c>
      <c r="B73" s="17" t="n">
        <v>2973</v>
      </c>
      <c r="C73" s="18">
        <f>(2615.0/B73*100)</f>
        <v/>
      </c>
      <c r="D73" s="19" t="n">
        <v>358</v>
      </c>
      <c r="E73" s="18" t="n">
        <v>16.72573002</v>
      </c>
      <c r="F73" s="20" t="n">
        <v>2.05062298</v>
      </c>
      <c r="G73" s="18" t="n">
        <v>82.42374357</v>
      </c>
      <c r="H73" s="20" t="n">
        <v>2.02625225</v>
      </c>
      <c r="I73" s="18" t="n">
        <v>0</v>
      </c>
      <c r="J73" s="20" t="n">
        <v>0</v>
      </c>
      <c r="K73" s="18" t="n">
        <v>0.64404028</v>
      </c>
      <c r="L73" s="20" t="n">
        <v>0.05301687</v>
      </c>
      <c r="M73" s="18" t="n">
        <v>0</v>
      </c>
      <c r="N73" s="20" t="n">
        <v>0</v>
      </c>
      <c r="O73" s="18" t="n">
        <v>0</v>
      </c>
      <c r="P73" s="20" t="n">
        <v>0</v>
      </c>
      <c r="Q73" s="18" t="n">
        <v>0.20648614</v>
      </c>
      <c r="R73" s="20" t="n">
        <v>0.21024817</v>
      </c>
    </row>
    <row r="74" spans="1:18">
      <c r="A74" s="15" t="s">
        <v>498</v>
      </c>
      <c r="B74" s="17" t="n">
        <v>3819</v>
      </c>
      <c r="C74" s="18">
        <f>(3352.0/B74*100)</f>
        <v/>
      </c>
      <c r="D74" s="19" t="n">
        <v>467</v>
      </c>
      <c r="E74" s="18" t="n">
        <v>14.49987672</v>
      </c>
      <c r="F74" s="20" t="n">
        <v>1.860573</v>
      </c>
      <c r="G74" s="18" t="n">
        <v>85.10963516</v>
      </c>
      <c r="H74" s="20" t="n">
        <v>1.86591349</v>
      </c>
      <c r="I74" s="18" t="n">
        <v>0</v>
      </c>
      <c r="J74" s="20" t="n">
        <v>0</v>
      </c>
      <c r="K74" s="18" t="n">
        <v>0.10863389</v>
      </c>
      <c r="L74" s="20" t="n">
        <v>0.10948668</v>
      </c>
      <c r="M74" s="18" t="n">
        <v>0</v>
      </c>
      <c r="N74" s="20" t="n">
        <v>0</v>
      </c>
      <c r="O74" s="18" t="n">
        <v>0</v>
      </c>
      <c r="P74" s="20" t="n">
        <v>0</v>
      </c>
      <c r="Q74" s="18" t="n">
        <v>0.28185423</v>
      </c>
      <c r="R74" s="20" t="n">
        <v>0.28059807</v>
      </c>
    </row>
    <row r="75" spans="1:18">
      <c r="A75" s="15" t="s">
        <v>499</v>
      </c>
      <c r="B75" s="17" t="n">
        <v>4652</v>
      </c>
      <c r="C75" s="18">
        <f>(4058.0/B75*100)</f>
        <v/>
      </c>
      <c r="D75" s="19" t="n">
        <v>594</v>
      </c>
      <c r="E75" s="18" t="n">
        <v>39.11868908</v>
      </c>
      <c r="F75" s="20" t="n">
        <v>2.66404977</v>
      </c>
      <c r="G75" s="18" t="n">
        <v>59.91427771</v>
      </c>
      <c r="H75" s="20" t="n">
        <v>2.76754676</v>
      </c>
      <c r="I75" s="18" t="n">
        <v>0</v>
      </c>
      <c r="J75" s="20" t="n">
        <v>0</v>
      </c>
      <c r="K75" s="18" t="n">
        <v>0</v>
      </c>
      <c r="L75" s="20" t="n">
        <v>0</v>
      </c>
      <c r="M75" s="18" t="n">
        <v>0</v>
      </c>
      <c r="N75" s="20" t="n">
        <v>0</v>
      </c>
      <c r="O75" s="18" t="n">
        <v>0</v>
      </c>
      <c r="P75" s="20" t="n">
        <v>0</v>
      </c>
      <c r="Q75" s="18" t="n">
        <v>0.96703321</v>
      </c>
      <c r="R75" s="20" t="n">
        <v>0.45407212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(2631.0/B77*100)</f>
        <v/>
      </c>
      <c r="D77" s="19" t="n">
        <v>338</v>
      </c>
      <c r="E77" s="18" t="n">
        <v>43.94512002</v>
      </c>
      <c r="F77" s="20" t="n">
        <v>2.59208481</v>
      </c>
      <c r="G77" s="18" t="n">
        <v>49.61303337</v>
      </c>
      <c r="H77" s="20" t="n">
        <v>2.90365798</v>
      </c>
      <c r="I77" s="18" t="n">
        <v>0</v>
      </c>
      <c r="J77" s="20" t="n">
        <v>0</v>
      </c>
      <c r="K77" s="18" t="n">
        <v>2.40694132</v>
      </c>
      <c r="L77" s="20" t="n">
        <v>0.7974793</v>
      </c>
      <c r="M77" s="18" t="n">
        <v>0</v>
      </c>
      <c r="N77" s="20" t="n">
        <v>0</v>
      </c>
      <c r="O77" s="18" t="n">
        <v>0</v>
      </c>
      <c r="P77" s="20" t="n">
        <v>0</v>
      </c>
      <c r="Q77" s="18" t="n">
        <v>4.03490529</v>
      </c>
      <c r="R77" s="20" t="n">
        <v>1.14731375</v>
      </c>
    </row>
    <row r="78" spans="1:18">
      <c r="A78" s="15" t="s">
        <v>502</v>
      </c>
      <c r="B78" s="17" t="n">
        <v>7115</v>
      </c>
      <c r="C78" s="18">
        <f>(6258.0/B78*100)</f>
        <v/>
      </c>
      <c r="D78" s="19" t="n">
        <v>857</v>
      </c>
      <c r="E78" s="18" t="n">
        <v>45.68626396</v>
      </c>
      <c r="F78" s="20" t="n">
        <v>2.27904537</v>
      </c>
      <c r="G78" s="18" t="n">
        <v>52.80517219</v>
      </c>
      <c r="H78" s="20" t="n">
        <v>2.22847254</v>
      </c>
      <c r="I78" s="18" t="n">
        <v>0</v>
      </c>
      <c r="J78" s="20" t="n">
        <v>0</v>
      </c>
      <c r="K78" s="18" t="n">
        <v>0.34227129</v>
      </c>
      <c r="L78" s="20" t="n">
        <v>0.22368469</v>
      </c>
      <c r="M78" s="18" t="n">
        <v>0</v>
      </c>
      <c r="N78" s="20" t="n">
        <v>0</v>
      </c>
      <c r="O78" s="18" t="n">
        <v>0</v>
      </c>
      <c r="P78" s="20" t="n">
        <v>0</v>
      </c>
      <c r="Q78" s="18" t="n">
        <v>1.16629255</v>
      </c>
      <c r="R78" s="20" t="n">
        <v>0.3603994</v>
      </c>
    </row>
    <row r="79" spans="1:18">
      <c r="A79" s="15" t="s">
        <v>503</v>
      </c>
      <c r="B79" s="17" t="n">
        <v>3154</v>
      </c>
      <c r="C79" s="18">
        <f>(2778.0/B79*100)</f>
        <v/>
      </c>
      <c r="D79" s="19" t="n">
        <v>376</v>
      </c>
      <c r="E79" s="18" t="n">
        <v>45.18173844</v>
      </c>
      <c r="F79" s="20" t="n">
        <v>3.00314759</v>
      </c>
      <c r="G79" s="18" t="n">
        <v>52.45225902</v>
      </c>
      <c r="H79" s="20" t="n">
        <v>3.15518999</v>
      </c>
      <c r="I79" s="18" t="n">
        <v>0</v>
      </c>
      <c r="J79" s="20" t="n">
        <v>0</v>
      </c>
      <c r="K79" s="18" t="n">
        <v>0.77768839</v>
      </c>
      <c r="L79" s="20" t="n">
        <v>0.5428879599999999</v>
      </c>
      <c r="M79" s="18" t="n">
        <v>0</v>
      </c>
      <c r="N79" s="20" t="n">
        <v>0</v>
      </c>
      <c r="O79" s="18" t="n">
        <v>0</v>
      </c>
      <c r="P79" s="20" t="n">
        <v>0</v>
      </c>
      <c r="Q79" s="18" t="n">
        <v>1.58831415</v>
      </c>
      <c r="R79" s="20" t="n">
        <v>0.66912269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(13987.0/B82*100)</f>
        <v/>
      </c>
      <c r="D82" s="19" t="n">
        <v>1974</v>
      </c>
      <c r="E82" s="18" t="n">
        <v>30.5437904</v>
      </c>
      <c r="F82" s="20" t="n">
        <v>1.41860606</v>
      </c>
      <c r="G82" s="18" t="n">
        <v>68.79952806</v>
      </c>
      <c r="H82" s="20" t="n">
        <v>1.41188898</v>
      </c>
      <c r="I82" s="18" t="n">
        <v>0</v>
      </c>
      <c r="J82" s="20" t="n">
        <v>0</v>
      </c>
      <c r="K82" s="18" t="n">
        <v>0.08230972</v>
      </c>
      <c r="L82" s="20" t="n">
        <v>0.04387763</v>
      </c>
      <c r="M82" s="18" t="n">
        <v>0</v>
      </c>
      <c r="N82" s="20" t="n">
        <v>0</v>
      </c>
      <c r="O82" s="18" t="n">
        <v>0</v>
      </c>
      <c r="P82" s="20" t="n">
        <v>0</v>
      </c>
      <c r="Q82" s="18" t="n">
        <v>0.57437182</v>
      </c>
      <c r="R82" s="20" t="n">
        <v>0.19689996</v>
      </c>
    </row>
    <row r="83" spans="1:18">
      <c r="A83" s="15" t="s">
        <v>507</v>
      </c>
      <c r="B83" s="17" t="n">
        <v>808</v>
      </c>
      <c r="C83" s="18">
        <f>(712.0/B83*100)</f>
        <v/>
      </c>
      <c r="D83" s="19" t="n">
        <v>96</v>
      </c>
      <c r="E83" s="18" t="n">
        <v>23.04270106</v>
      </c>
      <c r="F83" s="20" t="n">
        <v>5.46313109</v>
      </c>
      <c r="G83" s="18" t="n">
        <v>76.95729894</v>
      </c>
      <c r="H83" s="20" t="n">
        <v>5.46313109</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(827.0/B84*100)</f>
        <v/>
      </c>
      <c r="D84" s="19" t="n">
        <v>111</v>
      </c>
      <c r="E84" s="18" t="n">
        <v>32.09389036</v>
      </c>
      <c r="F84" s="20" t="n">
        <v>3.31704434</v>
      </c>
      <c r="G84" s="18" t="n">
        <v>67.08429962</v>
      </c>
      <c r="H84" s="20" t="n">
        <v>3.38174262</v>
      </c>
      <c r="I84" s="18" t="n">
        <v>0</v>
      </c>
      <c r="J84" s="20" t="n">
        <v>0</v>
      </c>
      <c r="K84" s="18" t="n">
        <v>0</v>
      </c>
      <c r="L84" s="20" t="n">
        <v>0</v>
      </c>
      <c r="M84" s="18" t="n">
        <v>0</v>
      </c>
      <c r="N84" s="20" t="n">
        <v>0</v>
      </c>
      <c r="O84" s="18" t="n">
        <v>0</v>
      </c>
      <c r="P84" s="20" t="n">
        <v>0</v>
      </c>
      <c r="Q84" s="18" t="n">
        <v>0.82181002</v>
      </c>
      <c r="R84" s="20" t="n">
        <v>0.8114635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(6279.0/B7*100)</f>
        <v/>
      </c>
      <c r="D7" s="19" t="n">
        <v>884</v>
      </c>
      <c r="E7" s="18" t="n">
        <v>21.49960448</v>
      </c>
      <c r="F7" s="20" t="n">
        <v>1.67033862</v>
      </c>
      <c r="G7" s="18" t="n">
        <v>36.04860941</v>
      </c>
      <c r="H7" s="20" t="n">
        <v>2.10390842</v>
      </c>
      <c r="I7" s="18" t="n">
        <v>33.82422238</v>
      </c>
      <c r="J7" s="20" t="n">
        <v>2.06849909</v>
      </c>
      <c r="K7" s="18" t="n">
        <v>0</v>
      </c>
      <c r="L7" s="20" t="n">
        <v>0</v>
      </c>
      <c r="M7" s="18" t="n">
        <v>0.45130979</v>
      </c>
      <c r="N7" s="20" t="n">
        <v>0.25176161</v>
      </c>
      <c r="O7" s="18" t="n">
        <v>0.01197379</v>
      </c>
      <c r="P7" s="20" t="n">
        <v>0.01216866</v>
      </c>
      <c r="Q7" s="18" t="n">
        <v>0</v>
      </c>
      <c r="R7" s="20" t="n">
        <v>0</v>
      </c>
      <c r="S7" s="18" t="n">
        <v>8.16428015</v>
      </c>
      <c r="T7" s="20" t="n">
        <v>1.14383856</v>
      </c>
    </row>
    <row r="8" spans="1:20">
      <c r="A8" s="15" t="s">
        <v>430</v>
      </c>
      <c r="B8" s="17" t="n">
        <v>3443</v>
      </c>
      <c r="C8" s="18">
        <f>(3025.0/B8*100)</f>
        <v/>
      </c>
      <c r="D8" s="19" t="n">
        <v>418</v>
      </c>
      <c r="E8" s="18" t="n">
        <v>37.10610412</v>
      </c>
      <c r="F8" s="20" t="n">
        <v>3.26995864</v>
      </c>
      <c r="G8" s="18" t="n">
        <v>29.94067804</v>
      </c>
      <c r="H8" s="20" t="n">
        <v>2.53941522</v>
      </c>
      <c r="I8" s="18" t="n">
        <v>20.43513092</v>
      </c>
      <c r="J8" s="20" t="n">
        <v>2.48300789</v>
      </c>
      <c r="K8" s="18" t="n">
        <v>0</v>
      </c>
      <c r="L8" s="20" t="n">
        <v>0</v>
      </c>
      <c r="M8" s="18" t="n">
        <v>0.30933989</v>
      </c>
      <c r="N8" s="20" t="n">
        <v>0.22495312</v>
      </c>
      <c r="O8" s="18" t="n">
        <v>0</v>
      </c>
      <c r="P8" s="20" t="n">
        <v>0</v>
      </c>
      <c r="Q8" s="18" t="n">
        <v>0</v>
      </c>
      <c r="R8" s="20" t="n">
        <v>0</v>
      </c>
      <c r="S8" s="18" t="n">
        <v>12.20874703</v>
      </c>
      <c r="T8" s="20" t="n">
        <v>2.04698372</v>
      </c>
    </row>
    <row r="9" spans="1:20">
      <c r="A9" s="15" t="s">
        <v>431</v>
      </c>
      <c r="B9" s="17" t="n">
        <v>4752</v>
      </c>
      <c r="C9" s="18">
        <f>(4192.0/B9*100)</f>
        <v/>
      </c>
      <c r="D9" s="19" t="n">
        <v>560</v>
      </c>
      <c r="E9" s="18" t="n">
        <v>41.9542945</v>
      </c>
      <c r="F9" s="20" t="n">
        <v>2.07841493</v>
      </c>
      <c r="G9" s="18" t="n">
        <v>24.05977857</v>
      </c>
      <c r="H9" s="20" t="n">
        <v>1.80142585</v>
      </c>
      <c r="I9" s="18" t="n">
        <v>22.5189851</v>
      </c>
      <c r="J9" s="20" t="n">
        <v>1.80564333</v>
      </c>
      <c r="K9" s="18" t="n">
        <v>0</v>
      </c>
      <c r="L9" s="20" t="n">
        <v>0</v>
      </c>
      <c r="M9" s="18" t="n">
        <v>0</v>
      </c>
      <c r="N9" s="20" t="n">
        <v>0</v>
      </c>
      <c r="O9" s="18" t="n">
        <v>0.16567118</v>
      </c>
      <c r="P9" s="20" t="n">
        <v>0.16079468</v>
      </c>
      <c r="Q9" s="18" t="n">
        <v>0</v>
      </c>
      <c r="R9" s="20" t="n">
        <v>0</v>
      </c>
      <c r="S9" s="18" t="n">
        <v>11.30127065</v>
      </c>
      <c r="T9" s="20" t="n">
        <v>1.69986374</v>
      </c>
    </row>
    <row r="10" spans="1:20">
      <c r="A10" s="15" t="s">
        <v>432</v>
      </c>
      <c r="B10" s="17" t="n">
        <v>10022</v>
      </c>
      <c r="C10" s="18">
        <f>(8784.0/B10*100)</f>
        <v/>
      </c>
      <c r="D10" s="19" t="n">
        <v>1238</v>
      </c>
      <c r="E10" s="18" t="n">
        <v>15.7569504</v>
      </c>
      <c r="F10" s="20" t="n">
        <v>1.4475604</v>
      </c>
      <c r="G10" s="18" t="n">
        <v>46.19593033</v>
      </c>
      <c r="H10" s="20" t="n">
        <v>2.13881609</v>
      </c>
      <c r="I10" s="18" t="n">
        <v>34.17753705</v>
      </c>
      <c r="J10" s="20" t="n">
        <v>1.67895569</v>
      </c>
      <c r="K10" s="18" t="n">
        <v>0</v>
      </c>
      <c r="L10" s="20" t="n">
        <v>0</v>
      </c>
      <c r="M10" s="18" t="n">
        <v>0.03849789</v>
      </c>
      <c r="N10" s="20" t="n">
        <v>0.02435844</v>
      </c>
      <c r="O10" s="18" t="n">
        <v>0.15851853</v>
      </c>
      <c r="P10" s="20" t="n">
        <v>0.16116991</v>
      </c>
      <c r="Q10" s="18" t="n">
        <v>0</v>
      </c>
      <c r="R10" s="20" t="n">
        <v>0</v>
      </c>
      <c r="S10" s="18" t="n">
        <v>3.6725658</v>
      </c>
      <c r="T10" s="20" t="n">
        <v>0.74106569</v>
      </c>
    </row>
    <row r="11" spans="1:20">
      <c r="A11" s="15" t="s">
        <v>433</v>
      </c>
      <c r="B11" s="17" t="n">
        <v>3500</v>
      </c>
      <c r="C11" s="18">
        <f>(3078.0/B11*100)</f>
        <v/>
      </c>
      <c r="D11" s="19" t="n">
        <v>422</v>
      </c>
      <c r="E11" s="18" t="n">
        <v>26.4164572</v>
      </c>
      <c r="F11" s="20" t="n">
        <v>2.60221909</v>
      </c>
      <c r="G11" s="18" t="n">
        <v>29.45309291</v>
      </c>
      <c r="H11" s="20" t="n">
        <v>2.62071687</v>
      </c>
      <c r="I11" s="18" t="n">
        <v>26.05349874</v>
      </c>
      <c r="J11" s="20" t="n">
        <v>2.41142071</v>
      </c>
      <c r="K11" s="18" t="n">
        <v>0</v>
      </c>
      <c r="L11" s="20" t="n">
        <v>0</v>
      </c>
      <c r="M11" s="18" t="n">
        <v>0.31290166</v>
      </c>
      <c r="N11" s="20" t="n">
        <v>0.31625643</v>
      </c>
      <c r="O11" s="18" t="n">
        <v>0.10330704</v>
      </c>
      <c r="P11" s="20" t="n">
        <v>0.1136512</v>
      </c>
      <c r="Q11" s="18" t="n">
        <v>0</v>
      </c>
      <c r="R11" s="20" t="n">
        <v>0</v>
      </c>
      <c r="S11" s="18" t="n">
        <v>17.66074246</v>
      </c>
      <c r="T11" s="20" t="n">
        <v>2.07925975</v>
      </c>
    </row>
    <row r="12" spans="1:20">
      <c r="A12" s="15" t="s">
        <v>434</v>
      </c>
      <c r="B12" s="17" t="n">
        <v>3422</v>
      </c>
      <c r="C12" s="18">
        <f>(3004.0/B12*100)</f>
        <v/>
      </c>
      <c r="D12" s="19" t="n">
        <v>418</v>
      </c>
      <c r="E12" s="18" t="n">
        <v>29.44601618</v>
      </c>
      <c r="F12" s="20" t="n">
        <v>2.56073544</v>
      </c>
      <c r="G12" s="18" t="n">
        <v>35.23133017</v>
      </c>
      <c r="H12" s="20" t="n">
        <v>2.74585091</v>
      </c>
      <c r="I12" s="18" t="n">
        <v>20.94193142</v>
      </c>
      <c r="J12" s="20" t="n">
        <v>2.16881809</v>
      </c>
      <c r="K12" s="18" t="n">
        <v>0</v>
      </c>
      <c r="L12" s="20" t="n">
        <v>0</v>
      </c>
      <c r="M12" s="18" t="n">
        <v>0.18670463</v>
      </c>
      <c r="N12" s="20" t="n">
        <v>0.2679406</v>
      </c>
      <c r="O12" s="18" t="n">
        <v>0</v>
      </c>
      <c r="P12" s="20" t="n">
        <v>0</v>
      </c>
      <c r="Q12" s="18" t="n">
        <v>0</v>
      </c>
      <c r="R12" s="20" t="n">
        <v>0</v>
      </c>
      <c r="S12" s="18" t="n">
        <v>14.1940176</v>
      </c>
      <c r="T12" s="20" t="n">
        <v>2.31636484</v>
      </c>
    </row>
    <row r="13" spans="1:20">
      <c r="A13" s="15" t="s">
        <v>435</v>
      </c>
      <c r="B13" s="17" t="n">
        <v>3602</v>
      </c>
      <c r="C13" s="18">
        <f>(3184.0/B13*100)</f>
        <v/>
      </c>
      <c r="D13" s="19" t="n">
        <v>418</v>
      </c>
      <c r="E13" s="18" t="n">
        <v>15.99559743</v>
      </c>
      <c r="F13" s="20" t="n">
        <v>1.90653226</v>
      </c>
      <c r="G13" s="18" t="n">
        <v>54.06941578</v>
      </c>
      <c r="H13" s="20" t="n">
        <v>3.0857779</v>
      </c>
      <c r="I13" s="18" t="n">
        <v>26.73552897</v>
      </c>
      <c r="J13" s="20" t="n">
        <v>2.86732988</v>
      </c>
      <c r="K13" s="18" t="n">
        <v>0</v>
      </c>
      <c r="L13" s="20" t="n">
        <v>0</v>
      </c>
      <c r="M13" s="18" t="n">
        <v>0.59437562</v>
      </c>
      <c r="N13" s="20" t="n">
        <v>0.50857029</v>
      </c>
      <c r="O13" s="18" t="n">
        <v>0.07180754</v>
      </c>
      <c r="P13" s="20" t="n">
        <v>0.07256894999999999</v>
      </c>
      <c r="Q13" s="18" t="n">
        <v>0</v>
      </c>
      <c r="R13" s="20" t="n">
        <v>0</v>
      </c>
      <c r="S13" s="18" t="n">
        <v>2.53327467</v>
      </c>
      <c r="T13" s="20" t="n">
        <v>0.71370287</v>
      </c>
    </row>
    <row r="14" spans="1:20">
      <c r="A14" s="15" t="s">
        <v>436</v>
      </c>
      <c r="B14" s="17" t="n">
        <v>2788</v>
      </c>
      <c r="C14" s="18">
        <f>(2453.0/B14*100)</f>
        <v/>
      </c>
      <c r="D14" s="19" t="n">
        <v>335</v>
      </c>
      <c r="E14" s="18" t="n">
        <v>25.904567</v>
      </c>
      <c r="F14" s="20" t="n">
        <v>2.83880642</v>
      </c>
      <c r="G14" s="18" t="n">
        <v>57.80759654</v>
      </c>
      <c r="H14" s="20" t="n">
        <v>3.35550666</v>
      </c>
      <c r="I14" s="18" t="n">
        <v>10.28075678</v>
      </c>
      <c r="J14" s="20" t="n">
        <v>1.8502266</v>
      </c>
      <c r="K14" s="18" t="n">
        <v>0</v>
      </c>
      <c r="L14" s="20" t="n">
        <v>0</v>
      </c>
      <c r="M14" s="18" t="n">
        <v>0</v>
      </c>
      <c r="N14" s="20" t="n">
        <v>0</v>
      </c>
      <c r="O14" s="18" t="n">
        <v>0</v>
      </c>
      <c r="P14" s="20" t="n">
        <v>0</v>
      </c>
      <c r="Q14" s="18" t="n">
        <v>0</v>
      </c>
      <c r="R14" s="20" t="n">
        <v>0</v>
      </c>
      <c r="S14" s="18" t="n">
        <v>6.00707968</v>
      </c>
      <c r="T14" s="20" t="n">
        <v>1.44451854</v>
      </c>
    </row>
    <row r="15" spans="1:20">
      <c r="A15" s="15" t="s">
        <v>437</v>
      </c>
      <c r="B15" s="17" t="n">
        <v>2863</v>
      </c>
      <c r="C15" s="18">
        <f>(2501.0/B15*100)</f>
        <v/>
      </c>
      <c r="D15" s="19" t="n">
        <v>362</v>
      </c>
      <c r="E15" s="18" t="n">
        <v>19.71796944</v>
      </c>
      <c r="F15" s="20" t="n">
        <v>2.1027573</v>
      </c>
      <c r="G15" s="18" t="n">
        <v>52.33394771</v>
      </c>
      <c r="H15" s="20" t="n">
        <v>2.76777016</v>
      </c>
      <c r="I15" s="18" t="n">
        <v>22.26739014</v>
      </c>
      <c r="J15" s="20" t="n">
        <v>2.21165366</v>
      </c>
      <c r="K15" s="18" t="n">
        <v>0</v>
      </c>
      <c r="L15" s="20" t="n">
        <v>0</v>
      </c>
      <c r="M15" s="18" t="n">
        <v>0</v>
      </c>
      <c r="N15" s="20" t="n">
        <v>0</v>
      </c>
      <c r="O15" s="18" t="n">
        <v>0</v>
      </c>
      <c r="P15" s="20" t="n">
        <v>0</v>
      </c>
      <c r="Q15" s="18" t="n">
        <v>0</v>
      </c>
      <c r="R15" s="20" t="n">
        <v>0</v>
      </c>
      <c r="S15" s="18" t="n">
        <v>5.6806927</v>
      </c>
      <c r="T15" s="20" t="n">
        <v>1.34257183</v>
      </c>
    </row>
    <row r="16" spans="1:20">
      <c r="A16" s="15" t="s">
        <v>438</v>
      </c>
      <c r="B16" s="17" t="n">
        <v>3111</v>
      </c>
      <c r="C16" s="18">
        <f>(2720.0/B16*100)</f>
        <v/>
      </c>
      <c r="D16" s="19" t="n">
        <v>391</v>
      </c>
      <c r="E16" s="18" t="n">
        <v>21.96416216</v>
      </c>
      <c r="F16" s="20" t="n">
        <v>1.96547503</v>
      </c>
      <c r="G16" s="18" t="n">
        <v>34.42135779</v>
      </c>
      <c r="H16" s="20" t="n">
        <v>2.76420738</v>
      </c>
      <c r="I16" s="18" t="n">
        <v>18.73565124</v>
      </c>
      <c r="J16" s="20" t="n">
        <v>1.79783797</v>
      </c>
      <c r="K16" s="18" t="n">
        <v>0</v>
      </c>
      <c r="L16" s="20" t="n">
        <v>0</v>
      </c>
      <c r="M16" s="18" t="n">
        <v>0.642244</v>
      </c>
      <c r="N16" s="20" t="n">
        <v>0.44256343</v>
      </c>
      <c r="O16" s="18" t="n">
        <v>0</v>
      </c>
      <c r="P16" s="20" t="n">
        <v>0</v>
      </c>
      <c r="Q16" s="18" t="n">
        <v>0</v>
      </c>
      <c r="R16" s="20" t="n">
        <v>0</v>
      </c>
      <c r="S16" s="18" t="n">
        <v>24.23658481</v>
      </c>
      <c r="T16" s="20" t="n">
        <v>2.38943059</v>
      </c>
    </row>
    <row r="17" spans="1:20">
      <c r="A17" s="15" t="s">
        <v>439</v>
      </c>
      <c r="B17" s="17" t="n">
        <v>3197</v>
      </c>
      <c r="C17" s="18">
        <f>(2813.0/B17*100)</f>
        <v/>
      </c>
      <c r="D17" s="19" t="n">
        <v>384</v>
      </c>
      <c r="E17" s="18" t="n">
        <v>7.79361947</v>
      </c>
      <c r="F17" s="20" t="n">
        <v>1.44592185</v>
      </c>
      <c r="G17" s="18" t="n">
        <v>59.56503178</v>
      </c>
      <c r="H17" s="20" t="n">
        <v>2.59577276</v>
      </c>
      <c r="I17" s="18" t="n">
        <v>22.74177593</v>
      </c>
      <c r="J17" s="20" t="n">
        <v>2.26569794</v>
      </c>
      <c r="K17" s="18" t="n">
        <v>0</v>
      </c>
      <c r="L17" s="20" t="n">
        <v>0</v>
      </c>
      <c r="M17" s="18" t="n">
        <v>0.18675793</v>
      </c>
      <c r="N17" s="20" t="n">
        <v>0.18748566</v>
      </c>
      <c r="O17" s="18" t="n">
        <v>0</v>
      </c>
      <c r="P17" s="20" t="n">
        <v>0</v>
      </c>
      <c r="Q17" s="18" t="n">
        <v>0</v>
      </c>
      <c r="R17" s="20" t="n">
        <v>0</v>
      </c>
      <c r="S17" s="18" t="n">
        <v>9.7128149</v>
      </c>
      <c r="T17" s="20" t="n">
        <v>1.36627524</v>
      </c>
    </row>
    <row r="18" spans="1:20">
      <c r="A18" s="15" t="s">
        <v>440</v>
      </c>
      <c r="B18" s="17" t="n">
        <v>2706</v>
      </c>
      <c r="C18" s="18">
        <f>(2345.0/B18*100)</f>
        <v/>
      </c>
      <c r="D18" s="19" t="n">
        <v>361</v>
      </c>
      <c r="E18" s="18" t="n">
        <v>33.01192802</v>
      </c>
      <c r="F18" s="20" t="n">
        <v>2.20367469</v>
      </c>
      <c r="G18" s="18" t="n">
        <v>42.19463819</v>
      </c>
      <c r="H18" s="20" t="n">
        <v>2.67936547</v>
      </c>
      <c r="I18" s="18" t="n">
        <v>14.42942039</v>
      </c>
      <c r="J18" s="20" t="n">
        <v>1.91120887</v>
      </c>
      <c r="K18" s="18" t="n">
        <v>0</v>
      </c>
      <c r="L18" s="20" t="n">
        <v>0</v>
      </c>
      <c r="M18" s="18" t="n">
        <v>0</v>
      </c>
      <c r="N18" s="20" t="n">
        <v>0</v>
      </c>
      <c r="O18" s="18" t="n">
        <v>0</v>
      </c>
      <c r="P18" s="20" t="n">
        <v>0</v>
      </c>
      <c r="Q18" s="18" t="n">
        <v>0</v>
      </c>
      <c r="R18" s="20" t="n">
        <v>0</v>
      </c>
      <c r="S18" s="18" t="n">
        <v>10.36401341</v>
      </c>
      <c r="T18" s="20" t="n">
        <v>1.99798445</v>
      </c>
    </row>
    <row r="19" spans="1:20">
      <c r="A19" s="15" t="s">
        <v>441</v>
      </c>
      <c r="B19" s="17" t="n">
        <v>2850</v>
      </c>
      <c r="C19" s="18">
        <f>(2473.0/B19*100)</f>
        <v/>
      </c>
      <c r="D19" s="19" t="n">
        <v>377</v>
      </c>
      <c r="E19" s="18" t="n">
        <v>31.01323686</v>
      </c>
      <c r="F19" s="20" t="n">
        <v>2.78385263</v>
      </c>
      <c r="G19" s="18" t="n">
        <v>36.85923062</v>
      </c>
      <c r="H19" s="20" t="n">
        <v>2.37077293</v>
      </c>
      <c r="I19" s="18" t="n">
        <v>16.29588277</v>
      </c>
      <c r="J19" s="20" t="n">
        <v>2.04172551</v>
      </c>
      <c r="K19" s="18" t="n">
        <v>0</v>
      </c>
      <c r="L19" s="20" t="n">
        <v>0</v>
      </c>
      <c r="M19" s="18" t="n">
        <v>0.85441604</v>
      </c>
      <c r="N19" s="20" t="n">
        <v>0.66933442</v>
      </c>
      <c r="O19" s="18" t="n">
        <v>0</v>
      </c>
      <c r="P19" s="20" t="n">
        <v>0</v>
      </c>
      <c r="Q19" s="18" t="n">
        <v>0</v>
      </c>
      <c r="R19" s="20" t="n">
        <v>0</v>
      </c>
      <c r="S19" s="18" t="n">
        <v>14.97723371</v>
      </c>
      <c r="T19" s="20" t="n">
        <v>2.30107636</v>
      </c>
    </row>
    <row r="20" spans="1:20">
      <c r="A20" s="15" t="s">
        <v>442</v>
      </c>
      <c r="B20" s="17" t="n">
        <v>1741</v>
      </c>
      <c r="C20" s="18">
        <f>(1532.0/B20*100)</f>
        <v/>
      </c>
      <c r="D20" s="19" t="n">
        <v>209</v>
      </c>
      <c r="E20" s="18" t="n">
        <v>29.02858077</v>
      </c>
      <c r="F20" s="20" t="n">
        <v>3.17065947</v>
      </c>
      <c r="G20" s="18" t="n">
        <v>47.56056231</v>
      </c>
      <c r="H20" s="20" t="n">
        <v>3.31013297</v>
      </c>
      <c r="I20" s="18" t="n">
        <v>11.8423174</v>
      </c>
      <c r="J20" s="20" t="n">
        <v>2.12934767</v>
      </c>
      <c r="K20" s="18" t="n">
        <v>0</v>
      </c>
      <c r="L20" s="20" t="n">
        <v>0</v>
      </c>
      <c r="M20" s="18" t="n">
        <v>0</v>
      </c>
      <c r="N20" s="20" t="n">
        <v>0</v>
      </c>
      <c r="O20" s="18" t="n">
        <v>0</v>
      </c>
      <c r="P20" s="20" t="n">
        <v>0</v>
      </c>
      <c r="Q20" s="18" t="n">
        <v>0</v>
      </c>
      <c r="R20" s="20" t="n">
        <v>0</v>
      </c>
      <c r="S20" s="18" t="n">
        <v>11.56853952</v>
      </c>
      <c r="T20" s="20" t="n">
        <v>2.17237051</v>
      </c>
    </row>
    <row r="21" spans="1:20">
      <c r="A21" s="15" t="s">
        <v>443</v>
      </c>
      <c r="B21" s="17" t="n">
        <v>2833</v>
      </c>
      <c r="C21" s="18">
        <f>(2355.0/B21*100)</f>
        <v/>
      </c>
      <c r="D21" s="19" t="n">
        <v>478</v>
      </c>
      <c r="E21" s="18" t="n">
        <v>11.13495628</v>
      </c>
      <c r="F21" s="20" t="n">
        <v>1.59788829</v>
      </c>
      <c r="G21" s="18" t="n">
        <v>47.87828429</v>
      </c>
      <c r="H21" s="20" t="n">
        <v>2.20384833</v>
      </c>
      <c r="I21" s="18" t="n">
        <v>36.85002971</v>
      </c>
      <c r="J21" s="20" t="n">
        <v>2.02160292</v>
      </c>
      <c r="K21" s="18" t="n">
        <v>0</v>
      </c>
      <c r="L21" s="20" t="n">
        <v>0</v>
      </c>
      <c r="M21" s="18" t="n">
        <v>0</v>
      </c>
      <c r="N21" s="20" t="n">
        <v>0</v>
      </c>
      <c r="O21" s="18" t="n">
        <v>0.16218128</v>
      </c>
      <c r="P21" s="20" t="n">
        <v>0.16086122</v>
      </c>
      <c r="Q21" s="18" t="n">
        <v>0</v>
      </c>
      <c r="R21" s="20" t="n">
        <v>0</v>
      </c>
      <c r="S21" s="18" t="n">
        <v>3.97454843</v>
      </c>
      <c r="T21" s="20" t="n">
        <v>1.03341559</v>
      </c>
    </row>
    <row r="22" spans="1:20">
      <c r="A22" s="15" t="s">
        <v>444</v>
      </c>
      <c r="B22" s="17" t="n">
        <v>3667</v>
      </c>
      <c r="C22" s="18">
        <f>(3220.0/B22*100)</f>
        <v/>
      </c>
      <c r="D22" s="19" t="n">
        <v>447</v>
      </c>
      <c r="E22" s="18" t="n">
        <v>31.68609531</v>
      </c>
      <c r="F22" s="20" t="n">
        <v>2.62789666</v>
      </c>
      <c r="G22" s="18" t="n">
        <v>33.31378983</v>
      </c>
      <c r="H22" s="20" t="n">
        <v>2.88614024</v>
      </c>
      <c r="I22" s="18" t="n">
        <v>19.64110798</v>
      </c>
      <c r="J22" s="20" t="n">
        <v>2.09966208</v>
      </c>
      <c r="K22" s="18" t="n">
        <v>0</v>
      </c>
      <c r="L22" s="20" t="n">
        <v>0</v>
      </c>
      <c r="M22" s="18" t="n">
        <v>0.21435098</v>
      </c>
      <c r="N22" s="20" t="n">
        <v>0.23863037</v>
      </c>
      <c r="O22" s="18" t="n">
        <v>0</v>
      </c>
      <c r="P22" s="20" t="n">
        <v>0</v>
      </c>
      <c r="Q22" s="18" t="n">
        <v>0</v>
      </c>
      <c r="R22" s="20" t="n">
        <v>0</v>
      </c>
      <c r="S22" s="18" t="n">
        <v>15.14465589</v>
      </c>
      <c r="T22" s="20" t="n">
        <v>1.94478597</v>
      </c>
    </row>
    <row r="23" spans="1:20">
      <c r="A23" s="15" t="s">
        <v>445</v>
      </c>
      <c r="B23" s="17" t="n">
        <v>5792</v>
      </c>
      <c r="C23" s="18">
        <f>(5100.0/B23*100)</f>
        <v/>
      </c>
      <c r="D23" s="19" t="n">
        <v>692</v>
      </c>
      <c r="E23" s="18" t="n">
        <v>0.23608082</v>
      </c>
      <c r="F23" s="20" t="n">
        <v>0.04521029</v>
      </c>
      <c r="G23" s="18" t="n">
        <v>0.3505596</v>
      </c>
      <c r="H23" s="20" t="n">
        <v>0.06669446</v>
      </c>
      <c r="I23" s="18" t="n">
        <v>0.08328647</v>
      </c>
      <c r="J23" s="20" t="n">
        <v>0.02317841</v>
      </c>
      <c r="K23" s="18" t="n">
        <v>0</v>
      </c>
      <c r="L23" s="20" t="n">
        <v>0</v>
      </c>
      <c r="M23" s="18" t="n">
        <v>0.01314753</v>
      </c>
      <c r="N23" s="20" t="n">
        <v>0.01329148</v>
      </c>
      <c r="O23" s="18" t="n">
        <v>99.27388041</v>
      </c>
      <c r="P23" s="20" t="n">
        <v>0.09836938000000001</v>
      </c>
      <c r="Q23" s="18" t="n">
        <v>0</v>
      </c>
      <c r="R23" s="20" t="n">
        <v>0</v>
      </c>
      <c r="S23" s="18" t="n">
        <v>0.04304517</v>
      </c>
      <c r="T23" s="20" t="n">
        <v>0.02087902</v>
      </c>
    </row>
    <row r="24" spans="1:20">
      <c r="A24" s="15" t="s">
        <v>446</v>
      </c>
      <c r="B24" s="17" t="n">
        <v>3309</v>
      </c>
      <c r="C24" s="18">
        <f>(2904.0/B24*100)</f>
        <v/>
      </c>
      <c r="D24" s="19" t="n">
        <v>405</v>
      </c>
      <c r="E24" s="18" t="n">
        <v>14.29549351</v>
      </c>
      <c r="F24" s="20" t="n">
        <v>1.72833609</v>
      </c>
      <c r="G24" s="18" t="n">
        <v>17.01673689</v>
      </c>
      <c r="H24" s="20" t="n">
        <v>1.84202177</v>
      </c>
      <c r="I24" s="18" t="n">
        <v>45.14100926</v>
      </c>
      <c r="J24" s="20" t="n">
        <v>2.62213222</v>
      </c>
      <c r="K24" s="18" t="n">
        <v>0</v>
      </c>
      <c r="L24" s="20" t="n">
        <v>0</v>
      </c>
      <c r="M24" s="18" t="n">
        <v>0</v>
      </c>
      <c r="N24" s="20" t="n">
        <v>0</v>
      </c>
      <c r="O24" s="18" t="n">
        <v>0</v>
      </c>
      <c r="P24" s="20" t="n">
        <v>0</v>
      </c>
      <c r="Q24" s="18" t="n">
        <v>0</v>
      </c>
      <c r="R24" s="20" t="n">
        <v>0</v>
      </c>
      <c r="S24" s="18" t="n">
        <v>23.54676035</v>
      </c>
      <c r="T24" s="20" t="n">
        <v>2.09637793</v>
      </c>
    </row>
    <row r="25" spans="1:20">
      <c r="A25" s="15" t="s">
        <v>447</v>
      </c>
      <c r="B25" s="17" t="n">
        <v>2669</v>
      </c>
      <c r="C25" s="18">
        <f>(2329.0/B25*100)</f>
        <v/>
      </c>
      <c r="D25" s="19" t="n">
        <v>340</v>
      </c>
      <c r="E25" s="18" t="n">
        <v>6.01447415</v>
      </c>
      <c r="F25" s="20" t="n">
        <v>1.27950396</v>
      </c>
      <c r="G25" s="18" t="n">
        <v>53.49813103</v>
      </c>
      <c r="H25" s="20" t="n">
        <v>2.83205269</v>
      </c>
      <c r="I25" s="18" t="n">
        <v>26.17474482</v>
      </c>
      <c r="J25" s="20" t="n">
        <v>2.5545568</v>
      </c>
      <c r="K25" s="18" t="n">
        <v>0</v>
      </c>
      <c r="L25" s="20" t="n">
        <v>0</v>
      </c>
      <c r="M25" s="18" t="n">
        <v>0.24721024</v>
      </c>
      <c r="N25" s="20" t="n">
        <v>0.24598995</v>
      </c>
      <c r="O25" s="18" t="n">
        <v>0</v>
      </c>
      <c r="P25" s="20" t="n">
        <v>0</v>
      </c>
      <c r="Q25" s="18" t="n">
        <v>0</v>
      </c>
      <c r="R25" s="20" t="n">
        <v>0</v>
      </c>
      <c r="S25" s="18" t="n">
        <v>14.06543976</v>
      </c>
      <c r="T25" s="20" t="n">
        <v>1.77267562</v>
      </c>
    </row>
    <row r="26" spans="1:20">
      <c r="A26" s="15" t="s">
        <v>448</v>
      </c>
      <c r="B26" s="17" t="n">
        <v>2419</v>
      </c>
      <c r="C26" s="18">
        <f>(2125.0/B26*100)</f>
        <v/>
      </c>
      <c r="D26" s="19" t="n">
        <v>294</v>
      </c>
      <c r="E26" s="18" t="n">
        <v>39.18413317</v>
      </c>
      <c r="F26" s="20" t="n">
        <v>2.63727755</v>
      </c>
      <c r="G26" s="18" t="n">
        <v>38.10594368</v>
      </c>
      <c r="H26" s="20" t="n">
        <v>2.78166065</v>
      </c>
      <c r="I26" s="18" t="n">
        <v>16.6652165</v>
      </c>
      <c r="J26" s="20" t="n">
        <v>2.08284773</v>
      </c>
      <c r="K26" s="18" t="n">
        <v>0</v>
      </c>
      <c r="L26" s="20" t="n">
        <v>0</v>
      </c>
      <c r="M26" s="18" t="n">
        <v>0</v>
      </c>
      <c r="N26" s="20" t="n">
        <v>0</v>
      </c>
      <c r="O26" s="18" t="n">
        <v>0.57981109</v>
      </c>
      <c r="P26" s="20" t="n">
        <v>0.39692485</v>
      </c>
      <c r="Q26" s="18" t="n">
        <v>0</v>
      </c>
      <c r="R26" s="20" t="n">
        <v>0</v>
      </c>
      <c r="S26" s="18" t="n">
        <v>5.46489556</v>
      </c>
      <c r="T26" s="20" t="n">
        <v>1.26063175</v>
      </c>
    </row>
    <row r="27" spans="1:20">
      <c r="A27" s="15" t="s">
        <v>449</v>
      </c>
      <c r="B27" s="17" t="n">
        <v>2683</v>
      </c>
      <c r="C27" s="18">
        <f>(2365.0/B27*100)</f>
        <v/>
      </c>
      <c r="D27" s="19" t="n">
        <v>318</v>
      </c>
      <c r="E27" s="18" t="n">
        <v>24.23147989</v>
      </c>
      <c r="F27" s="20" t="n">
        <v>2.35282313</v>
      </c>
      <c r="G27" s="18" t="n">
        <v>36.42788536</v>
      </c>
      <c r="H27" s="20" t="n">
        <v>2.59137427</v>
      </c>
      <c r="I27" s="18" t="n">
        <v>19.70859637</v>
      </c>
      <c r="J27" s="20" t="n">
        <v>2.44395566</v>
      </c>
      <c r="K27" s="18" t="n">
        <v>0</v>
      </c>
      <c r="L27" s="20" t="n">
        <v>0</v>
      </c>
      <c r="M27" s="18" t="n">
        <v>0.34606282</v>
      </c>
      <c r="N27" s="20" t="n">
        <v>0.33875387</v>
      </c>
      <c r="O27" s="18" t="n">
        <v>0</v>
      </c>
      <c r="P27" s="20" t="n">
        <v>0</v>
      </c>
      <c r="Q27" s="18" t="n">
        <v>0</v>
      </c>
      <c r="R27" s="20" t="n">
        <v>0</v>
      </c>
      <c r="S27" s="18" t="n">
        <v>19.28597556</v>
      </c>
      <c r="T27" s="20" t="n">
        <v>2.08276577</v>
      </c>
    </row>
    <row r="28" spans="1:20">
      <c r="A28" s="15" t="s">
        <v>450</v>
      </c>
      <c r="B28" s="17" t="n">
        <v>3803</v>
      </c>
      <c r="C28" s="18">
        <f>(3328.0/B28*100)</f>
        <v/>
      </c>
      <c r="D28" s="19" t="n">
        <v>475</v>
      </c>
      <c r="E28" s="18" t="n">
        <v>51.12936447</v>
      </c>
      <c r="F28" s="20" t="n">
        <v>2.92742724</v>
      </c>
      <c r="G28" s="18" t="n">
        <v>39.51226767</v>
      </c>
      <c r="H28" s="20" t="n">
        <v>2.64919471</v>
      </c>
      <c r="I28" s="18" t="n">
        <v>4.99651287</v>
      </c>
      <c r="J28" s="20" t="n">
        <v>1.29559979</v>
      </c>
      <c r="K28" s="18" t="n">
        <v>0</v>
      </c>
      <c r="L28" s="20" t="n">
        <v>0</v>
      </c>
      <c r="M28" s="18" t="n">
        <v>0</v>
      </c>
      <c r="N28" s="20" t="n">
        <v>0</v>
      </c>
      <c r="O28" s="18" t="n">
        <v>0</v>
      </c>
      <c r="P28" s="20" t="n">
        <v>0</v>
      </c>
      <c r="Q28" s="18" t="n">
        <v>0</v>
      </c>
      <c r="R28" s="20" t="n">
        <v>0</v>
      </c>
      <c r="S28" s="18" t="n">
        <v>4.36185499</v>
      </c>
      <c r="T28" s="20" t="n">
        <v>1.04053076</v>
      </c>
    </row>
    <row r="29" spans="1:20">
      <c r="A29" s="15" t="s">
        <v>451</v>
      </c>
      <c r="B29" s="17" t="n">
        <v>2700</v>
      </c>
      <c r="C29" s="18">
        <f>(2385.0/B29*100)</f>
        <v/>
      </c>
      <c r="D29" s="19" t="n">
        <v>315</v>
      </c>
      <c r="E29" s="18" t="n">
        <v>28.27801339</v>
      </c>
      <c r="F29" s="20" t="n">
        <v>2.72716641</v>
      </c>
      <c r="G29" s="18" t="n">
        <v>32.29127213</v>
      </c>
      <c r="H29" s="20" t="n">
        <v>2.99364171</v>
      </c>
      <c r="I29" s="18" t="n">
        <v>35.35649949</v>
      </c>
      <c r="J29" s="20" t="n">
        <v>2.93009248</v>
      </c>
      <c r="K29" s="18" t="n">
        <v>0</v>
      </c>
      <c r="L29" s="20" t="n">
        <v>0</v>
      </c>
      <c r="M29" s="18" t="n">
        <v>0</v>
      </c>
      <c r="N29" s="20" t="n">
        <v>0</v>
      </c>
      <c r="O29" s="18" t="n">
        <v>0.33010765</v>
      </c>
      <c r="P29" s="20" t="n">
        <v>0.34452525</v>
      </c>
      <c r="Q29" s="18" t="n">
        <v>0</v>
      </c>
      <c r="R29" s="20" t="n">
        <v>0</v>
      </c>
      <c r="S29" s="18" t="n">
        <v>3.74410735</v>
      </c>
      <c r="T29" s="20" t="n">
        <v>1.13360388</v>
      </c>
    </row>
    <row r="30" spans="1:20">
      <c r="A30" s="15" t="s">
        <v>452</v>
      </c>
      <c r="B30" s="17" t="n">
        <v>2257</v>
      </c>
      <c r="C30" s="18">
        <f>(1967.0/B30*100)</f>
        <v/>
      </c>
      <c r="D30" s="19" t="n">
        <v>290</v>
      </c>
      <c r="E30" s="18" t="n">
        <v>19.25825135</v>
      </c>
      <c r="F30" s="20" t="n">
        <v>2.52475861</v>
      </c>
      <c r="G30" s="18" t="n">
        <v>36.29817361</v>
      </c>
      <c r="H30" s="20" t="n">
        <v>3.13410049</v>
      </c>
      <c r="I30" s="18" t="n">
        <v>36.07683894</v>
      </c>
      <c r="J30" s="20" t="n">
        <v>3.0984851</v>
      </c>
      <c r="K30" s="18" t="n">
        <v>0</v>
      </c>
      <c r="L30" s="20" t="n">
        <v>0</v>
      </c>
      <c r="M30" s="18" t="n">
        <v>0.33435573</v>
      </c>
      <c r="N30" s="20" t="n">
        <v>0.32782577</v>
      </c>
      <c r="O30" s="18" t="n">
        <v>0</v>
      </c>
      <c r="P30" s="20" t="n">
        <v>0</v>
      </c>
      <c r="Q30" s="18" t="n">
        <v>0</v>
      </c>
      <c r="R30" s="20" t="n">
        <v>0</v>
      </c>
      <c r="S30" s="18" t="n">
        <v>8.032380379999999</v>
      </c>
      <c r="T30" s="20" t="n">
        <v>1.47997471</v>
      </c>
    </row>
    <row r="31" spans="1:20">
      <c r="A31" s="15" t="s">
        <v>453</v>
      </c>
      <c r="B31" s="17" t="n">
        <v>2706</v>
      </c>
      <c r="C31" s="18">
        <f>(2373.0/B31*100)</f>
        <v/>
      </c>
      <c r="D31" s="19" t="n">
        <v>333</v>
      </c>
      <c r="E31" s="18" t="n">
        <v>23.17972465</v>
      </c>
      <c r="F31" s="20" t="n">
        <v>2.34382797</v>
      </c>
      <c r="G31" s="18" t="n">
        <v>44.38912181</v>
      </c>
      <c r="H31" s="20" t="n">
        <v>2.35633573</v>
      </c>
      <c r="I31" s="18" t="n">
        <v>19.86697794</v>
      </c>
      <c r="J31" s="20" t="n">
        <v>2.00690666</v>
      </c>
      <c r="K31" s="18" t="n">
        <v>0</v>
      </c>
      <c r="L31" s="20" t="n">
        <v>0</v>
      </c>
      <c r="M31" s="18" t="n">
        <v>0.53158436</v>
      </c>
      <c r="N31" s="20" t="n">
        <v>0.37527557</v>
      </c>
      <c r="O31" s="18" t="n">
        <v>0</v>
      </c>
      <c r="P31" s="20" t="n">
        <v>0</v>
      </c>
      <c r="Q31" s="18" t="n">
        <v>0</v>
      </c>
      <c r="R31" s="20" t="n">
        <v>0</v>
      </c>
      <c r="S31" s="18" t="n">
        <v>12.03259125</v>
      </c>
      <c r="T31" s="20" t="n">
        <v>1.53468139</v>
      </c>
    </row>
    <row r="32" spans="1:20">
      <c r="A32" s="15" t="s">
        <v>454</v>
      </c>
      <c r="B32" s="17" t="n">
        <v>2209</v>
      </c>
      <c r="C32" s="18">
        <f>(1854.0/B32*100)</f>
        <v/>
      </c>
      <c r="D32" s="19" t="n">
        <v>355</v>
      </c>
      <c r="E32" s="18" t="n">
        <v>21.51149145</v>
      </c>
      <c r="F32" s="20" t="n">
        <v>2.44870309</v>
      </c>
      <c r="G32" s="18" t="n">
        <v>66.58200846</v>
      </c>
      <c r="H32" s="20" t="n">
        <v>2.92127978</v>
      </c>
      <c r="I32" s="18" t="n">
        <v>7.74115402</v>
      </c>
      <c r="J32" s="20" t="n">
        <v>1.52010718</v>
      </c>
      <c r="K32" s="18" t="n">
        <v>0</v>
      </c>
      <c r="L32" s="20" t="n">
        <v>0</v>
      </c>
      <c r="M32" s="18" t="n">
        <v>0</v>
      </c>
      <c r="N32" s="20" t="n">
        <v>0</v>
      </c>
      <c r="O32" s="18" t="n">
        <v>0</v>
      </c>
      <c r="P32" s="20" t="n">
        <v>0</v>
      </c>
      <c r="Q32" s="18" t="n">
        <v>0</v>
      </c>
      <c r="R32" s="20" t="n">
        <v>0</v>
      </c>
      <c r="S32" s="18" t="n">
        <v>4.16534607</v>
      </c>
      <c r="T32" s="20" t="n">
        <v>0.92212926</v>
      </c>
    </row>
    <row r="33" spans="1:20">
      <c r="A33" s="15" t="s">
        <v>455</v>
      </c>
      <c r="B33" s="17" t="n">
        <v>3651</v>
      </c>
      <c r="C33" s="18">
        <f>(3204.0/B33*100)</f>
        <v/>
      </c>
      <c r="D33" s="19" t="n">
        <v>447</v>
      </c>
      <c r="E33" s="18" t="n">
        <v>19.20186326</v>
      </c>
      <c r="F33" s="20" t="n">
        <v>1.92753144</v>
      </c>
      <c r="G33" s="18" t="n">
        <v>43.12119094</v>
      </c>
      <c r="H33" s="20" t="n">
        <v>2.75049228</v>
      </c>
      <c r="I33" s="18" t="n">
        <v>31.41573162</v>
      </c>
      <c r="J33" s="20" t="n">
        <v>2.56536045</v>
      </c>
      <c r="K33" s="18" t="n">
        <v>0</v>
      </c>
      <c r="L33" s="20" t="n">
        <v>0</v>
      </c>
      <c r="M33" s="18" t="n">
        <v>0</v>
      </c>
      <c r="N33" s="20" t="n">
        <v>0</v>
      </c>
      <c r="O33" s="18" t="n">
        <v>0.25285618</v>
      </c>
      <c r="P33" s="20" t="n">
        <v>0.24281619</v>
      </c>
      <c r="Q33" s="18" t="n">
        <v>0</v>
      </c>
      <c r="R33" s="20" t="n">
        <v>0</v>
      </c>
      <c r="S33" s="18" t="n">
        <v>6.00835799</v>
      </c>
      <c r="T33" s="20" t="n">
        <v>1.21163991</v>
      </c>
    </row>
    <row r="34" spans="1:20">
      <c r="A34" s="15" t="s">
        <v>456</v>
      </c>
      <c r="B34" s="17" t="n">
        <v>3035</v>
      </c>
      <c r="C34" s="18">
        <f>(2655.0/B34*100)</f>
        <v/>
      </c>
      <c r="D34" s="19" t="n">
        <v>380</v>
      </c>
      <c r="E34" s="18" t="n">
        <v>71.29808025</v>
      </c>
      <c r="F34" s="20" t="n">
        <v>2.32680143</v>
      </c>
      <c r="G34" s="18" t="n">
        <v>9.60513845</v>
      </c>
      <c r="H34" s="20" t="n">
        <v>1.39947699</v>
      </c>
      <c r="I34" s="18" t="n">
        <v>2.85922836</v>
      </c>
      <c r="J34" s="20" t="n">
        <v>0.77272333</v>
      </c>
      <c r="K34" s="18" t="n">
        <v>0</v>
      </c>
      <c r="L34" s="20" t="n">
        <v>0</v>
      </c>
      <c r="M34" s="18" t="n">
        <v>0</v>
      </c>
      <c r="N34" s="20" t="n">
        <v>0</v>
      </c>
      <c r="O34" s="18" t="n">
        <v>0</v>
      </c>
      <c r="P34" s="20" t="n">
        <v>0</v>
      </c>
      <c r="Q34" s="18" t="n">
        <v>0</v>
      </c>
      <c r="R34" s="20" t="n">
        <v>0</v>
      </c>
      <c r="S34" s="18" t="n">
        <v>16.23755294</v>
      </c>
      <c r="T34" s="20" t="n">
        <v>1.91783511</v>
      </c>
    </row>
    <row r="35" spans="1:20">
      <c r="A35" s="15" t="s">
        <v>457</v>
      </c>
      <c r="B35" s="17" t="n">
        <v>2901</v>
      </c>
      <c r="C35" s="18">
        <f>(2574.0/B35*100)</f>
        <v/>
      </c>
      <c r="D35" s="19" t="n">
        <v>327</v>
      </c>
      <c r="E35" s="18" t="n">
        <v>32.1131222</v>
      </c>
      <c r="F35" s="20" t="n">
        <v>2.76357996</v>
      </c>
      <c r="G35" s="18" t="n">
        <v>45.67083965</v>
      </c>
      <c r="H35" s="20" t="n">
        <v>3.21733857</v>
      </c>
      <c r="I35" s="18" t="n">
        <v>17.71031124</v>
      </c>
      <c r="J35" s="20" t="n">
        <v>2.74670233</v>
      </c>
      <c r="K35" s="18" t="n">
        <v>0</v>
      </c>
      <c r="L35" s="20" t="n">
        <v>0</v>
      </c>
      <c r="M35" s="18" t="n">
        <v>0</v>
      </c>
      <c r="N35" s="20" t="n">
        <v>0</v>
      </c>
      <c r="O35" s="18" t="n">
        <v>0</v>
      </c>
      <c r="P35" s="20" t="n">
        <v>0</v>
      </c>
      <c r="Q35" s="18" t="n">
        <v>0</v>
      </c>
      <c r="R35" s="20" t="n">
        <v>0</v>
      </c>
      <c r="S35" s="18" t="n">
        <v>4.50572691</v>
      </c>
      <c r="T35" s="20" t="n">
        <v>1.28033781</v>
      </c>
    </row>
    <row r="36" spans="1:20">
      <c r="A36" s="15" t="s">
        <v>458</v>
      </c>
      <c r="B36" s="17" t="n">
        <v>3404</v>
      </c>
      <c r="C36" s="18">
        <f>(2983.0/B36*100)</f>
        <v/>
      </c>
      <c r="D36" s="19" t="n">
        <v>421</v>
      </c>
      <c r="E36" s="18" t="n">
        <v>26.36563461</v>
      </c>
      <c r="F36" s="20" t="n">
        <v>2.45710434</v>
      </c>
      <c r="G36" s="18" t="n">
        <v>33.48660046</v>
      </c>
      <c r="H36" s="20" t="n">
        <v>2.40237824</v>
      </c>
      <c r="I36" s="18" t="n">
        <v>30.38458049</v>
      </c>
      <c r="J36" s="20" t="n">
        <v>2.78061074</v>
      </c>
      <c r="K36" s="18" t="n">
        <v>0</v>
      </c>
      <c r="L36" s="20" t="n">
        <v>0</v>
      </c>
      <c r="M36" s="18" t="n">
        <v>0</v>
      </c>
      <c r="N36" s="20" t="n">
        <v>0</v>
      </c>
      <c r="O36" s="18" t="n">
        <v>0</v>
      </c>
      <c r="P36" s="20" t="n">
        <v>0</v>
      </c>
      <c r="Q36" s="18" t="n">
        <v>0</v>
      </c>
      <c r="R36" s="20" t="n">
        <v>0</v>
      </c>
      <c r="S36" s="18" t="n">
        <v>9.763184450000001</v>
      </c>
      <c r="T36" s="20" t="n">
        <v>1.509032</v>
      </c>
    </row>
    <row r="37" spans="1:20">
      <c r="A37" s="15" t="s">
        <v>459</v>
      </c>
      <c r="B37" s="17" t="n">
        <v>2731</v>
      </c>
      <c r="C37" s="18">
        <f>(2388.0/B37*100)</f>
        <v/>
      </c>
      <c r="D37" s="19" t="n">
        <v>343</v>
      </c>
      <c r="E37" s="18" t="n">
        <v>13.33089128</v>
      </c>
      <c r="F37" s="20" t="n">
        <v>1.96645723</v>
      </c>
      <c r="G37" s="18" t="n">
        <v>58.20503195</v>
      </c>
      <c r="H37" s="20" t="n">
        <v>2.39434855</v>
      </c>
      <c r="I37" s="18" t="n">
        <v>18.130042</v>
      </c>
      <c r="J37" s="20" t="n">
        <v>2.0619369</v>
      </c>
      <c r="K37" s="18" t="n">
        <v>0</v>
      </c>
      <c r="L37" s="20" t="n">
        <v>0</v>
      </c>
      <c r="M37" s="18" t="n">
        <v>0.29650886</v>
      </c>
      <c r="N37" s="20" t="n">
        <v>0.29982935</v>
      </c>
      <c r="O37" s="18" t="n">
        <v>0</v>
      </c>
      <c r="P37" s="20" t="n">
        <v>0</v>
      </c>
      <c r="Q37" s="18" t="n">
        <v>0</v>
      </c>
      <c r="R37" s="20" t="n">
        <v>0</v>
      </c>
      <c r="S37" s="18" t="n">
        <v>10.03752591</v>
      </c>
      <c r="T37" s="20" t="n">
        <v>1.53996715</v>
      </c>
    </row>
    <row r="38" spans="1:20">
      <c r="A38" s="15" t="s">
        <v>460</v>
      </c>
      <c r="B38" s="17" t="n">
        <v>2807</v>
      </c>
      <c r="C38" s="18">
        <f>(2355.0/B38*100)</f>
        <v/>
      </c>
      <c r="D38" s="19" t="n">
        <v>452</v>
      </c>
      <c r="E38" s="18" t="n">
        <v>33.21892636</v>
      </c>
      <c r="F38" s="20" t="n">
        <v>2.43833464</v>
      </c>
      <c r="G38" s="18" t="n">
        <v>40.85063644</v>
      </c>
      <c r="H38" s="20" t="n">
        <v>2.47710318</v>
      </c>
      <c r="I38" s="18" t="n">
        <v>12.79978168</v>
      </c>
      <c r="J38" s="20" t="n">
        <v>1.54543178</v>
      </c>
      <c r="K38" s="18" t="n">
        <v>0</v>
      </c>
      <c r="L38" s="20" t="n">
        <v>0</v>
      </c>
      <c r="M38" s="18" t="n">
        <v>0</v>
      </c>
      <c r="N38" s="20" t="n">
        <v>0</v>
      </c>
      <c r="O38" s="18" t="n">
        <v>0</v>
      </c>
      <c r="P38" s="20" t="n">
        <v>0</v>
      </c>
      <c r="Q38" s="18" t="n">
        <v>0</v>
      </c>
      <c r="R38" s="20" t="n">
        <v>0</v>
      </c>
      <c r="S38" s="18" t="n">
        <v>13.13065552</v>
      </c>
      <c r="T38" s="20" t="n">
        <v>1.69137947</v>
      </c>
    </row>
    <row r="39" spans="1:20">
      <c r="A39" s="15" t="s">
        <v>461</v>
      </c>
      <c r="B39" s="17" t="n">
        <v>2938</v>
      </c>
      <c r="C39" s="18">
        <f>(2588.0/B39*100)</f>
        <v/>
      </c>
      <c r="D39" s="19" t="n">
        <v>350</v>
      </c>
      <c r="E39" s="18" t="n">
        <v>23.95834245</v>
      </c>
      <c r="F39" s="20" t="n">
        <v>2.38208789</v>
      </c>
      <c r="G39" s="18" t="n">
        <v>48.71676592</v>
      </c>
      <c r="H39" s="20" t="n">
        <v>2.89191001</v>
      </c>
      <c r="I39" s="18" t="n">
        <v>16.40575069</v>
      </c>
      <c r="J39" s="20" t="n">
        <v>1.8724389</v>
      </c>
      <c r="K39" s="18" t="n">
        <v>0</v>
      </c>
      <c r="L39" s="20" t="n">
        <v>0</v>
      </c>
      <c r="M39" s="18" t="n">
        <v>0.87556405</v>
      </c>
      <c r="N39" s="20" t="n">
        <v>0.63184012</v>
      </c>
      <c r="O39" s="18" t="n">
        <v>0</v>
      </c>
      <c r="P39" s="20" t="n">
        <v>0</v>
      </c>
      <c r="Q39" s="18" t="n">
        <v>0</v>
      </c>
      <c r="R39" s="20" t="n">
        <v>0</v>
      </c>
      <c r="S39" s="18" t="n">
        <v>10.04357689</v>
      </c>
      <c r="T39" s="20" t="n">
        <v>1.53649233</v>
      </c>
    </row>
    <row r="40" spans="1:20">
      <c r="A40" s="15" t="s">
        <v>462</v>
      </c>
      <c r="B40" s="17" t="n">
        <v>6922</v>
      </c>
      <c r="C40" s="18">
        <f>(6125.0/B40*100)</f>
        <v/>
      </c>
      <c r="D40" s="19" t="n">
        <v>797</v>
      </c>
      <c r="E40" s="18" t="n">
        <v>12.48957948</v>
      </c>
      <c r="F40" s="20" t="n">
        <v>1.73207366</v>
      </c>
      <c r="G40" s="18" t="n">
        <v>43.43200812</v>
      </c>
      <c r="H40" s="20" t="n">
        <v>2.50910411</v>
      </c>
      <c r="I40" s="18" t="n">
        <v>35.37245696</v>
      </c>
      <c r="J40" s="20" t="n">
        <v>2.63123719</v>
      </c>
      <c r="K40" s="18" t="n">
        <v>0</v>
      </c>
      <c r="L40" s="20" t="n">
        <v>0</v>
      </c>
      <c r="M40" s="18" t="n">
        <v>0.07367748</v>
      </c>
      <c r="N40" s="20" t="n">
        <v>0.0422999</v>
      </c>
      <c r="O40" s="18" t="n">
        <v>0</v>
      </c>
      <c r="P40" s="20" t="n">
        <v>0</v>
      </c>
      <c r="Q40" s="18" t="n">
        <v>0</v>
      </c>
      <c r="R40" s="20" t="n">
        <v>0</v>
      </c>
      <c r="S40" s="18" t="n">
        <v>8.632277950000001</v>
      </c>
      <c r="T40" s="20" t="n">
        <v>1.39848501</v>
      </c>
    </row>
    <row r="41" spans="1:20">
      <c r="A41" s="15" t="s">
        <v>463</v>
      </c>
      <c r="B41" s="17" t="n">
        <v>2854</v>
      </c>
      <c r="C41" s="18">
        <f>(2517.0/B41*100)</f>
        <v/>
      </c>
      <c r="D41" s="19" t="n">
        <v>337</v>
      </c>
      <c r="E41" s="18" t="n">
        <v>16.60854169</v>
      </c>
      <c r="F41" s="20" t="n">
        <v>2.27091774</v>
      </c>
      <c r="G41" s="18" t="n">
        <v>50.09250837</v>
      </c>
      <c r="H41" s="20" t="n">
        <v>2.84879069</v>
      </c>
      <c r="I41" s="18" t="n">
        <v>29.42014845</v>
      </c>
      <c r="J41" s="20" t="n">
        <v>2.36202313</v>
      </c>
      <c r="K41" s="18" t="n">
        <v>0</v>
      </c>
      <c r="L41" s="20" t="n">
        <v>0</v>
      </c>
      <c r="M41" s="18" t="n">
        <v>0.24221311</v>
      </c>
      <c r="N41" s="20" t="n">
        <v>0.25781033</v>
      </c>
      <c r="O41" s="18" t="n">
        <v>0</v>
      </c>
      <c r="P41" s="20" t="n">
        <v>0</v>
      </c>
      <c r="Q41" s="18" t="n">
        <v>0</v>
      </c>
      <c r="R41" s="20" t="n">
        <v>0</v>
      </c>
      <c r="S41" s="18" t="n">
        <v>3.63658838</v>
      </c>
      <c r="T41" s="20" t="n">
        <v>0.89165357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(10799.0/B46*100)</f>
        <v/>
      </c>
      <c r="D46" s="19" t="n">
        <v>1274</v>
      </c>
      <c r="E46" s="18" t="n">
        <v>40.50055448</v>
      </c>
      <c r="F46" s="20" t="n">
        <v>1.79032072</v>
      </c>
      <c r="G46" s="18" t="n">
        <v>34.30802128</v>
      </c>
      <c r="H46" s="20" t="n">
        <v>1.6221346</v>
      </c>
      <c r="I46" s="18" t="n">
        <v>7.62837707</v>
      </c>
      <c r="J46" s="20" t="n">
        <v>1.02365174</v>
      </c>
      <c r="K46" s="18" t="n">
        <v>0</v>
      </c>
      <c r="L46" s="20" t="n">
        <v>0</v>
      </c>
      <c r="M46" s="18" t="n">
        <v>1.08591516</v>
      </c>
      <c r="N46" s="20" t="n">
        <v>0.27011058</v>
      </c>
      <c r="O46" s="18" t="n">
        <v>0.42756984</v>
      </c>
      <c r="P46" s="20" t="n">
        <v>0.20377309</v>
      </c>
      <c r="Q46" s="18" t="n">
        <v>0</v>
      </c>
      <c r="R46" s="20" t="n">
        <v>0</v>
      </c>
      <c r="S46" s="18" t="n">
        <v>16.04956217</v>
      </c>
      <c r="T46" s="20" t="n">
        <v>1.10157354</v>
      </c>
    </row>
    <row r="47" spans="1:20">
      <c r="A47" s="15" t="s">
        <v>470</v>
      </c>
      <c r="B47" s="17" t="n">
        <v>2823</v>
      </c>
      <c r="C47" s="18">
        <f>(2487.0/B47*100)</f>
        <v/>
      </c>
      <c r="D47" s="19" t="n">
        <v>336</v>
      </c>
      <c r="E47" s="18" t="n">
        <v>38.39027125</v>
      </c>
      <c r="F47" s="20" t="n">
        <v>2.47075509</v>
      </c>
      <c r="G47" s="18" t="n">
        <v>26.99737038</v>
      </c>
      <c r="H47" s="20" t="n">
        <v>2.56055069</v>
      </c>
      <c r="I47" s="18" t="n">
        <v>14.25678179</v>
      </c>
      <c r="J47" s="20" t="n">
        <v>1.83060276</v>
      </c>
      <c r="K47" s="18" t="n">
        <v>0</v>
      </c>
      <c r="L47" s="20" t="n">
        <v>0</v>
      </c>
      <c r="M47" s="18" t="n">
        <v>0.30394787</v>
      </c>
      <c r="N47" s="20" t="n">
        <v>0.30593419</v>
      </c>
      <c r="O47" s="18" t="n">
        <v>0</v>
      </c>
      <c r="P47" s="20" t="n">
        <v>0</v>
      </c>
      <c r="Q47" s="18" t="n">
        <v>0</v>
      </c>
      <c r="R47" s="20" t="n">
        <v>0</v>
      </c>
      <c r="S47" s="18" t="n">
        <v>20.05162871</v>
      </c>
      <c r="T47" s="20" t="n">
        <v>2.81095705</v>
      </c>
    </row>
    <row r="48" spans="1:20">
      <c r="A48" s="15" t="s">
        <v>471</v>
      </c>
      <c r="B48" s="17" t="n">
        <v>4682</v>
      </c>
      <c r="C48" s="18">
        <f>(4091.0/B48*100)</f>
        <v/>
      </c>
      <c r="D48" s="19" t="n">
        <v>591</v>
      </c>
      <c r="E48" s="18" t="n">
        <v>46.54101591</v>
      </c>
      <c r="F48" s="20" t="n">
        <v>3.16676885</v>
      </c>
      <c r="G48" s="18" t="n">
        <v>24.37987665</v>
      </c>
      <c r="H48" s="20" t="n">
        <v>2.20655228</v>
      </c>
      <c r="I48" s="18" t="n">
        <v>22.40686653</v>
      </c>
      <c r="J48" s="20" t="n">
        <v>2.41642824</v>
      </c>
      <c r="K48" s="18" t="n">
        <v>0</v>
      </c>
      <c r="L48" s="20" t="n">
        <v>0</v>
      </c>
      <c r="M48" s="18" t="n">
        <v>0.70923025</v>
      </c>
      <c r="N48" s="20" t="n">
        <v>0.38996818</v>
      </c>
      <c r="O48" s="18" t="n">
        <v>0</v>
      </c>
      <c r="P48" s="20" t="n">
        <v>0</v>
      </c>
      <c r="Q48" s="18" t="n">
        <v>0</v>
      </c>
      <c r="R48" s="20" t="n">
        <v>0</v>
      </c>
      <c r="S48" s="18" t="n">
        <v>5.96301067</v>
      </c>
      <c r="T48" s="20" t="n">
        <v>1.37975115</v>
      </c>
    </row>
    <row r="49" spans="1:20">
      <c r="A49" s="15" t="s">
        <v>472</v>
      </c>
      <c r="B49" s="17" t="n">
        <v>6158</v>
      </c>
      <c r="C49" s="18">
        <f>(5377.0/B49*100)</f>
        <v/>
      </c>
      <c r="D49" s="19" t="n">
        <v>781</v>
      </c>
      <c r="E49" s="18" t="n">
        <v>41.52067744</v>
      </c>
      <c r="F49" s="20" t="n">
        <v>2.21947915</v>
      </c>
      <c r="G49" s="18" t="n">
        <v>21.02359219</v>
      </c>
      <c r="H49" s="20" t="n">
        <v>2.04942158</v>
      </c>
      <c r="I49" s="18" t="n">
        <v>29.83781549</v>
      </c>
      <c r="J49" s="20" t="n">
        <v>2.12860801</v>
      </c>
      <c r="K49" s="18" t="n">
        <v>0</v>
      </c>
      <c r="L49" s="20" t="n">
        <v>0</v>
      </c>
      <c r="M49" s="18" t="n">
        <v>0.3597366</v>
      </c>
      <c r="N49" s="20" t="n">
        <v>0.30260982</v>
      </c>
      <c r="O49" s="18" t="n">
        <v>0.10333618</v>
      </c>
      <c r="P49" s="20" t="n">
        <v>0.10352592</v>
      </c>
      <c r="Q49" s="18" t="n">
        <v>0</v>
      </c>
      <c r="R49" s="20" t="n">
        <v>0</v>
      </c>
      <c r="S49" s="18" t="n">
        <v>7.15484209</v>
      </c>
      <c r="T49" s="20" t="n">
        <v>1.3136613</v>
      </c>
    </row>
    <row r="50" spans="1:20">
      <c r="A50" s="15" t="s">
        <v>473</v>
      </c>
      <c r="B50" s="17" t="n">
        <v>3494</v>
      </c>
      <c r="C50" s="18">
        <f>(3116.0/B50*100)</f>
        <v/>
      </c>
      <c r="D50" s="19" t="n">
        <v>378</v>
      </c>
      <c r="E50" s="18" t="n">
        <v>41.81409972</v>
      </c>
      <c r="F50" s="20" t="n">
        <v>2.49375269</v>
      </c>
      <c r="G50" s="18" t="n">
        <v>42.25387002</v>
      </c>
      <c r="H50" s="20" t="n">
        <v>2.81257647</v>
      </c>
      <c r="I50" s="18" t="n">
        <v>5.00345416</v>
      </c>
      <c r="J50" s="20" t="n">
        <v>1.23073352</v>
      </c>
      <c r="K50" s="18" t="n">
        <v>0</v>
      </c>
      <c r="L50" s="20" t="n">
        <v>0</v>
      </c>
      <c r="M50" s="18" t="n">
        <v>0.61113381</v>
      </c>
      <c r="N50" s="20" t="n">
        <v>0.43447349</v>
      </c>
      <c r="O50" s="18" t="n">
        <v>0</v>
      </c>
      <c r="P50" s="20" t="n">
        <v>0</v>
      </c>
      <c r="Q50" s="18" t="n">
        <v>0</v>
      </c>
      <c r="R50" s="20" t="n">
        <v>0</v>
      </c>
      <c r="S50" s="18" t="n">
        <v>10.31744228</v>
      </c>
      <c r="T50" s="20" t="n">
        <v>1.5872091</v>
      </c>
    </row>
    <row r="51" spans="1:20">
      <c r="A51" s="15" t="s">
        <v>474</v>
      </c>
      <c r="B51" s="17" t="n">
        <v>3013</v>
      </c>
      <c r="C51" s="18">
        <f>(2647.0/B51*100)</f>
        <v/>
      </c>
      <c r="D51" s="19" t="n">
        <v>366</v>
      </c>
      <c r="E51" s="18" t="n">
        <v>41.40523898</v>
      </c>
      <c r="F51" s="20" t="n">
        <v>2.49410796</v>
      </c>
      <c r="G51" s="18" t="n">
        <v>32.76459942</v>
      </c>
      <c r="H51" s="20" t="n">
        <v>2.86793582</v>
      </c>
      <c r="I51" s="18" t="n">
        <v>9.30819189</v>
      </c>
      <c r="J51" s="20" t="n">
        <v>1.60783376</v>
      </c>
      <c r="K51" s="18" t="n">
        <v>0</v>
      </c>
      <c r="L51" s="20" t="n">
        <v>0</v>
      </c>
      <c r="M51" s="18" t="n">
        <v>0</v>
      </c>
      <c r="N51" s="20" t="n">
        <v>0</v>
      </c>
      <c r="O51" s="18" t="n">
        <v>0</v>
      </c>
      <c r="P51" s="20" t="n">
        <v>0</v>
      </c>
      <c r="Q51" s="18" t="n">
        <v>0</v>
      </c>
      <c r="R51" s="20" t="n">
        <v>0</v>
      </c>
      <c r="S51" s="18" t="n">
        <v>16.52196971</v>
      </c>
      <c r="T51" s="20" t="n">
        <v>2.12790216</v>
      </c>
    </row>
    <row r="52" spans="1:20">
      <c r="A52" s="15" t="s">
        <v>475</v>
      </c>
      <c r="B52" s="17" t="n">
        <v>2760</v>
      </c>
      <c r="C52" s="18">
        <f>(2410.0/B52*100)</f>
        <v/>
      </c>
      <c r="D52" s="19" t="n">
        <v>350</v>
      </c>
      <c r="E52" s="18" t="n">
        <v>19.99319175</v>
      </c>
      <c r="F52" s="20" t="n">
        <v>1.96212073</v>
      </c>
      <c r="G52" s="18" t="n">
        <v>42.75716501</v>
      </c>
      <c r="H52" s="20" t="n">
        <v>3.12922654</v>
      </c>
      <c r="I52" s="18" t="n">
        <v>22.84533919</v>
      </c>
      <c r="J52" s="20" t="n">
        <v>2.06872372</v>
      </c>
      <c r="K52" s="18" t="n">
        <v>0</v>
      </c>
      <c r="L52" s="20" t="n">
        <v>0</v>
      </c>
      <c r="M52" s="18" t="n">
        <v>0</v>
      </c>
      <c r="N52" s="20" t="n">
        <v>0</v>
      </c>
      <c r="O52" s="18" t="n">
        <v>0</v>
      </c>
      <c r="P52" s="20" t="n">
        <v>0</v>
      </c>
      <c r="Q52" s="18" t="n">
        <v>0</v>
      </c>
      <c r="R52" s="20" t="n">
        <v>0</v>
      </c>
      <c r="S52" s="18" t="n">
        <v>14.40430405</v>
      </c>
      <c r="T52" s="20" t="n">
        <v>1.69147784</v>
      </c>
    </row>
    <row r="53" spans="1:20">
      <c r="A53" s="15" t="s">
        <v>476</v>
      </c>
      <c r="B53" s="17" t="n">
        <v>2474</v>
      </c>
      <c r="C53" s="18">
        <f>(2091.0/B53*100)</f>
        <v/>
      </c>
      <c r="D53" s="19" t="n">
        <v>383</v>
      </c>
      <c r="E53" s="18" t="n">
        <v>37.69196828</v>
      </c>
      <c r="F53" s="20" t="n">
        <v>2.89146648</v>
      </c>
      <c r="G53" s="18" t="n">
        <v>19.68262147</v>
      </c>
      <c r="H53" s="20" t="n">
        <v>1.92607935</v>
      </c>
      <c r="I53" s="18" t="n">
        <v>14.42579279</v>
      </c>
      <c r="J53" s="20" t="n">
        <v>1.99977057</v>
      </c>
      <c r="K53" s="18" t="n">
        <v>0</v>
      </c>
      <c r="L53" s="20" t="n">
        <v>0</v>
      </c>
      <c r="M53" s="18" t="n">
        <v>6.84233545</v>
      </c>
      <c r="N53" s="20" t="n">
        <v>1.49564792</v>
      </c>
      <c r="O53" s="18" t="n">
        <v>0.25817523</v>
      </c>
      <c r="P53" s="20" t="n">
        <v>0.26077832</v>
      </c>
      <c r="Q53" s="18" t="n">
        <v>0</v>
      </c>
      <c r="R53" s="20" t="n">
        <v>0</v>
      </c>
      <c r="S53" s="18" t="n">
        <v>21.09910677</v>
      </c>
      <c r="T53" s="20" t="n">
        <v>2.17440436</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(2341.0/B55*100)</f>
        <v/>
      </c>
      <c r="D55" s="19" t="n">
        <v>334</v>
      </c>
      <c r="E55" s="18" t="n">
        <v>28.54466091</v>
      </c>
      <c r="F55" s="20" t="n">
        <v>2.57349078</v>
      </c>
      <c r="G55" s="18" t="n">
        <v>47.96676425</v>
      </c>
      <c r="H55" s="20" t="n">
        <v>2.91525366</v>
      </c>
      <c r="I55" s="18" t="n">
        <v>17.83310572</v>
      </c>
      <c r="J55" s="20" t="n">
        <v>2.20773272</v>
      </c>
      <c r="K55" s="18" t="n">
        <v>0</v>
      </c>
      <c r="L55" s="20" t="n">
        <v>0</v>
      </c>
      <c r="M55" s="18" t="n">
        <v>0</v>
      </c>
      <c r="N55" s="20" t="n">
        <v>0</v>
      </c>
      <c r="O55" s="18" t="n">
        <v>0</v>
      </c>
      <c r="P55" s="20" t="n">
        <v>0</v>
      </c>
      <c r="Q55" s="18" t="n">
        <v>0</v>
      </c>
      <c r="R55" s="20" t="n">
        <v>0</v>
      </c>
      <c r="S55" s="18" t="n">
        <v>5.65546912</v>
      </c>
      <c r="T55" s="20" t="n">
        <v>1.08785126</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(2805.0/B61*100)</f>
        <v/>
      </c>
      <c r="D61" s="19" t="n">
        <v>396</v>
      </c>
      <c r="E61" s="18" t="n">
        <v>40.51546695</v>
      </c>
      <c r="F61" s="20" t="n">
        <v>2.78845289</v>
      </c>
      <c r="G61" s="18" t="n">
        <v>41.26649998</v>
      </c>
      <c r="H61" s="20" t="n">
        <v>2.65880714</v>
      </c>
      <c r="I61" s="18" t="n">
        <v>8.92367565</v>
      </c>
      <c r="J61" s="20" t="n">
        <v>1.55488194</v>
      </c>
      <c r="K61" s="18" t="n">
        <v>0</v>
      </c>
      <c r="L61" s="20" t="n">
        <v>0</v>
      </c>
      <c r="M61" s="18" t="n">
        <v>0.65148821</v>
      </c>
      <c r="N61" s="20" t="n">
        <v>0.42484398</v>
      </c>
      <c r="O61" s="18" t="n">
        <v>0</v>
      </c>
      <c r="P61" s="20" t="n">
        <v>0</v>
      </c>
      <c r="Q61" s="18" t="n">
        <v>0</v>
      </c>
      <c r="R61" s="20" t="n">
        <v>0</v>
      </c>
      <c r="S61" s="18" t="n">
        <v>8.642869210000001</v>
      </c>
      <c r="T61" s="20" t="n">
        <v>1.41864579</v>
      </c>
    </row>
    <row r="62" spans="1:20">
      <c r="A62" s="15" t="s">
        <v>486</v>
      </c>
      <c r="B62" s="17" t="n">
        <v>2230</v>
      </c>
      <c r="C62" s="18">
        <f>(1948.0/B62*100)</f>
        <v/>
      </c>
      <c r="D62" s="19" t="n">
        <v>282</v>
      </c>
      <c r="E62" s="18" t="n">
        <v>41.11034784</v>
      </c>
      <c r="F62" s="20" t="n">
        <v>2.8134279</v>
      </c>
      <c r="G62" s="18" t="n">
        <v>33.02165346</v>
      </c>
      <c r="H62" s="20" t="n">
        <v>2.8083938</v>
      </c>
      <c r="I62" s="18" t="n">
        <v>21.59318696</v>
      </c>
      <c r="J62" s="20" t="n">
        <v>2.64142424</v>
      </c>
      <c r="K62" s="18" t="n">
        <v>0</v>
      </c>
      <c r="L62" s="20" t="n">
        <v>0</v>
      </c>
      <c r="M62" s="18" t="n">
        <v>0.35244349</v>
      </c>
      <c r="N62" s="20" t="n">
        <v>0.35606462</v>
      </c>
      <c r="O62" s="18" t="n">
        <v>0.35244349</v>
      </c>
      <c r="P62" s="20" t="n">
        <v>0.35127618</v>
      </c>
      <c r="Q62" s="18" t="n">
        <v>0</v>
      </c>
      <c r="R62" s="20" t="n">
        <v>0</v>
      </c>
      <c r="S62" s="18" t="n">
        <v>3.56992477</v>
      </c>
      <c r="T62" s="20" t="n">
        <v>1.15046294</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(2430.0/B67*100)</f>
        <v/>
      </c>
      <c r="D67" s="19" t="n">
        <v>341</v>
      </c>
      <c r="E67" s="18" t="n">
        <v>28.63630259</v>
      </c>
      <c r="F67" s="20" t="n">
        <v>2.50244722</v>
      </c>
      <c r="G67" s="18" t="n">
        <v>32.22417911</v>
      </c>
      <c r="H67" s="20" t="n">
        <v>2.37122752</v>
      </c>
      <c r="I67" s="18" t="n">
        <v>4.44323725</v>
      </c>
      <c r="J67" s="20" t="n">
        <v>1.05408549</v>
      </c>
      <c r="K67" s="18" t="n">
        <v>0</v>
      </c>
      <c r="L67" s="20" t="n">
        <v>0</v>
      </c>
      <c r="M67" s="18" t="n">
        <v>0.57288476</v>
      </c>
      <c r="N67" s="20" t="n">
        <v>0.40601915</v>
      </c>
      <c r="O67" s="18" t="n">
        <v>0.26152045</v>
      </c>
      <c r="P67" s="20" t="n">
        <v>0.26212226</v>
      </c>
      <c r="Q67" s="18" t="n">
        <v>0</v>
      </c>
      <c r="R67" s="20" t="n">
        <v>0</v>
      </c>
      <c r="S67" s="18" t="n">
        <v>33.86187584</v>
      </c>
      <c r="T67" s="20" t="n">
        <v>2.61143936</v>
      </c>
    </row>
    <row r="68" spans="1:20">
      <c r="A68" s="15" t="s">
        <v>492</v>
      </c>
      <c r="B68" s="17" t="n">
        <v>3460</v>
      </c>
      <c r="C68" s="18">
        <f>(3090.0/B68*100)</f>
        <v/>
      </c>
      <c r="D68" s="19" t="n">
        <v>370</v>
      </c>
      <c r="E68" s="18" t="n">
        <v>59.92535383</v>
      </c>
      <c r="F68" s="20" t="n">
        <v>2.86577566</v>
      </c>
      <c r="G68" s="18" t="n">
        <v>22.09330363</v>
      </c>
      <c r="H68" s="20" t="n">
        <v>2.19695607</v>
      </c>
      <c r="I68" s="18" t="n">
        <v>3.67591084</v>
      </c>
      <c r="J68" s="20" t="n">
        <v>1.10091185</v>
      </c>
      <c r="K68" s="18" t="n">
        <v>0</v>
      </c>
      <c r="L68" s="20" t="n">
        <v>0</v>
      </c>
      <c r="M68" s="18" t="n">
        <v>0.21229158</v>
      </c>
      <c r="N68" s="20" t="n">
        <v>0.21685564</v>
      </c>
      <c r="O68" s="18" t="n">
        <v>0.56399806</v>
      </c>
      <c r="P68" s="20" t="n">
        <v>0.40157175</v>
      </c>
      <c r="Q68" s="18" t="n">
        <v>0</v>
      </c>
      <c r="R68" s="20" t="n">
        <v>0</v>
      </c>
      <c r="S68" s="18" t="n">
        <v>13.52914205</v>
      </c>
      <c r="T68" s="20" t="n">
        <v>1.78853501</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(5018.0/B70*100)</f>
        <v/>
      </c>
      <c r="D70" s="19" t="n">
        <v>1016</v>
      </c>
      <c r="E70" s="18" t="n">
        <v>47.58830929</v>
      </c>
      <c r="F70" s="20" t="n">
        <v>1.72369913</v>
      </c>
      <c r="G70" s="18" t="n">
        <v>24.2187825</v>
      </c>
      <c r="H70" s="20" t="n">
        <v>1.4563079</v>
      </c>
      <c r="I70" s="18" t="n">
        <v>18.40686612</v>
      </c>
      <c r="J70" s="20" t="n">
        <v>1.22988484</v>
      </c>
      <c r="K70" s="18" t="n">
        <v>0</v>
      </c>
      <c r="L70" s="20" t="n">
        <v>0</v>
      </c>
      <c r="M70" s="18" t="n">
        <v>1.11238917</v>
      </c>
      <c r="N70" s="20" t="n">
        <v>0.30470349</v>
      </c>
      <c r="O70" s="18" t="n">
        <v>0</v>
      </c>
      <c r="P70" s="20" t="n">
        <v>0</v>
      </c>
      <c r="Q70" s="18" t="n">
        <v>0</v>
      </c>
      <c r="R70" s="20" t="n">
        <v>0</v>
      </c>
      <c r="S70" s="18" t="n">
        <v>8.67365292</v>
      </c>
      <c r="T70" s="20" t="n">
        <v>0.94561875</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(2713.0/B72*100)</f>
        <v/>
      </c>
      <c r="D72" s="19" t="n">
        <v>394</v>
      </c>
      <c r="E72" s="18" t="n">
        <v>58.74133699</v>
      </c>
      <c r="F72" s="20" t="n">
        <v>3.57066569</v>
      </c>
      <c r="G72" s="18" t="n">
        <v>20.49787986</v>
      </c>
      <c r="H72" s="20" t="n">
        <v>2.47902355</v>
      </c>
      <c r="I72" s="18" t="n">
        <v>7.74343536</v>
      </c>
      <c r="J72" s="20" t="n">
        <v>1.51285826</v>
      </c>
      <c r="K72" s="18" t="n">
        <v>0</v>
      </c>
      <c r="L72" s="20" t="n">
        <v>0</v>
      </c>
      <c r="M72" s="18" t="n">
        <v>0</v>
      </c>
      <c r="N72" s="20" t="n">
        <v>0</v>
      </c>
      <c r="O72" s="18" t="n">
        <v>0.11088198</v>
      </c>
      <c r="P72" s="20" t="n">
        <v>0.11138608</v>
      </c>
      <c r="Q72" s="18" t="n">
        <v>0</v>
      </c>
      <c r="R72" s="20" t="n">
        <v>0</v>
      </c>
      <c r="S72" s="18" t="n">
        <v>12.9064658</v>
      </c>
      <c r="T72" s="20" t="n">
        <v>1.78075583</v>
      </c>
    </row>
    <row r="73" spans="1:20">
      <c r="A73" s="15" t="s">
        <v>497</v>
      </c>
      <c r="B73" s="17" t="n">
        <v>2973</v>
      </c>
      <c r="C73" s="18">
        <f>(2616.0/B73*100)</f>
        <v/>
      </c>
      <c r="D73" s="19" t="n">
        <v>357</v>
      </c>
      <c r="E73" s="18" t="n">
        <v>36.91774783</v>
      </c>
      <c r="F73" s="20" t="n">
        <v>2.50150037</v>
      </c>
      <c r="G73" s="18" t="n">
        <v>35.39184407</v>
      </c>
      <c r="H73" s="20" t="n">
        <v>2.72758936</v>
      </c>
      <c r="I73" s="18" t="n">
        <v>21.72522066</v>
      </c>
      <c r="J73" s="20" t="n">
        <v>2.33566893</v>
      </c>
      <c r="K73" s="18" t="n">
        <v>0</v>
      </c>
      <c r="L73" s="20" t="n">
        <v>0</v>
      </c>
      <c r="M73" s="18" t="n">
        <v>0.64495347</v>
      </c>
      <c r="N73" s="20" t="n">
        <v>0.05338743</v>
      </c>
      <c r="O73" s="18" t="n">
        <v>0</v>
      </c>
      <c r="P73" s="20" t="n">
        <v>0</v>
      </c>
      <c r="Q73" s="18" t="n">
        <v>0</v>
      </c>
      <c r="R73" s="20" t="n">
        <v>0</v>
      </c>
      <c r="S73" s="18" t="n">
        <v>5.32023397</v>
      </c>
      <c r="T73" s="20" t="n">
        <v>1.23835961</v>
      </c>
    </row>
    <row r="74" spans="1:20">
      <c r="A74" s="15" t="s">
        <v>498</v>
      </c>
      <c r="B74" s="17" t="n">
        <v>3819</v>
      </c>
      <c r="C74" s="18">
        <f>(3352.0/B74*100)</f>
        <v/>
      </c>
      <c r="D74" s="19" t="n">
        <v>467</v>
      </c>
      <c r="E74" s="18" t="n">
        <v>24.0092716</v>
      </c>
      <c r="F74" s="20" t="n">
        <v>2.17812009</v>
      </c>
      <c r="G74" s="18" t="n">
        <v>62.86392998</v>
      </c>
      <c r="H74" s="20" t="n">
        <v>2.42902304</v>
      </c>
      <c r="I74" s="18" t="n">
        <v>6.46396529</v>
      </c>
      <c r="J74" s="20" t="n">
        <v>1.11627068</v>
      </c>
      <c r="K74" s="18" t="n">
        <v>0</v>
      </c>
      <c r="L74" s="20" t="n">
        <v>0</v>
      </c>
      <c r="M74" s="18" t="n">
        <v>0.10863389</v>
      </c>
      <c r="N74" s="20" t="n">
        <v>0.10948668</v>
      </c>
      <c r="O74" s="18" t="n">
        <v>0</v>
      </c>
      <c r="P74" s="20" t="n">
        <v>0</v>
      </c>
      <c r="Q74" s="18" t="n">
        <v>0</v>
      </c>
      <c r="R74" s="20" t="n">
        <v>0</v>
      </c>
      <c r="S74" s="18" t="n">
        <v>6.55419925</v>
      </c>
      <c r="T74" s="20" t="n">
        <v>1.51546117</v>
      </c>
    </row>
    <row r="75" spans="1:20">
      <c r="A75" s="15" t="s">
        <v>499</v>
      </c>
      <c r="B75" s="17" t="n">
        <v>4652</v>
      </c>
      <c r="C75" s="18">
        <f>(4070.0/B75*100)</f>
        <v/>
      </c>
      <c r="D75" s="19" t="n">
        <v>582</v>
      </c>
      <c r="E75" s="18" t="n">
        <v>71.7961236</v>
      </c>
      <c r="F75" s="20" t="n">
        <v>2.31760795</v>
      </c>
      <c r="G75" s="18" t="n">
        <v>20.97635813</v>
      </c>
      <c r="H75" s="20" t="n">
        <v>2.15039434</v>
      </c>
      <c r="I75" s="18" t="n">
        <v>3.72745737</v>
      </c>
      <c r="J75" s="20" t="n">
        <v>0.87962423</v>
      </c>
      <c r="K75" s="18" t="n">
        <v>0</v>
      </c>
      <c r="L75" s="20" t="n">
        <v>0</v>
      </c>
      <c r="M75" s="18" t="n">
        <v>0</v>
      </c>
      <c r="N75" s="20" t="n">
        <v>0</v>
      </c>
      <c r="O75" s="18" t="n">
        <v>0.35661714</v>
      </c>
      <c r="P75" s="20" t="n">
        <v>0.37132115</v>
      </c>
      <c r="Q75" s="18" t="n">
        <v>0</v>
      </c>
      <c r="R75" s="20" t="n">
        <v>0</v>
      </c>
      <c r="S75" s="18" t="n">
        <v>3.14344378</v>
      </c>
      <c r="T75" s="20" t="n">
        <v>1.08871662</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(2634.0/B77*100)</f>
        <v/>
      </c>
      <c r="D77" s="19" t="n">
        <v>335</v>
      </c>
      <c r="E77" s="18" t="n">
        <v>45.14936565</v>
      </c>
      <c r="F77" s="20" t="n">
        <v>2.90143436</v>
      </c>
      <c r="G77" s="18" t="n">
        <v>12.17148934</v>
      </c>
      <c r="H77" s="20" t="n">
        <v>1.90545297</v>
      </c>
      <c r="I77" s="18" t="n">
        <v>10.57151425</v>
      </c>
      <c r="J77" s="20" t="n">
        <v>1.75015008</v>
      </c>
      <c r="K77" s="18" t="n">
        <v>0</v>
      </c>
      <c r="L77" s="20" t="n">
        <v>0</v>
      </c>
      <c r="M77" s="18" t="n">
        <v>2.68659322</v>
      </c>
      <c r="N77" s="20" t="n">
        <v>0.84249136</v>
      </c>
      <c r="O77" s="18" t="n">
        <v>0.26934144</v>
      </c>
      <c r="P77" s="20" t="n">
        <v>0.26799363</v>
      </c>
      <c r="Q77" s="18" t="n">
        <v>0</v>
      </c>
      <c r="R77" s="20" t="n">
        <v>0</v>
      </c>
      <c r="S77" s="18" t="n">
        <v>29.1516961</v>
      </c>
      <c r="T77" s="20" t="n">
        <v>2.79193157</v>
      </c>
    </row>
    <row r="78" spans="1:20">
      <c r="A78" s="15" t="s">
        <v>502</v>
      </c>
      <c r="B78" s="17" t="n">
        <v>7115</v>
      </c>
      <c r="C78" s="18">
        <f>(6259.0/B78*100)</f>
        <v/>
      </c>
      <c r="D78" s="19" t="n">
        <v>856</v>
      </c>
      <c r="E78" s="18" t="n">
        <v>32.00003571</v>
      </c>
      <c r="F78" s="20" t="n">
        <v>2.35200906</v>
      </c>
      <c r="G78" s="18" t="n">
        <v>34.89245082</v>
      </c>
      <c r="H78" s="20" t="n">
        <v>2.12577762</v>
      </c>
      <c r="I78" s="18" t="n">
        <v>27.70416843</v>
      </c>
      <c r="J78" s="20" t="n">
        <v>1.83677901</v>
      </c>
      <c r="K78" s="18" t="n">
        <v>0</v>
      </c>
      <c r="L78" s="20" t="n">
        <v>0</v>
      </c>
      <c r="M78" s="18" t="n">
        <v>0.45339091</v>
      </c>
      <c r="N78" s="20" t="n">
        <v>0.23830111</v>
      </c>
      <c r="O78" s="18" t="n">
        <v>0.08369522</v>
      </c>
      <c r="P78" s="20" t="n">
        <v>0.08393144</v>
      </c>
      <c r="Q78" s="18" t="n">
        <v>0</v>
      </c>
      <c r="R78" s="20" t="n">
        <v>0</v>
      </c>
      <c r="S78" s="18" t="n">
        <v>4.86625891</v>
      </c>
      <c r="T78" s="20" t="n">
        <v>0.938962</v>
      </c>
    </row>
    <row r="79" spans="1:20">
      <c r="A79" s="15" t="s">
        <v>503</v>
      </c>
      <c r="B79" s="17" t="n">
        <v>3154</v>
      </c>
      <c r="C79" s="18">
        <f>(2777.0/B79*100)</f>
        <v/>
      </c>
      <c r="D79" s="19" t="n">
        <v>377</v>
      </c>
      <c r="E79" s="18" t="n">
        <v>38.5167237</v>
      </c>
      <c r="F79" s="20" t="n">
        <v>2.58704007</v>
      </c>
      <c r="G79" s="18" t="n">
        <v>18.53929188</v>
      </c>
      <c r="H79" s="20" t="n">
        <v>2.3357527</v>
      </c>
      <c r="I79" s="18" t="n">
        <v>15.01111428</v>
      </c>
      <c r="J79" s="20" t="n">
        <v>1.99204978</v>
      </c>
      <c r="K79" s="18" t="n">
        <v>0</v>
      </c>
      <c r="L79" s="20" t="n">
        <v>0</v>
      </c>
      <c r="M79" s="18" t="n">
        <v>0.98128636</v>
      </c>
      <c r="N79" s="20" t="n">
        <v>0.57687623</v>
      </c>
      <c r="O79" s="18" t="n">
        <v>0</v>
      </c>
      <c r="P79" s="20" t="n">
        <v>0</v>
      </c>
      <c r="Q79" s="18" t="n">
        <v>0</v>
      </c>
      <c r="R79" s="20" t="n">
        <v>0</v>
      </c>
      <c r="S79" s="18" t="n">
        <v>26.95158377</v>
      </c>
      <c r="T79" s="20" t="n">
        <v>2.05812494</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(13999.0/B82*100)</f>
        <v/>
      </c>
      <c r="D82" s="19" t="n">
        <v>1962</v>
      </c>
      <c r="E82" s="18" t="n">
        <v>24.73907479</v>
      </c>
      <c r="F82" s="20" t="n">
        <v>1.74798087</v>
      </c>
      <c r="G82" s="18" t="n">
        <v>33.35744363</v>
      </c>
      <c r="H82" s="20" t="n">
        <v>1.56777918</v>
      </c>
      <c r="I82" s="18" t="n">
        <v>33.00103056</v>
      </c>
      <c r="J82" s="20" t="n">
        <v>1.58710033</v>
      </c>
      <c r="K82" s="18" t="n">
        <v>0</v>
      </c>
      <c r="L82" s="20" t="n">
        <v>0</v>
      </c>
      <c r="M82" s="18" t="n">
        <v>0.14463513</v>
      </c>
      <c r="N82" s="20" t="n">
        <v>0.0587328</v>
      </c>
      <c r="O82" s="18" t="n">
        <v>0</v>
      </c>
      <c r="P82" s="20" t="n">
        <v>0</v>
      </c>
      <c r="Q82" s="18" t="n">
        <v>0</v>
      </c>
      <c r="R82" s="20" t="n">
        <v>0</v>
      </c>
      <c r="S82" s="18" t="n">
        <v>8.757815880000001</v>
      </c>
      <c r="T82" s="20" t="n">
        <v>0.94932836</v>
      </c>
    </row>
    <row r="83" spans="1:20">
      <c r="A83" s="15" t="s">
        <v>507</v>
      </c>
      <c r="B83" s="17" t="n">
        <v>808</v>
      </c>
      <c r="C83" s="18">
        <f>(712.0/B83*100)</f>
        <v/>
      </c>
      <c r="D83" s="19" t="n">
        <v>96</v>
      </c>
      <c r="E83" s="18" t="n">
        <v>12.51737339</v>
      </c>
      <c r="F83" s="20" t="n">
        <v>3.0432683</v>
      </c>
      <c r="G83" s="18" t="n">
        <v>41.93647936</v>
      </c>
      <c r="H83" s="20" t="n">
        <v>4.80332548</v>
      </c>
      <c r="I83" s="18" t="n">
        <v>43.56490388</v>
      </c>
      <c r="J83" s="20" t="n">
        <v>4.86458161</v>
      </c>
      <c r="K83" s="18" t="n">
        <v>0</v>
      </c>
      <c r="L83" s="20" t="n">
        <v>0</v>
      </c>
      <c r="M83" s="18" t="n">
        <v>0</v>
      </c>
      <c r="N83" s="20" t="n">
        <v>0</v>
      </c>
      <c r="O83" s="18" t="n">
        <v>0</v>
      </c>
      <c r="P83" s="20" t="n">
        <v>0</v>
      </c>
      <c r="Q83" s="18" t="n">
        <v>0</v>
      </c>
      <c r="R83" s="20" t="n">
        <v>0</v>
      </c>
      <c r="S83" s="18" t="n">
        <v>1.98124338</v>
      </c>
      <c r="T83" s="20" t="n">
        <v>1.35381176</v>
      </c>
    </row>
    <row r="84" spans="1:20">
      <c r="A84" s="23" t="s">
        <v>508</v>
      </c>
      <c r="B84" s="24" t="n">
        <v>938</v>
      </c>
      <c r="C84" s="25">
        <f>(828.0/B84*100)</f>
        <v/>
      </c>
      <c r="D84" s="19" t="n">
        <v>110</v>
      </c>
      <c r="E84" s="18" t="n">
        <v>21.08786425</v>
      </c>
      <c r="F84" s="20" t="n">
        <v>3.19355592</v>
      </c>
      <c r="G84" s="18" t="n">
        <v>54.28407224</v>
      </c>
      <c r="H84" s="20" t="n">
        <v>4.04065449</v>
      </c>
      <c r="I84" s="18" t="n">
        <v>22.61092159</v>
      </c>
      <c r="J84" s="20" t="n">
        <v>4.94996414</v>
      </c>
      <c r="K84" s="18" t="n">
        <v>0</v>
      </c>
      <c r="L84" s="20" t="n">
        <v>0</v>
      </c>
      <c r="M84" s="18" t="n">
        <v>0</v>
      </c>
      <c r="N84" s="20" t="n">
        <v>0</v>
      </c>
      <c r="O84" s="18" t="n">
        <v>0</v>
      </c>
      <c r="P84" s="20" t="n">
        <v>0</v>
      </c>
      <c r="Q84" s="18" t="n">
        <v>0</v>
      </c>
      <c r="R84" s="20" t="n">
        <v>0</v>
      </c>
      <c r="S84" s="18" t="n">
        <v>2.01714193</v>
      </c>
      <c r="T84" s="20" t="n">
        <v>1.5040581</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(6279.0/B7*100)</f>
        <v/>
      </c>
      <c r="D7" s="19" t="n">
        <v>884</v>
      </c>
      <c r="E7" s="18" t="n">
        <v>32.54736875</v>
      </c>
      <c r="F7" s="20" t="n">
        <v>1.94809662</v>
      </c>
      <c r="G7" s="18" t="n">
        <v>24.68321569</v>
      </c>
      <c r="H7" s="20" t="n">
        <v>1.8867192</v>
      </c>
      <c r="I7" s="18" t="n">
        <v>39.23488236</v>
      </c>
      <c r="J7" s="20" t="n">
        <v>1.84498888</v>
      </c>
      <c r="K7" s="18" t="n">
        <v>0</v>
      </c>
      <c r="L7" s="20" t="n">
        <v>0</v>
      </c>
      <c r="M7" s="18" t="n">
        <v>0.48299098</v>
      </c>
      <c r="N7" s="20" t="n">
        <v>0.25325159</v>
      </c>
      <c r="O7" s="18" t="n">
        <v>0.01197379</v>
      </c>
      <c r="P7" s="20" t="n">
        <v>0.01216866</v>
      </c>
      <c r="Q7" s="18" t="n">
        <v>0</v>
      </c>
      <c r="R7" s="20" t="n">
        <v>0</v>
      </c>
      <c r="S7" s="18" t="n">
        <v>3.03956843</v>
      </c>
      <c r="T7" s="20" t="n">
        <v>0.71692334</v>
      </c>
    </row>
    <row r="8" spans="1:20">
      <c r="A8" s="15" t="s">
        <v>430</v>
      </c>
      <c r="B8" s="17" t="n">
        <v>3443</v>
      </c>
      <c r="C8" s="18">
        <f>(3025.0/B8*100)</f>
        <v/>
      </c>
      <c r="D8" s="19" t="n">
        <v>418</v>
      </c>
      <c r="E8" s="18" t="n">
        <v>32.89822178</v>
      </c>
      <c r="F8" s="20" t="n">
        <v>2.75272021</v>
      </c>
      <c r="G8" s="18" t="n">
        <v>11.67214498</v>
      </c>
      <c r="H8" s="20" t="n">
        <v>1.68386883</v>
      </c>
      <c r="I8" s="18" t="n">
        <v>35.23947957</v>
      </c>
      <c r="J8" s="20" t="n">
        <v>3.13393426</v>
      </c>
      <c r="K8" s="18" t="n">
        <v>0</v>
      </c>
      <c r="L8" s="20" t="n">
        <v>0</v>
      </c>
      <c r="M8" s="18" t="n">
        <v>0.30933989</v>
      </c>
      <c r="N8" s="20" t="n">
        <v>0.22495312</v>
      </c>
      <c r="O8" s="18" t="n">
        <v>0</v>
      </c>
      <c r="P8" s="20" t="n">
        <v>0</v>
      </c>
      <c r="Q8" s="18" t="n">
        <v>0</v>
      </c>
      <c r="R8" s="20" t="n">
        <v>0</v>
      </c>
      <c r="S8" s="18" t="n">
        <v>19.88081378</v>
      </c>
      <c r="T8" s="20" t="n">
        <v>2.52471216</v>
      </c>
    </row>
    <row r="9" spans="1:20">
      <c r="A9" s="15" t="s">
        <v>431</v>
      </c>
      <c r="B9" s="17" t="n">
        <v>4752</v>
      </c>
      <c r="C9" s="18">
        <f>(4192.0/B9*100)</f>
        <v/>
      </c>
      <c r="D9" s="19" t="n">
        <v>560</v>
      </c>
      <c r="E9" s="18" t="n">
        <v>40.59755587</v>
      </c>
      <c r="F9" s="20" t="n">
        <v>1.97670575</v>
      </c>
      <c r="G9" s="18" t="n">
        <v>19.63373093</v>
      </c>
      <c r="H9" s="20" t="n">
        <v>1.81773459</v>
      </c>
      <c r="I9" s="18" t="n">
        <v>30.2784897</v>
      </c>
      <c r="J9" s="20" t="n">
        <v>1.96983927</v>
      </c>
      <c r="K9" s="18" t="n">
        <v>0</v>
      </c>
      <c r="L9" s="20" t="n">
        <v>0</v>
      </c>
      <c r="M9" s="18" t="n">
        <v>0</v>
      </c>
      <c r="N9" s="20" t="n">
        <v>0</v>
      </c>
      <c r="O9" s="18" t="n">
        <v>0.16567118</v>
      </c>
      <c r="P9" s="20" t="n">
        <v>0.16079468</v>
      </c>
      <c r="Q9" s="18" t="n">
        <v>0.21072208</v>
      </c>
      <c r="R9" s="20" t="n">
        <v>0.22678754</v>
      </c>
      <c r="S9" s="18" t="n">
        <v>9.11383024</v>
      </c>
      <c r="T9" s="20" t="n">
        <v>1.57860319</v>
      </c>
    </row>
    <row r="10" spans="1:20">
      <c r="A10" s="15" t="s">
        <v>432</v>
      </c>
      <c r="B10" s="17" t="n">
        <v>10022</v>
      </c>
      <c r="C10" s="18">
        <f>(8784.0/B10*100)</f>
        <v/>
      </c>
      <c r="D10" s="19" t="n">
        <v>1238</v>
      </c>
      <c r="E10" s="18" t="n">
        <v>24.36751724</v>
      </c>
      <c r="F10" s="20" t="n">
        <v>1.48414993</v>
      </c>
      <c r="G10" s="18" t="n">
        <v>25.54865823</v>
      </c>
      <c r="H10" s="20" t="n">
        <v>1.55860366</v>
      </c>
      <c r="I10" s="18" t="n">
        <v>49.14012942</v>
      </c>
      <c r="J10" s="20" t="n">
        <v>1.64764891</v>
      </c>
      <c r="K10" s="18" t="n">
        <v>0</v>
      </c>
      <c r="L10" s="20" t="n">
        <v>0</v>
      </c>
      <c r="M10" s="18" t="n">
        <v>0.03849789</v>
      </c>
      <c r="N10" s="20" t="n">
        <v>0.02435844</v>
      </c>
      <c r="O10" s="18" t="n">
        <v>0.15851853</v>
      </c>
      <c r="P10" s="20" t="n">
        <v>0.16116991</v>
      </c>
      <c r="Q10" s="18" t="n">
        <v>0</v>
      </c>
      <c r="R10" s="20" t="n">
        <v>0</v>
      </c>
      <c r="S10" s="18" t="n">
        <v>0.74667869</v>
      </c>
      <c r="T10" s="20" t="n">
        <v>0.36985819</v>
      </c>
    </row>
    <row r="11" spans="1:20">
      <c r="A11" s="15" t="s">
        <v>433</v>
      </c>
      <c r="B11" s="17" t="n">
        <v>3500</v>
      </c>
      <c r="C11" s="18">
        <f>(3078.0/B11*100)</f>
        <v/>
      </c>
      <c r="D11" s="19" t="n">
        <v>422</v>
      </c>
      <c r="E11" s="18" t="n">
        <v>27.68125209</v>
      </c>
      <c r="F11" s="20" t="n">
        <v>2.47804975</v>
      </c>
      <c r="G11" s="18" t="n">
        <v>28.81773811</v>
      </c>
      <c r="H11" s="20" t="n">
        <v>2.6938423</v>
      </c>
      <c r="I11" s="18" t="n">
        <v>31.16341119</v>
      </c>
      <c r="J11" s="20" t="n">
        <v>2.4791533</v>
      </c>
      <c r="K11" s="18" t="n">
        <v>0</v>
      </c>
      <c r="L11" s="20" t="n">
        <v>0</v>
      </c>
      <c r="M11" s="18" t="n">
        <v>0.31290166</v>
      </c>
      <c r="N11" s="20" t="n">
        <v>0.31625643</v>
      </c>
      <c r="O11" s="18" t="n">
        <v>0.10330704</v>
      </c>
      <c r="P11" s="20" t="n">
        <v>0.1136512</v>
      </c>
      <c r="Q11" s="18" t="n">
        <v>0</v>
      </c>
      <c r="R11" s="20" t="n">
        <v>0</v>
      </c>
      <c r="S11" s="18" t="n">
        <v>11.92138991</v>
      </c>
      <c r="T11" s="20" t="n">
        <v>1.85570615</v>
      </c>
    </row>
    <row r="12" spans="1:20">
      <c r="A12" s="15" t="s">
        <v>434</v>
      </c>
      <c r="B12" s="17" t="n">
        <v>3422</v>
      </c>
      <c r="C12" s="18">
        <f>(3004.0/B12*100)</f>
        <v/>
      </c>
      <c r="D12" s="19" t="n">
        <v>418</v>
      </c>
      <c r="E12" s="18" t="n">
        <v>28.57362259</v>
      </c>
      <c r="F12" s="20" t="n">
        <v>2.72400166</v>
      </c>
      <c r="G12" s="18" t="n">
        <v>14.73810372</v>
      </c>
      <c r="H12" s="20" t="n">
        <v>2.10506388</v>
      </c>
      <c r="I12" s="18" t="n">
        <v>35.56558001</v>
      </c>
      <c r="J12" s="20" t="n">
        <v>2.72664559</v>
      </c>
      <c r="K12" s="18" t="n">
        <v>0</v>
      </c>
      <c r="L12" s="20" t="n">
        <v>0</v>
      </c>
      <c r="M12" s="18" t="n">
        <v>0.18670463</v>
      </c>
      <c r="N12" s="20" t="n">
        <v>0.2679406</v>
      </c>
      <c r="O12" s="18" t="n">
        <v>0</v>
      </c>
      <c r="P12" s="20" t="n">
        <v>0</v>
      </c>
      <c r="Q12" s="18" t="n">
        <v>0</v>
      </c>
      <c r="R12" s="20" t="n">
        <v>0</v>
      </c>
      <c r="S12" s="18" t="n">
        <v>20.93598904</v>
      </c>
      <c r="T12" s="20" t="n">
        <v>2.38795257</v>
      </c>
    </row>
    <row r="13" spans="1:20">
      <c r="A13" s="15" t="s">
        <v>435</v>
      </c>
      <c r="B13" s="17" t="n">
        <v>3602</v>
      </c>
      <c r="C13" s="18">
        <f>(3184.0/B13*100)</f>
        <v/>
      </c>
      <c r="D13" s="19" t="n">
        <v>418</v>
      </c>
      <c r="E13" s="18" t="n">
        <v>35.19270559</v>
      </c>
      <c r="F13" s="20" t="n">
        <v>2.93173225</v>
      </c>
      <c r="G13" s="18" t="n">
        <v>7.65933123</v>
      </c>
      <c r="H13" s="20" t="n">
        <v>1.63315753</v>
      </c>
      <c r="I13" s="18" t="n">
        <v>55.90168924</v>
      </c>
      <c r="J13" s="20" t="n">
        <v>3.40727479</v>
      </c>
      <c r="K13" s="18" t="n">
        <v>0</v>
      </c>
      <c r="L13" s="20" t="n">
        <v>0</v>
      </c>
      <c r="M13" s="18" t="n">
        <v>0.59437562</v>
      </c>
      <c r="N13" s="20" t="n">
        <v>0.50857029</v>
      </c>
      <c r="O13" s="18" t="n">
        <v>0.07180754</v>
      </c>
      <c r="P13" s="20" t="n">
        <v>0.07256894999999999</v>
      </c>
      <c r="Q13" s="18" t="n">
        <v>0</v>
      </c>
      <c r="R13" s="20" t="n">
        <v>0</v>
      </c>
      <c r="S13" s="18" t="n">
        <v>0.58009078</v>
      </c>
      <c r="T13" s="20" t="n">
        <v>0.28356457</v>
      </c>
    </row>
    <row r="14" spans="1:20">
      <c r="A14" s="15" t="s">
        <v>436</v>
      </c>
      <c r="B14" s="17" t="n">
        <v>2788</v>
      </c>
      <c r="C14" s="18">
        <f>(2453.0/B14*100)</f>
        <v/>
      </c>
      <c r="D14" s="19" t="n">
        <v>335</v>
      </c>
      <c r="E14" s="18" t="n">
        <v>30.55632327</v>
      </c>
      <c r="F14" s="20" t="n">
        <v>2.76854628</v>
      </c>
      <c r="G14" s="18" t="n">
        <v>18.38978488</v>
      </c>
      <c r="H14" s="20" t="n">
        <v>2.21404582</v>
      </c>
      <c r="I14" s="18" t="n">
        <v>46.64392199</v>
      </c>
      <c r="J14" s="20" t="n">
        <v>2.79816858</v>
      </c>
      <c r="K14" s="18" t="n">
        <v>0</v>
      </c>
      <c r="L14" s="20" t="n">
        <v>0</v>
      </c>
      <c r="M14" s="18" t="n">
        <v>0.25008916</v>
      </c>
      <c r="N14" s="20" t="n">
        <v>0.24815537</v>
      </c>
      <c r="O14" s="18" t="n">
        <v>0</v>
      </c>
      <c r="P14" s="20" t="n">
        <v>0</v>
      </c>
      <c r="Q14" s="18" t="n">
        <v>0</v>
      </c>
      <c r="R14" s="20" t="n">
        <v>0</v>
      </c>
      <c r="S14" s="18" t="n">
        <v>4.15988069</v>
      </c>
      <c r="T14" s="20" t="n">
        <v>1.16522804</v>
      </c>
    </row>
    <row r="15" spans="1:20">
      <c r="A15" s="15" t="s">
        <v>437</v>
      </c>
      <c r="B15" s="17" t="n">
        <v>2863</v>
      </c>
      <c r="C15" s="18">
        <f>(2501.0/B15*100)</f>
        <v/>
      </c>
      <c r="D15" s="19" t="n">
        <v>362</v>
      </c>
      <c r="E15" s="18" t="n">
        <v>27.68064796</v>
      </c>
      <c r="F15" s="20" t="n">
        <v>2.5659092</v>
      </c>
      <c r="G15" s="18" t="n">
        <v>16.67519758</v>
      </c>
      <c r="H15" s="20" t="n">
        <v>1.98051058</v>
      </c>
      <c r="I15" s="18" t="n">
        <v>55.08673119</v>
      </c>
      <c r="J15" s="20" t="n">
        <v>2.73869165</v>
      </c>
      <c r="K15" s="18" t="n">
        <v>0</v>
      </c>
      <c r="L15" s="20" t="n">
        <v>0</v>
      </c>
      <c r="M15" s="18" t="n">
        <v>0</v>
      </c>
      <c r="N15" s="20" t="n">
        <v>0</v>
      </c>
      <c r="O15" s="18" t="n">
        <v>0</v>
      </c>
      <c r="P15" s="20" t="n">
        <v>0</v>
      </c>
      <c r="Q15" s="18" t="n">
        <v>0</v>
      </c>
      <c r="R15" s="20" t="n">
        <v>0</v>
      </c>
      <c r="S15" s="18" t="n">
        <v>0.55742328</v>
      </c>
      <c r="T15" s="20" t="n">
        <v>0.38611559</v>
      </c>
    </row>
    <row r="16" spans="1:20">
      <c r="A16" s="15" t="s">
        <v>438</v>
      </c>
      <c r="B16" s="17" t="n">
        <v>3111</v>
      </c>
      <c r="C16" s="18">
        <f>(2720.0/B16*100)</f>
        <v/>
      </c>
      <c r="D16" s="19" t="n">
        <v>391</v>
      </c>
      <c r="E16" s="18" t="n">
        <v>20.41716845</v>
      </c>
      <c r="F16" s="20" t="n">
        <v>2.35991159</v>
      </c>
      <c r="G16" s="18" t="n">
        <v>22.87749261</v>
      </c>
      <c r="H16" s="20" t="n">
        <v>2.45085625</v>
      </c>
      <c r="I16" s="18" t="n">
        <v>32.6411023</v>
      </c>
      <c r="J16" s="20" t="n">
        <v>2.32683194</v>
      </c>
      <c r="K16" s="18" t="n">
        <v>0</v>
      </c>
      <c r="L16" s="20" t="n">
        <v>0</v>
      </c>
      <c r="M16" s="18" t="n">
        <v>0.88115464</v>
      </c>
      <c r="N16" s="20" t="n">
        <v>0.54044805</v>
      </c>
      <c r="O16" s="18" t="n">
        <v>0</v>
      </c>
      <c r="P16" s="20" t="n">
        <v>0</v>
      </c>
      <c r="Q16" s="18" t="n">
        <v>0</v>
      </c>
      <c r="R16" s="20" t="n">
        <v>0</v>
      </c>
      <c r="S16" s="18" t="n">
        <v>23.18308199</v>
      </c>
      <c r="T16" s="20" t="n">
        <v>2.32757903</v>
      </c>
    </row>
    <row r="17" spans="1:20">
      <c r="A17" s="15" t="s">
        <v>439</v>
      </c>
      <c r="B17" s="17" t="n">
        <v>3197</v>
      </c>
      <c r="C17" s="18">
        <f>(2813.0/B17*100)</f>
        <v/>
      </c>
      <c r="D17" s="19" t="n">
        <v>384</v>
      </c>
      <c r="E17" s="18" t="n">
        <v>25.82530486</v>
      </c>
      <c r="F17" s="20" t="n">
        <v>2.12258852</v>
      </c>
      <c r="G17" s="18" t="n">
        <v>20.25886427</v>
      </c>
      <c r="H17" s="20" t="n">
        <v>2.02376519</v>
      </c>
      <c r="I17" s="18" t="n">
        <v>52.94368962</v>
      </c>
      <c r="J17" s="20" t="n">
        <v>2.78950766</v>
      </c>
      <c r="K17" s="18" t="n">
        <v>0</v>
      </c>
      <c r="L17" s="20" t="n">
        <v>0</v>
      </c>
      <c r="M17" s="18" t="n">
        <v>0.18675793</v>
      </c>
      <c r="N17" s="20" t="n">
        <v>0.18748566</v>
      </c>
      <c r="O17" s="18" t="n">
        <v>0</v>
      </c>
      <c r="P17" s="20" t="n">
        <v>0</v>
      </c>
      <c r="Q17" s="18" t="n">
        <v>0</v>
      </c>
      <c r="R17" s="20" t="n">
        <v>0</v>
      </c>
      <c r="S17" s="18" t="n">
        <v>0.78538332</v>
      </c>
      <c r="T17" s="20" t="n">
        <v>0.48616714</v>
      </c>
    </row>
    <row r="18" spans="1:20">
      <c r="A18" s="15" t="s">
        <v>440</v>
      </c>
      <c r="B18" s="17" t="n">
        <v>2706</v>
      </c>
      <c r="C18" s="18">
        <f>(2345.0/B18*100)</f>
        <v/>
      </c>
      <c r="D18" s="19" t="n">
        <v>361</v>
      </c>
      <c r="E18" s="18" t="n">
        <v>42.48456845</v>
      </c>
      <c r="F18" s="20" t="n">
        <v>2.62722312</v>
      </c>
      <c r="G18" s="18" t="n">
        <v>14.71617238</v>
      </c>
      <c r="H18" s="20" t="n">
        <v>1.945486</v>
      </c>
      <c r="I18" s="18" t="n">
        <v>28.49635922</v>
      </c>
      <c r="J18" s="20" t="n">
        <v>2.59543803</v>
      </c>
      <c r="K18" s="18" t="n">
        <v>0</v>
      </c>
      <c r="L18" s="20" t="n">
        <v>0</v>
      </c>
      <c r="M18" s="18" t="n">
        <v>0.23780707</v>
      </c>
      <c r="N18" s="20" t="n">
        <v>0.23640042</v>
      </c>
      <c r="O18" s="18" t="n">
        <v>0</v>
      </c>
      <c r="P18" s="20" t="n">
        <v>0</v>
      </c>
      <c r="Q18" s="18" t="n">
        <v>0</v>
      </c>
      <c r="R18" s="20" t="n">
        <v>0</v>
      </c>
      <c r="S18" s="18" t="n">
        <v>14.06509289</v>
      </c>
      <c r="T18" s="20" t="n">
        <v>2.14691474</v>
      </c>
    </row>
    <row r="19" spans="1:20">
      <c r="A19" s="15" t="s">
        <v>441</v>
      </c>
      <c r="B19" s="17" t="n">
        <v>2850</v>
      </c>
      <c r="C19" s="18">
        <f>(2473.0/B19*100)</f>
        <v/>
      </c>
      <c r="D19" s="19" t="n">
        <v>377</v>
      </c>
      <c r="E19" s="18" t="n">
        <v>19.81193853</v>
      </c>
      <c r="F19" s="20" t="n">
        <v>2.29121435</v>
      </c>
      <c r="G19" s="18" t="n">
        <v>15.45203246</v>
      </c>
      <c r="H19" s="20" t="n">
        <v>1.8407459</v>
      </c>
      <c r="I19" s="18" t="n">
        <v>40.30512062</v>
      </c>
      <c r="J19" s="20" t="n">
        <v>2.78112814</v>
      </c>
      <c r="K19" s="18" t="n">
        <v>0</v>
      </c>
      <c r="L19" s="20" t="n">
        <v>0</v>
      </c>
      <c r="M19" s="18" t="n">
        <v>0.85441604</v>
      </c>
      <c r="N19" s="20" t="n">
        <v>0.66933442</v>
      </c>
      <c r="O19" s="18" t="n">
        <v>0</v>
      </c>
      <c r="P19" s="20" t="n">
        <v>0</v>
      </c>
      <c r="Q19" s="18" t="n">
        <v>0</v>
      </c>
      <c r="R19" s="20" t="n">
        <v>0</v>
      </c>
      <c r="S19" s="18" t="n">
        <v>23.57649235</v>
      </c>
      <c r="T19" s="20" t="n">
        <v>2.42146159</v>
      </c>
    </row>
    <row r="20" spans="1:20">
      <c r="A20" s="15" t="s">
        <v>442</v>
      </c>
      <c r="B20" s="17" t="n">
        <v>1741</v>
      </c>
      <c r="C20" s="18">
        <f>(1532.0/B20*100)</f>
        <v/>
      </c>
      <c r="D20" s="19" t="n">
        <v>209</v>
      </c>
      <c r="E20" s="18" t="n">
        <v>43.57919945</v>
      </c>
      <c r="F20" s="20" t="n">
        <v>3.53813158</v>
      </c>
      <c r="G20" s="18" t="n">
        <v>8.19773363</v>
      </c>
      <c r="H20" s="20" t="n">
        <v>1.72423867</v>
      </c>
      <c r="I20" s="18" t="n">
        <v>45.68109296</v>
      </c>
      <c r="J20" s="20" t="n">
        <v>3.07707989</v>
      </c>
      <c r="K20" s="18" t="n">
        <v>0</v>
      </c>
      <c r="L20" s="20" t="n">
        <v>0</v>
      </c>
      <c r="M20" s="18" t="n">
        <v>0</v>
      </c>
      <c r="N20" s="20" t="n">
        <v>0</v>
      </c>
      <c r="O20" s="18" t="n">
        <v>0</v>
      </c>
      <c r="P20" s="20" t="n">
        <v>0</v>
      </c>
      <c r="Q20" s="18" t="n">
        <v>0</v>
      </c>
      <c r="R20" s="20" t="n">
        <v>0</v>
      </c>
      <c r="S20" s="18" t="n">
        <v>2.54197396</v>
      </c>
      <c r="T20" s="20" t="n">
        <v>1.15602482</v>
      </c>
    </row>
    <row r="21" spans="1:20">
      <c r="A21" s="15" t="s">
        <v>443</v>
      </c>
      <c r="B21" s="17" t="n">
        <v>2833</v>
      </c>
      <c r="C21" s="18">
        <f>(2355.0/B21*100)</f>
        <v/>
      </c>
      <c r="D21" s="19" t="n">
        <v>478</v>
      </c>
      <c r="E21" s="18" t="n">
        <v>21.37249093</v>
      </c>
      <c r="F21" s="20" t="n">
        <v>1.90344713</v>
      </c>
      <c r="G21" s="18" t="n">
        <v>26.69404077</v>
      </c>
      <c r="H21" s="20" t="n">
        <v>1.95159849</v>
      </c>
      <c r="I21" s="18" t="n">
        <v>45.09252949</v>
      </c>
      <c r="J21" s="20" t="n">
        <v>2.58087268</v>
      </c>
      <c r="K21" s="18" t="n">
        <v>0</v>
      </c>
      <c r="L21" s="20" t="n">
        <v>0</v>
      </c>
      <c r="M21" s="18" t="n">
        <v>0</v>
      </c>
      <c r="N21" s="20" t="n">
        <v>0</v>
      </c>
      <c r="O21" s="18" t="n">
        <v>0.16218128</v>
      </c>
      <c r="P21" s="20" t="n">
        <v>0.16086122</v>
      </c>
      <c r="Q21" s="18" t="n">
        <v>0</v>
      </c>
      <c r="R21" s="20" t="n">
        <v>0</v>
      </c>
      <c r="S21" s="18" t="n">
        <v>6.67875753</v>
      </c>
      <c r="T21" s="20" t="n">
        <v>0.96061864</v>
      </c>
    </row>
    <row r="22" spans="1:20">
      <c r="A22" s="15" t="s">
        <v>444</v>
      </c>
      <c r="B22" s="17" t="n">
        <v>3667</v>
      </c>
      <c r="C22" s="18">
        <f>(3220.0/B22*100)</f>
        <v/>
      </c>
      <c r="D22" s="19" t="n">
        <v>447</v>
      </c>
      <c r="E22" s="18" t="n">
        <v>44.40021851</v>
      </c>
      <c r="F22" s="20" t="n">
        <v>2.44847947</v>
      </c>
      <c r="G22" s="18" t="n">
        <v>17.03242743</v>
      </c>
      <c r="H22" s="20" t="n">
        <v>1.76813349</v>
      </c>
      <c r="I22" s="18" t="n">
        <v>35.77564789</v>
      </c>
      <c r="J22" s="20" t="n">
        <v>1.85998623</v>
      </c>
      <c r="K22" s="18" t="n">
        <v>0</v>
      </c>
      <c r="L22" s="20" t="n">
        <v>0</v>
      </c>
      <c r="M22" s="18" t="n">
        <v>0.43623072</v>
      </c>
      <c r="N22" s="20" t="n">
        <v>0.3299993</v>
      </c>
      <c r="O22" s="18" t="n">
        <v>0</v>
      </c>
      <c r="P22" s="20" t="n">
        <v>0</v>
      </c>
      <c r="Q22" s="18" t="n">
        <v>0</v>
      </c>
      <c r="R22" s="20" t="n">
        <v>0</v>
      </c>
      <c r="S22" s="18" t="n">
        <v>2.35547545</v>
      </c>
      <c r="T22" s="20" t="n">
        <v>0.69928162</v>
      </c>
    </row>
    <row r="23" spans="1:20">
      <c r="A23" s="15" t="s">
        <v>445</v>
      </c>
      <c r="B23" s="17" t="n">
        <v>5792</v>
      </c>
      <c r="C23" s="18">
        <f>(5100.0/B23*100)</f>
        <v/>
      </c>
      <c r="D23" s="19" t="n">
        <v>692</v>
      </c>
      <c r="E23" s="18" t="n">
        <v>22.4670513</v>
      </c>
      <c r="F23" s="20" t="n">
        <v>2.24038894</v>
      </c>
      <c r="G23" s="18" t="n">
        <v>21.43500205</v>
      </c>
      <c r="H23" s="20" t="n">
        <v>2.28446806</v>
      </c>
      <c r="I23" s="18" t="n">
        <v>32.98903039</v>
      </c>
      <c r="J23" s="20" t="n">
        <v>2.64763572</v>
      </c>
      <c r="K23" s="18" t="n">
        <v>0</v>
      </c>
      <c r="L23" s="20" t="n">
        <v>0</v>
      </c>
      <c r="M23" s="18" t="n">
        <v>0.02410688</v>
      </c>
      <c r="N23" s="20" t="n">
        <v>0.01719603</v>
      </c>
      <c r="O23" s="18" t="n">
        <v>2.39911429</v>
      </c>
      <c r="P23" s="20" t="n">
        <v>1.46945001</v>
      </c>
      <c r="Q23" s="18" t="n">
        <v>0</v>
      </c>
      <c r="R23" s="20" t="n">
        <v>0</v>
      </c>
      <c r="S23" s="18" t="n">
        <v>20.6856951</v>
      </c>
      <c r="T23" s="20" t="n">
        <v>2.24575477</v>
      </c>
    </row>
    <row r="24" spans="1:20">
      <c r="A24" s="15" t="s">
        <v>446</v>
      </c>
      <c r="B24" s="17" t="n">
        <v>3309</v>
      </c>
      <c r="C24" s="18">
        <f>(2904.0/B24*100)</f>
        <v/>
      </c>
      <c r="D24" s="19" t="n">
        <v>405</v>
      </c>
      <c r="E24" s="18" t="n">
        <v>18.87276</v>
      </c>
      <c r="F24" s="20" t="n">
        <v>1.92814313</v>
      </c>
      <c r="G24" s="18" t="n">
        <v>3.30347945</v>
      </c>
      <c r="H24" s="20" t="n">
        <v>0.87203864</v>
      </c>
      <c r="I24" s="18" t="n">
        <v>65.42683857</v>
      </c>
      <c r="J24" s="20" t="n">
        <v>2.24886225</v>
      </c>
      <c r="K24" s="18" t="n">
        <v>0</v>
      </c>
      <c r="L24" s="20" t="n">
        <v>0</v>
      </c>
      <c r="M24" s="18" t="n">
        <v>0.28897414</v>
      </c>
      <c r="N24" s="20" t="n">
        <v>0.31301617</v>
      </c>
      <c r="O24" s="18" t="n">
        <v>0</v>
      </c>
      <c r="P24" s="20" t="n">
        <v>0</v>
      </c>
      <c r="Q24" s="18" t="n">
        <v>0</v>
      </c>
      <c r="R24" s="20" t="n">
        <v>0</v>
      </c>
      <c r="S24" s="18" t="n">
        <v>12.10794784</v>
      </c>
      <c r="T24" s="20" t="n">
        <v>1.51501744</v>
      </c>
    </row>
    <row r="25" spans="1:20">
      <c r="A25" s="15" t="s">
        <v>447</v>
      </c>
      <c r="B25" s="17" t="n">
        <v>2669</v>
      </c>
      <c r="C25" s="18">
        <f>(2329.0/B25*100)</f>
        <v/>
      </c>
      <c r="D25" s="19" t="n">
        <v>340</v>
      </c>
      <c r="E25" s="18" t="n">
        <v>21.95666289</v>
      </c>
      <c r="F25" s="20" t="n">
        <v>2.19128313</v>
      </c>
      <c r="G25" s="18" t="n">
        <v>6.31548677</v>
      </c>
      <c r="H25" s="20" t="n">
        <v>1.40547043</v>
      </c>
      <c r="I25" s="18" t="n">
        <v>59.77980481</v>
      </c>
      <c r="J25" s="20" t="n">
        <v>2.51301055</v>
      </c>
      <c r="K25" s="18" t="n">
        <v>0</v>
      </c>
      <c r="L25" s="20" t="n">
        <v>0</v>
      </c>
      <c r="M25" s="18" t="n">
        <v>0.24721024</v>
      </c>
      <c r="N25" s="20" t="n">
        <v>0.24598995</v>
      </c>
      <c r="O25" s="18" t="n">
        <v>0</v>
      </c>
      <c r="P25" s="20" t="n">
        <v>0</v>
      </c>
      <c r="Q25" s="18" t="n">
        <v>0</v>
      </c>
      <c r="R25" s="20" t="n">
        <v>0</v>
      </c>
      <c r="S25" s="18" t="n">
        <v>11.70083529</v>
      </c>
      <c r="T25" s="20" t="n">
        <v>1.58077723</v>
      </c>
    </row>
    <row r="26" spans="1:20">
      <c r="A26" s="15" t="s">
        <v>448</v>
      </c>
      <c r="B26" s="17" t="n">
        <v>2419</v>
      </c>
      <c r="C26" s="18">
        <f>(2125.0/B26*100)</f>
        <v/>
      </c>
      <c r="D26" s="19" t="n">
        <v>294</v>
      </c>
      <c r="E26" s="18" t="n">
        <v>40.51437039</v>
      </c>
      <c r="F26" s="20" t="n">
        <v>2.95650066</v>
      </c>
      <c r="G26" s="18" t="n">
        <v>22.33525287</v>
      </c>
      <c r="H26" s="20" t="n">
        <v>2.75421668</v>
      </c>
      <c r="I26" s="18" t="n">
        <v>35.98376713</v>
      </c>
      <c r="J26" s="20" t="n">
        <v>2.80677779</v>
      </c>
      <c r="K26" s="18" t="n">
        <v>0</v>
      </c>
      <c r="L26" s="20" t="n">
        <v>0</v>
      </c>
      <c r="M26" s="18" t="n">
        <v>0</v>
      </c>
      <c r="N26" s="20" t="n">
        <v>0</v>
      </c>
      <c r="O26" s="18" t="n">
        <v>0.57981109</v>
      </c>
      <c r="P26" s="20" t="n">
        <v>0.39692485</v>
      </c>
      <c r="Q26" s="18" t="n">
        <v>0</v>
      </c>
      <c r="R26" s="20" t="n">
        <v>0</v>
      </c>
      <c r="S26" s="18" t="n">
        <v>0.58679852</v>
      </c>
      <c r="T26" s="20" t="n">
        <v>0.42337964</v>
      </c>
    </row>
    <row r="27" spans="1:20">
      <c r="A27" s="15" t="s">
        <v>449</v>
      </c>
      <c r="B27" s="17" t="n">
        <v>2683</v>
      </c>
      <c r="C27" s="18">
        <f>(2365.0/B27*100)</f>
        <v/>
      </c>
      <c r="D27" s="19" t="n">
        <v>318</v>
      </c>
      <c r="E27" s="18" t="n">
        <v>40.41016344</v>
      </c>
      <c r="F27" s="20" t="n">
        <v>2.87059243</v>
      </c>
      <c r="G27" s="18" t="n">
        <v>8.889638160000001</v>
      </c>
      <c r="H27" s="20" t="n">
        <v>1.70101563</v>
      </c>
      <c r="I27" s="18" t="n">
        <v>31.47186162</v>
      </c>
      <c r="J27" s="20" t="n">
        <v>2.99987563</v>
      </c>
      <c r="K27" s="18" t="n">
        <v>0</v>
      </c>
      <c r="L27" s="20" t="n">
        <v>0</v>
      </c>
      <c r="M27" s="18" t="n">
        <v>0.34606282</v>
      </c>
      <c r="N27" s="20" t="n">
        <v>0.33875387</v>
      </c>
      <c r="O27" s="18" t="n">
        <v>0</v>
      </c>
      <c r="P27" s="20" t="n">
        <v>0</v>
      </c>
      <c r="Q27" s="18" t="n">
        <v>0</v>
      </c>
      <c r="R27" s="20" t="n">
        <v>0</v>
      </c>
      <c r="S27" s="18" t="n">
        <v>18.88227396</v>
      </c>
      <c r="T27" s="20" t="n">
        <v>2.16387536</v>
      </c>
    </row>
    <row r="28" spans="1:20">
      <c r="A28" s="15" t="s">
        <v>450</v>
      </c>
      <c r="B28" s="17" t="n">
        <v>3803</v>
      </c>
      <c r="C28" s="18">
        <f>(3328.0/B28*100)</f>
        <v/>
      </c>
      <c r="D28" s="19" t="n">
        <v>475</v>
      </c>
      <c r="E28" s="18" t="n">
        <v>48.67983627</v>
      </c>
      <c r="F28" s="20" t="n">
        <v>2.97991099</v>
      </c>
      <c r="G28" s="18" t="n">
        <v>22.54951414</v>
      </c>
      <c r="H28" s="20" t="n">
        <v>2.52067433</v>
      </c>
      <c r="I28" s="18" t="n">
        <v>21.18479991</v>
      </c>
      <c r="J28" s="20" t="n">
        <v>2.21988481</v>
      </c>
      <c r="K28" s="18" t="n">
        <v>0</v>
      </c>
      <c r="L28" s="20" t="n">
        <v>0</v>
      </c>
      <c r="M28" s="18" t="n">
        <v>0</v>
      </c>
      <c r="N28" s="20" t="n">
        <v>0</v>
      </c>
      <c r="O28" s="18" t="n">
        <v>0</v>
      </c>
      <c r="P28" s="20" t="n">
        <v>0</v>
      </c>
      <c r="Q28" s="18" t="n">
        <v>0</v>
      </c>
      <c r="R28" s="20" t="n">
        <v>0</v>
      </c>
      <c r="S28" s="18" t="n">
        <v>7.58584968</v>
      </c>
      <c r="T28" s="20" t="n">
        <v>1.3362327</v>
      </c>
    </row>
    <row r="29" spans="1:20">
      <c r="A29" s="15" t="s">
        <v>451</v>
      </c>
      <c r="B29" s="17" t="n">
        <v>2700</v>
      </c>
      <c r="C29" s="18">
        <f>(2385.0/B29*100)</f>
        <v/>
      </c>
      <c r="D29" s="19" t="n">
        <v>315</v>
      </c>
      <c r="E29" s="18" t="n">
        <v>38.31633064</v>
      </c>
      <c r="F29" s="20" t="n">
        <v>3.10245091</v>
      </c>
      <c r="G29" s="18" t="n">
        <v>24.77922789</v>
      </c>
      <c r="H29" s="20" t="n">
        <v>2.77876579</v>
      </c>
      <c r="I29" s="18" t="n">
        <v>36.01965321</v>
      </c>
      <c r="J29" s="20" t="n">
        <v>2.7943041</v>
      </c>
      <c r="K29" s="18" t="n">
        <v>0</v>
      </c>
      <c r="L29" s="20" t="n">
        <v>0</v>
      </c>
      <c r="M29" s="18" t="n">
        <v>0</v>
      </c>
      <c r="N29" s="20" t="n">
        <v>0</v>
      </c>
      <c r="O29" s="18" t="n">
        <v>0.33010765</v>
      </c>
      <c r="P29" s="20" t="n">
        <v>0.34452525</v>
      </c>
      <c r="Q29" s="18" t="n">
        <v>0</v>
      </c>
      <c r="R29" s="20" t="n">
        <v>0</v>
      </c>
      <c r="S29" s="18" t="n">
        <v>0.55468062</v>
      </c>
      <c r="T29" s="20" t="n">
        <v>0.40380488</v>
      </c>
    </row>
    <row r="30" spans="1:20">
      <c r="A30" s="15" t="s">
        <v>452</v>
      </c>
      <c r="B30" s="17" t="n">
        <v>2257</v>
      </c>
      <c r="C30" s="18">
        <f>(1967.0/B30*100)</f>
        <v/>
      </c>
      <c r="D30" s="19" t="n">
        <v>290</v>
      </c>
      <c r="E30" s="18" t="n">
        <v>20.91288233</v>
      </c>
      <c r="F30" s="20" t="n">
        <v>2.28585782</v>
      </c>
      <c r="G30" s="18" t="n">
        <v>24.50218284</v>
      </c>
      <c r="H30" s="20" t="n">
        <v>2.3661293</v>
      </c>
      <c r="I30" s="18" t="n">
        <v>38.95177292</v>
      </c>
      <c r="J30" s="20" t="n">
        <v>2.78314482</v>
      </c>
      <c r="K30" s="18" t="n">
        <v>0</v>
      </c>
      <c r="L30" s="20" t="n">
        <v>0</v>
      </c>
      <c r="M30" s="18" t="n">
        <v>0.33435573</v>
      </c>
      <c r="N30" s="20" t="n">
        <v>0.32782577</v>
      </c>
      <c r="O30" s="18" t="n">
        <v>0</v>
      </c>
      <c r="P30" s="20" t="n">
        <v>0</v>
      </c>
      <c r="Q30" s="18" t="n">
        <v>0</v>
      </c>
      <c r="R30" s="20" t="n">
        <v>0</v>
      </c>
      <c r="S30" s="18" t="n">
        <v>15.29880618</v>
      </c>
      <c r="T30" s="20" t="n">
        <v>2.33032444</v>
      </c>
    </row>
    <row r="31" spans="1:20">
      <c r="A31" s="15" t="s">
        <v>453</v>
      </c>
      <c r="B31" s="17" t="n">
        <v>2706</v>
      </c>
      <c r="C31" s="18">
        <f>(2373.0/B31*100)</f>
        <v/>
      </c>
      <c r="D31" s="19" t="n">
        <v>333</v>
      </c>
      <c r="E31" s="18" t="n">
        <v>19.81347624</v>
      </c>
      <c r="F31" s="20" t="n">
        <v>2.18267237</v>
      </c>
      <c r="G31" s="18" t="n">
        <v>9.32302542</v>
      </c>
      <c r="H31" s="20" t="n">
        <v>1.58958617</v>
      </c>
      <c r="I31" s="18" t="n">
        <v>58.57208039</v>
      </c>
      <c r="J31" s="20" t="n">
        <v>2.65703728</v>
      </c>
      <c r="K31" s="18" t="n">
        <v>0</v>
      </c>
      <c r="L31" s="20" t="n">
        <v>0</v>
      </c>
      <c r="M31" s="18" t="n">
        <v>0.53158436</v>
      </c>
      <c r="N31" s="20" t="n">
        <v>0.37527557</v>
      </c>
      <c r="O31" s="18" t="n">
        <v>0</v>
      </c>
      <c r="P31" s="20" t="n">
        <v>0</v>
      </c>
      <c r="Q31" s="18" t="n">
        <v>0</v>
      </c>
      <c r="R31" s="20" t="n">
        <v>0</v>
      </c>
      <c r="S31" s="18" t="n">
        <v>11.7598336</v>
      </c>
      <c r="T31" s="20" t="n">
        <v>1.82570049</v>
      </c>
    </row>
    <row r="32" spans="1:20">
      <c r="A32" s="15" t="s">
        <v>454</v>
      </c>
      <c r="B32" s="17" t="n">
        <v>2209</v>
      </c>
      <c r="C32" s="18">
        <f>(1854.0/B32*100)</f>
        <v/>
      </c>
      <c r="D32" s="19" t="n">
        <v>355</v>
      </c>
      <c r="E32" s="18" t="n">
        <v>22.4917178</v>
      </c>
      <c r="F32" s="20" t="n">
        <v>2.23505882</v>
      </c>
      <c r="G32" s="18" t="n">
        <v>20.97278491</v>
      </c>
      <c r="H32" s="20" t="n">
        <v>1.9247414</v>
      </c>
      <c r="I32" s="18" t="n">
        <v>46.87366635</v>
      </c>
      <c r="J32" s="20" t="n">
        <v>2.47384566</v>
      </c>
      <c r="K32" s="18" t="n">
        <v>0</v>
      </c>
      <c r="L32" s="20" t="n">
        <v>0</v>
      </c>
      <c r="M32" s="18" t="n">
        <v>0</v>
      </c>
      <c r="N32" s="20" t="n">
        <v>0</v>
      </c>
      <c r="O32" s="18" t="n">
        <v>0</v>
      </c>
      <c r="P32" s="20" t="n">
        <v>0</v>
      </c>
      <c r="Q32" s="18" t="n">
        <v>0</v>
      </c>
      <c r="R32" s="20" t="n">
        <v>0</v>
      </c>
      <c r="S32" s="18" t="n">
        <v>9.66183094</v>
      </c>
      <c r="T32" s="20" t="n">
        <v>1.47694727</v>
      </c>
    </row>
    <row r="33" spans="1:20">
      <c r="A33" s="15" t="s">
        <v>455</v>
      </c>
      <c r="B33" s="17" t="n">
        <v>3651</v>
      </c>
      <c r="C33" s="18">
        <f>(3204.0/B33*100)</f>
        <v/>
      </c>
      <c r="D33" s="19" t="n">
        <v>447</v>
      </c>
      <c r="E33" s="18" t="n">
        <v>30.99423918</v>
      </c>
      <c r="F33" s="20" t="n">
        <v>2.5989733</v>
      </c>
      <c r="G33" s="18" t="n">
        <v>14.25322805</v>
      </c>
      <c r="H33" s="20" t="n">
        <v>1.91583864</v>
      </c>
      <c r="I33" s="18" t="n">
        <v>41.15715289</v>
      </c>
      <c r="J33" s="20" t="n">
        <v>2.62072996</v>
      </c>
      <c r="K33" s="18" t="n">
        <v>0</v>
      </c>
      <c r="L33" s="20" t="n">
        <v>0</v>
      </c>
      <c r="M33" s="18" t="n">
        <v>0</v>
      </c>
      <c r="N33" s="20" t="n">
        <v>0</v>
      </c>
      <c r="O33" s="18" t="n">
        <v>0.25285618</v>
      </c>
      <c r="P33" s="20" t="n">
        <v>0.24281619</v>
      </c>
      <c r="Q33" s="18" t="n">
        <v>0</v>
      </c>
      <c r="R33" s="20" t="n">
        <v>0</v>
      </c>
      <c r="S33" s="18" t="n">
        <v>13.3425237</v>
      </c>
      <c r="T33" s="20" t="n">
        <v>2.01159392</v>
      </c>
    </row>
    <row r="34" spans="1:20">
      <c r="A34" s="15" t="s">
        <v>456</v>
      </c>
      <c r="B34" s="17" t="n">
        <v>3035</v>
      </c>
      <c r="C34" s="18">
        <f>(2655.0/B34*100)</f>
        <v/>
      </c>
      <c r="D34" s="19" t="n">
        <v>380</v>
      </c>
      <c r="E34" s="18" t="n">
        <v>37.39391673</v>
      </c>
      <c r="F34" s="20" t="n">
        <v>2.63441174</v>
      </c>
      <c r="G34" s="18" t="n">
        <v>13.01338221</v>
      </c>
      <c r="H34" s="20" t="n">
        <v>1.90052962</v>
      </c>
      <c r="I34" s="18" t="n">
        <v>26.50038909</v>
      </c>
      <c r="J34" s="20" t="n">
        <v>2.02191224</v>
      </c>
      <c r="K34" s="18" t="n">
        <v>0</v>
      </c>
      <c r="L34" s="20" t="n">
        <v>0</v>
      </c>
      <c r="M34" s="18" t="n">
        <v>0</v>
      </c>
      <c r="N34" s="20" t="n">
        <v>0</v>
      </c>
      <c r="O34" s="18" t="n">
        <v>0</v>
      </c>
      <c r="P34" s="20" t="n">
        <v>0</v>
      </c>
      <c r="Q34" s="18" t="n">
        <v>0</v>
      </c>
      <c r="R34" s="20" t="n">
        <v>0</v>
      </c>
      <c r="S34" s="18" t="n">
        <v>23.09231197</v>
      </c>
      <c r="T34" s="20" t="n">
        <v>2.30839863</v>
      </c>
    </row>
    <row r="35" spans="1:20">
      <c r="A35" s="15" t="s">
        <v>457</v>
      </c>
      <c r="B35" s="17" t="n">
        <v>2901</v>
      </c>
      <c r="C35" s="18">
        <f>(2574.0/B35*100)</f>
        <v/>
      </c>
      <c r="D35" s="19" t="n">
        <v>327</v>
      </c>
      <c r="E35" s="18" t="n">
        <v>39.7283943</v>
      </c>
      <c r="F35" s="20" t="n">
        <v>3.22633755</v>
      </c>
      <c r="G35" s="18" t="n">
        <v>10.51260757</v>
      </c>
      <c r="H35" s="20" t="n">
        <v>1.99886833</v>
      </c>
      <c r="I35" s="18" t="n">
        <v>49.51679736</v>
      </c>
      <c r="J35" s="20" t="n">
        <v>3.31638267</v>
      </c>
      <c r="K35" s="18" t="n">
        <v>0</v>
      </c>
      <c r="L35" s="20" t="n">
        <v>0</v>
      </c>
      <c r="M35" s="18" t="n">
        <v>0</v>
      </c>
      <c r="N35" s="20" t="n">
        <v>0</v>
      </c>
      <c r="O35" s="18" t="n">
        <v>0</v>
      </c>
      <c r="P35" s="20" t="n">
        <v>0</v>
      </c>
      <c r="Q35" s="18" t="n">
        <v>0</v>
      </c>
      <c r="R35" s="20" t="n">
        <v>0</v>
      </c>
      <c r="S35" s="18" t="n">
        <v>0.24220077</v>
      </c>
      <c r="T35" s="20" t="n">
        <v>0.16975896</v>
      </c>
    </row>
    <row r="36" spans="1:20">
      <c r="A36" s="15" t="s">
        <v>458</v>
      </c>
      <c r="B36" s="17" t="n">
        <v>3404</v>
      </c>
      <c r="C36" s="18">
        <f>(2983.0/B36*100)</f>
        <v/>
      </c>
      <c r="D36" s="19" t="n">
        <v>421</v>
      </c>
      <c r="E36" s="18" t="n">
        <v>25.31032731</v>
      </c>
      <c r="F36" s="20" t="n">
        <v>2.24483911</v>
      </c>
      <c r="G36" s="18" t="n">
        <v>31.87081328</v>
      </c>
      <c r="H36" s="20" t="n">
        <v>2.85587156</v>
      </c>
      <c r="I36" s="18" t="n">
        <v>39.54617216</v>
      </c>
      <c r="J36" s="20" t="n">
        <v>2.72128621</v>
      </c>
      <c r="K36" s="18" t="n">
        <v>0</v>
      </c>
      <c r="L36" s="20" t="n">
        <v>0</v>
      </c>
      <c r="M36" s="18" t="n">
        <v>0</v>
      </c>
      <c r="N36" s="20" t="n">
        <v>0</v>
      </c>
      <c r="O36" s="18" t="n">
        <v>0</v>
      </c>
      <c r="P36" s="20" t="n">
        <v>0</v>
      </c>
      <c r="Q36" s="18" t="n">
        <v>0</v>
      </c>
      <c r="R36" s="20" t="n">
        <v>0</v>
      </c>
      <c r="S36" s="18" t="n">
        <v>3.27268724</v>
      </c>
      <c r="T36" s="20" t="n">
        <v>0.95426272</v>
      </c>
    </row>
    <row r="37" spans="1:20">
      <c r="A37" s="15" t="s">
        <v>459</v>
      </c>
      <c r="B37" s="17" t="n">
        <v>2731</v>
      </c>
      <c r="C37" s="18">
        <f>(2388.0/B37*100)</f>
        <v/>
      </c>
      <c r="D37" s="19" t="n">
        <v>343</v>
      </c>
      <c r="E37" s="18" t="n">
        <v>39.12109319</v>
      </c>
      <c r="F37" s="20" t="n">
        <v>2.35511864</v>
      </c>
      <c r="G37" s="18" t="n">
        <v>17.27120122</v>
      </c>
      <c r="H37" s="20" t="n">
        <v>2.3126456</v>
      </c>
      <c r="I37" s="18" t="n">
        <v>39.98809396</v>
      </c>
      <c r="J37" s="20" t="n">
        <v>2.61137426</v>
      </c>
      <c r="K37" s="18" t="n">
        <v>0</v>
      </c>
      <c r="L37" s="20" t="n">
        <v>0</v>
      </c>
      <c r="M37" s="18" t="n">
        <v>0.29650886</v>
      </c>
      <c r="N37" s="20" t="n">
        <v>0.29982935</v>
      </c>
      <c r="O37" s="18" t="n">
        <v>0</v>
      </c>
      <c r="P37" s="20" t="n">
        <v>0</v>
      </c>
      <c r="Q37" s="18" t="n">
        <v>0</v>
      </c>
      <c r="R37" s="20" t="n">
        <v>0</v>
      </c>
      <c r="S37" s="18" t="n">
        <v>3.32310277</v>
      </c>
      <c r="T37" s="20" t="n">
        <v>0.94125568</v>
      </c>
    </row>
    <row r="38" spans="1:20">
      <c r="A38" s="15" t="s">
        <v>460</v>
      </c>
      <c r="B38" s="17" t="n">
        <v>2807</v>
      </c>
      <c r="C38" s="18">
        <f>(2355.0/B38*100)</f>
        <v/>
      </c>
      <c r="D38" s="19" t="n">
        <v>452</v>
      </c>
      <c r="E38" s="18" t="n">
        <v>39.51888828</v>
      </c>
      <c r="F38" s="20" t="n">
        <v>2.79052581</v>
      </c>
      <c r="G38" s="18" t="n">
        <v>13.7383826</v>
      </c>
      <c r="H38" s="20" t="n">
        <v>1.73049159</v>
      </c>
      <c r="I38" s="18" t="n">
        <v>34.84799551</v>
      </c>
      <c r="J38" s="20" t="n">
        <v>2.43780435</v>
      </c>
      <c r="K38" s="18" t="n">
        <v>0</v>
      </c>
      <c r="L38" s="20" t="n">
        <v>0</v>
      </c>
      <c r="M38" s="18" t="n">
        <v>0</v>
      </c>
      <c r="N38" s="20" t="n">
        <v>0</v>
      </c>
      <c r="O38" s="18" t="n">
        <v>0</v>
      </c>
      <c r="P38" s="20" t="n">
        <v>0</v>
      </c>
      <c r="Q38" s="18" t="n">
        <v>0</v>
      </c>
      <c r="R38" s="20" t="n">
        <v>0</v>
      </c>
      <c r="S38" s="18" t="n">
        <v>11.8947336</v>
      </c>
      <c r="T38" s="20" t="n">
        <v>1.66615089</v>
      </c>
    </row>
    <row r="39" spans="1:20">
      <c r="A39" s="15" t="s">
        <v>461</v>
      </c>
      <c r="B39" s="17" t="n">
        <v>2938</v>
      </c>
      <c r="C39" s="18">
        <f>(2588.0/B39*100)</f>
        <v/>
      </c>
      <c r="D39" s="19" t="n">
        <v>350</v>
      </c>
      <c r="E39" s="18" t="n">
        <v>33.74515352</v>
      </c>
      <c r="F39" s="20" t="n">
        <v>2.61142012</v>
      </c>
      <c r="G39" s="18" t="n">
        <v>20.66670608</v>
      </c>
      <c r="H39" s="20" t="n">
        <v>2.28643851</v>
      </c>
      <c r="I39" s="18" t="n">
        <v>23.59279361</v>
      </c>
      <c r="J39" s="20" t="n">
        <v>2.93021919</v>
      </c>
      <c r="K39" s="18" t="n">
        <v>0</v>
      </c>
      <c r="L39" s="20" t="n">
        <v>0</v>
      </c>
      <c r="M39" s="18" t="n">
        <v>0.87556405</v>
      </c>
      <c r="N39" s="20" t="n">
        <v>0.63184012</v>
      </c>
      <c r="O39" s="18" t="n">
        <v>0</v>
      </c>
      <c r="P39" s="20" t="n">
        <v>0</v>
      </c>
      <c r="Q39" s="18" t="n">
        <v>0</v>
      </c>
      <c r="R39" s="20" t="n">
        <v>0</v>
      </c>
      <c r="S39" s="18" t="n">
        <v>21.11978274</v>
      </c>
      <c r="T39" s="20" t="n">
        <v>2.44739423</v>
      </c>
    </row>
    <row r="40" spans="1:20">
      <c r="A40" s="15" t="s">
        <v>462</v>
      </c>
      <c r="B40" s="17" t="n">
        <v>6922</v>
      </c>
      <c r="C40" s="18">
        <f>(6125.0/B40*100)</f>
        <v/>
      </c>
      <c r="D40" s="19" t="n">
        <v>797</v>
      </c>
      <c r="E40" s="18" t="n">
        <v>27.94393411</v>
      </c>
      <c r="F40" s="20" t="n">
        <v>2.52460394</v>
      </c>
      <c r="G40" s="18" t="n">
        <v>21.96199428</v>
      </c>
      <c r="H40" s="20" t="n">
        <v>2.3585956</v>
      </c>
      <c r="I40" s="18" t="n">
        <v>34.90032313</v>
      </c>
      <c r="J40" s="20" t="n">
        <v>2.44649127</v>
      </c>
      <c r="K40" s="18" t="n">
        <v>0</v>
      </c>
      <c r="L40" s="20" t="n">
        <v>0</v>
      </c>
      <c r="M40" s="18" t="n">
        <v>0.07367748</v>
      </c>
      <c r="N40" s="20" t="n">
        <v>0.0422999</v>
      </c>
      <c r="O40" s="18" t="n">
        <v>0</v>
      </c>
      <c r="P40" s="20" t="n">
        <v>0</v>
      </c>
      <c r="Q40" s="18" t="n">
        <v>0</v>
      </c>
      <c r="R40" s="20" t="n">
        <v>0</v>
      </c>
      <c r="S40" s="18" t="n">
        <v>15.120071</v>
      </c>
      <c r="T40" s="20" t="n">
        <v>1.99782318</v>
      </c>
    </row>
    <row r="41" spans="1:20">
      <c r="A41" s="15" t="s">
        <v>463</v>
      </c>
      <c r="B41" s="17" t="n">
        <v>2854</v>
      </c>
      <c r="C41" s="18">
        <f>(2517.0/B41*100)</f>
        <v/>
      </c>
      <c r="D41" s="19" t="n">
        <v>337</v>
      </c>
      <c r="E41" s="18" t="n">
        <v>37.01057744</v>
      </c>
      <c r="F41" s="20" t="n">
        <v>2.58784012</v>
      </c>
      <c r="G41" s="18" t="n">
        <v>24.34565187</v>
      </c>
      <c r="H41" s="20" t="n">
        <v>2.48003184</v>
      </c>
      <c r="I41" s="18" t="n">
        <v>37.94922187</v>
      </c>
      <c r="J41" s="20" t="n">
        <v>2.31572561</v>
      </c>
      <c r="K41" s="18" t="n">
        <v>0</v>
      </c>
      <c r="L41" s="20" t="n">
        <v>0</v>
      </c>
      <c r="M41" s="18" t="n">
        <v>0.24221311</v>
      </c>
      <c r="N41" s="20" t="n">
        <v>0.25781033</v>
      </c>
      <c r="O41" s="18" t="n">
        <v>0</v>
      </c>
      <c r="P41" s="20" t="n">
        <v>0</v>
      </c>
      <c r="Q41" s="18" t="n">
        <v>0</v>
      </c>
      <c r="R41" s="20" t="n">
        <v>0</v>
      </c>
      <c r="S41" s="18" t="n">
        <v>0.45233571</v>
      </c>
      <c r="T41" s="20" t="n">
        <v>0.2226558</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(10798.0/B46*100)</f>
        <v/>
      </c>
      <c r="D46" s="19" t="n">
        <v>1275</v>
      </c>
      <c r="E46" s="18" t="n">
        <v>34.15998921</v>
      </c>
      <c r="F46" s="20" t="n">
        <v>1.65371763</v>
      </c>
      <c r="G46" s="18" t="n">
        <v>24.86112118</v>
      </c>
      <c r="H46" s="20" t="n">
        <v>1.65548409</v>
      </c>
      <c r="I46" s="18" t="n">
        <v>14.66612769</v>
      </c>
      <c r="J46" s="20" t="n">
        <v>1.16591907</v>
      </c>
      <c r="K46" s="18" t="n">
        <v>0</v>
      </c>
      <c r="L46" s="20" t="n">
        <v>0</v>
      </c>
      <c r="M46" s="18" t="n">
        <v>1.17078503</v>
      </c>
      <c r="N46" s="20" t="n">
        <v>0.29035591</v>
      </c>
      <c r="O46" s="18" t="n">
        <v>0.42747913</v>
      </c>
      <c r="P46" s="20" t="n">
        <v>0.20372953</v>
      </c>
      <c r="Q46" s="18" t="n">
        <v>0</v>
      </c>
      <c r="R46" s="20" t="n">
        <v>0</v>
      </c>
      <c r="S46" s="18" t="n">
        <v>24.71449775</v>
      </c>
      <c r="T46" s="20" t="n">
        <v>1.81050619</v>
      </c>
    </row>
    <row r="47" spans="1:20">
      <c r="A47" s="15" t="s">
        <v>470</v>
      </c>
      <c r="B47" s="17" t="n">
        <v>2823</v>
      </c>
      <c r="C47" s="18">
        <f>(2487.0/B47*100)</f>
        <v/>
      </c>
      <c r="D47" s="19" t="n">
        <v>336</v>
      </c>
      <c r="E47" s="18" t="n">
        <v>56.69364144</v>
      </c>
      <c r="F47" s="20" t="n">
        <v>2.86524009</v>
      </c>
      <c r="G47" s="18" t="n">
        <v>14.86907674</v>
      </c>
      <c r="H47" s="20" t="n">
        <v>2.03418721</v>
      </c>
      <c r="I47" s="18" t="n">
        <v>18.78521386</v>
      </c>
      <c r="J47" s="20" t="n">
        <v>2.52092917</v>
      </c>
      <c r="K47" s="18" t="n">
        <v>0</v>
      </c>
      <c r="L47" s="20" t="n">
        <v>0</v>
      </c>
      <c r="M47" s="18" t="n">
        <v>0.30394787</v>
      </c>
      <c r="N47" s="20" t="n">
        <v>0.30593419</v>
      </c>
      <c r="O47" s="18" t="n">
        <v>0</v>
      </c>
      <c r="P47" s="20" t="n">
        <v>0</v>
      </c>
      <c r="Q47" s="18" t="n">
        <v>0</v>
      </c>
      <c r="R47" s="20" t="n">
        <v>0</v>
      </c>
      <c r="S47" s="18" t="n">
        <v>9.34812009</v>
      </c>
      <c r="T47" s="20" t="n">
        <v>1.44632785</v>
      </c>
    </row>
    <row r="48" spans="1:20">
      <c r="A48" s="15" t="s">
        <v>471</v>
      </c>
      <c r="B48" s="17" t="n">
        <v>4682</v>
      </c>
      <c r="C48" s="18">
        <f>(4091.0/B48*100)</f>
        <v/>
      </c>
      <c r="D48" s="19" t="n">
        <v>591</v>
      </c>
      <c r="E48" s="18" t="n">
        <v>49.76430575</v>
      </c>
      <c r="F48" s="20" t="n">
        <v>2.44471644</v>
      </c>
      <c r="G48" s="18" t="n">
        <v>10.90332924</v>
      </c>
      <c r="H48" s="20" t="n">
        <v>1.64650233</v>
      </c>
      <c r="I48" s="18" t="n">
        <v>27.12596996</v>
      </c>
      <c r="J48" s="20" t="n">
        <v>2.40025994</v>
      </c>
      <c r="K48" s="18" t="n">
        <v>0</v>
      </c>
      <c r="L48" s="20" t="n">
        <v>0</v>
      </c>
      <c r="M48" s="18" t="n">
        <v>0.70923025</v>
      </c>
      <c r="N48" s="20" t="n">
        <v>0.38996818</v>
      </c>
      <c r="O48" s="18" t="n">
        <v>0</v>
      </c>
      <c r="P48" s="20" t="n">
        <v>0</v>
      </c>
      <c r="Q48" s="18" t="n">
        <v>0</v>
      </c>
      <c r="R48" s="20" t="n">
        <v>0</v>
      </c>
      <c r="S48" s="18" t="n">
        <v>11.49716479</v>
      </c>
      <c r="T48" s="20" t="n">
        <v>1.78159596</v>
      </c>
    </row>
    <row r="49" spans="1:20">
      <c r="A49" s="15" t="s">
        <v>472</v>
      </c>
      <c r="B49" s="17" t="n">
        <v>6158</v>
      </c>
      <c r="C49" s="18">
        <f>(5377.0/B49*100)</f>
        <v/>
      </c>
      <c r="D49" s="19" t="n">
        <v>781</v>
      </c>
      <c r="E49" s="18" t="n">
        <v>53.11682719</v>
      </c>
      <c r="F49" s="20" t="n">
        <v>2.45117843</v>
      </c>
      <c r="G49" s="18" t="n">
        <v>24.00214124</v>
      </c>
      <c r="H49" s="20" t="n">
        <v>1.99381444</v>
      </c>
      <c r="I49" s="18" t="n">
        <v>14.69806062</v>
      </c>
      <c r="J49" s="20" t="n">
        <v>2.0170631</v>
      </c>
      <c r="K49" s="18" t="n">
        <v>0</v>
      </c>
      <c r="L49" s="20" t="n">
        <v>0</v>
      </c>
      <c r="M49" s="18" t="n">
        <v>0.3597366</v>
      </c>
      <c r="N49" s="20" t="n">
        <v>0.30260982</v>
      </c>
      <c r="O49" s="18" t="n">
        <v>0.10333618</v>
      </c>
      <c r="P49" s="20" t="n">
        <v>0.10352592</v>
      </c>
      <c r="Q49" s="18" t="n">
        <v>0</v>
      </c>
      <c r="R49" s="20" t="n">
        <v>0</v>
      </c>
      <c r="S49" s="18" t="n">
        <v>7.71989817</v>
      </c>
      <c r="T49" s="20" t="n">
        <v>1.45322805</v>
      </c>
    </row>
    <row r="50" spans="1:20">
      <c r="A50" s="15" t="s">
        <v>473</v>
      </c>
      <c r="B50" s="17" t="n">
        <v>3494</v>
      </c>
      <c r="C50" s="18">
        <f>(3116.0/B50*100)</f>
        <v/>
      </c>
      <c r="D50" s="19" t="n">
        <v>378</v>
      </c>
      <c r="E50" s="18" t="n">
        <v>19.60110399</v>
      </c>
      <c r="F50" s="20" t="n">
        <v>2.00226348</v>
      </c>
      <c r="G50" s="18" t="n">
        <v>41.52263832</v>
      </c>
      <c r="H50" s="20" t="n">
        <v>2.9893697</v>
      </c>
      <c r="I50" s="18" t="n">
        <v>28.05220279</v>
      </c>
      <c r="J50" s="20" t="n">
        <v>2.52067722</v>
      </c>
      <c r="K50" s="18" t="n">
        <v>0</v>
      </c>
      <c r="L50" s="20" t="n">
        <v>0</v>
      </c>
      <c r="M50" s="18" t="n">
        <v>1.24951172</v>
      </c>
      <c r="N50" s="20" t="n">
        <v>0.76035565</v>
      </c>
      <c r="O50" s="18" t="n">
        <v>0</v>
      </c>
      <c r="P50" s="20" t="n">
        <v>0</v>
      </c>
      <c r="Q50" s="18" t="n">
        <v>0</v>
      </c>
      <c r="R50" s="20" t="n">
        <v>0</v>
      </c>
      <c r="S50" s="18" t="n">
        <v>9.574543179999999</v>
      </c>
      <c r="T50" s="20" t="n">
        <v>1.50172536</v>
      </c>
    </row>
    <row r="51" spans="1:20">
      <c r="A51" s="15" t="s">
        <v>474</v>
      </c>
      <c r="B51" s="17" t="n">
        <v>3013</v>
      </c>
      <c r="C51" s="18">
        <f>(2647.0/B51*100)</f>
        <v/>
      </c>
      <c r="D51" s="19" t="n">
        <v>366</v>
      </c>
      <c r="E51" s="18" t="n">
        <v>54.86942526</v>
      </c>
      <c r="F51" s="20" t="n">
        <v>3.00011697</v>
      </c>
      <c r="G51" s="18" t="n">
        <v>12.32734128</v>
      </c>
      <c r="H51" s="20" t="n">
        <v>1.62271255</v>
      </c>
      <c r="I51" s="18" t="n">
        <v>32.40949321</v>
      </c>
      <c r="J51" s="20" t="n">
        <v>2.65715651</v>
      </c>
      <c r="K51" s="18" t="n">
        <v>0</v>
      </c>
      <c r="L51" s="20" t="n">
        <v>0</v>
      </c>
      <c r="M51" s="18" t="n">
        <v>0</v>
      </c>
      <c r="N51" s="20" t="n">
        <v>0</v>
      </c>
      <c r="O51" s="18" t="n">
        <v>0</v>
      </c>
      <c r="P51" s="20" t="n">
        <v>0</v>
      </c>
      <c r="Q51" s="18" t="n">
        <v>0</v>
      </c>
      <c r="R51" s="20" t="n">
        <v>0</v>
      </c>
      <c r="S51" s="18" t="n">
        <v>0.39374024</v>
      </c>
      <c r="T51" s="20" t="n">
        <v>0.28778232</v>
      </c>
    </row>
    <row r="52" spans="1:20">
      <c r="A52" s="15" t="s">
        <v>475</v>
      </c>
      <c r="B52" s="17" t="n">
        <v>2760</v>
      </c>
      <c r="C52" s="18">
        <f>(2410.0/B52*100)</f>
        <v/>
      </c>
      <c r="D52" s="19" t="n">
        <v>350</v>
      </c>
      <c r="E52" s="18" t="n">
        <v>52.64068018</v>
      </c>
      <c r="F52" s="20" t="n">
        <v>2.35157808</v>
      </c>
      <c r="G52" s="18" t="n">
        <v>13.73976968</v>
      </c>
      <c r="H52" s="20" t="n">
        <v>1.85143842</v>
      </c>
      <c r="I52" s="18" t="n">
        <v>33.00573115</v>
      </c>
      <c r="J52" s="20" t="n">
        <v>2.44575605</v>
      </c>
      <c r="K52" s="18" t="n">
        <v>0</v>
      </c>
      <c r="L52" s="20" t="n">
        <v>0</v>
      </c>
      <c r="M52" s="18" t="n">
        <v>0</v>
      </c>
      <c r="N52" s="20" t="n">
        <v>0</v>
      </c>
      <c r="O52" s="18" t="n">
        <v>0</v>
      </c>
      <c r="P52" s="20" t="n">
        <v>0</v>
      </c>
      <c r="Q52" s="18" t="n">
        <v>0</v>
      </c>
      <c r="R52" s="20" t="n">
        <v>0</v>
      </c>
      <c r="S52" s="18" t="n">
        <v>0.61381899</v>
      </c>
      <c r="T52" s="20" t="n">
        <v>0.45818448</v>
      </c>
    </row>
    <row r="53" spans="1:20">
      <c r="A53" s="15" t="s">
        <v>476</v>
      </c>
      <c r="B53" s="17" t="n">
        <v>2474</v>
      </c>
      <c r="C53" s="18">
        <f>(2091.0/B53*100)</f>
        <v/>
      </c>
      <c r="D53" s="19" t="n">
        <v>383</v>
      </c>
      <c r="E53" s="18" t="n">
        <v>42.38939194</v>
      </c>
      <c r="F53" s="20" t="n">
        <v>3.05483797</v>
      </c>
      <c r="G53" s="18" t="n">
        <v>34.12796129</v>
      </c>
      <c r="H53" s="20" t="n">
        <v>2.6312719</v>
      </c>
      <c r="I53" s="18" t="n">
        <v>11.63261237</v>
      </c>
      <c r="J53" s="20" t="n">
        <v>1.77770618</v>
      </c>
      <c r="K53" s="18" t="n">
        <v>0</v>
      </c>
      <c r="L53" s="20" t="n">
        <v>0</v>
      </c>
      <c r="M53" s="18" t="n">
        <v>7.84417529</v>
      </c>
      <c r="N53" s="20" t="n">
        <v>1.59313487</v>
      </c>
      <c r="O53" s="18" t="n">
        <v>0.25817523</v>
      </c>
      <c r="P53" s="20" t="n">
        <v>0.26077832</v>
      </c>
      <c r="Q53" s="18" t="n">
        <v>0</v>
      </c>
      <c r="R53" s="20" t="n">
        <v>0</v>
      </c>
      <c r="S53" s="18" t="n">
        <v>3.74768387</v>
      </c>
      <c r="T53" s="20" t="n">
        <v>1.0985932</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(2341.0/B55*100)</f>
        <v/>
      </c>
      <c r="D55" s="19" t="n">
        <v>334</v>
      </c>
      <c r="E55" s="18" t="n">
        <v>34.2472426</v>
      </c>
      <c r="F55" s="20" t="n">
        <v>2.52786086</v>
      </c>
      <c r="G55" s="18" t="n">
        <v>19.34215745</v>
      </c>
      <c r="H55" s="20" t="n">
        <v>2.45295025</v>
      </c>
      <c r="I55" s="18" t="n">
        <v>45.21396876</v>
      </c>
      <c r="J55" s="20" t="n">
        <v>2.96253722</v>
      </c>
      <c r="K55" s="18" t="n">
        <v>0</v>
      </c>
      <c r="L55" s="20" t="n">
        <v>0</v>
      </c>
      <c r="M55" s="18" t="n">
        <v>0</v>
      </c>
      <c r="N55" s="20" t="n">
        <v>0</v>
      </c>
      <c r="O55" s="18" t="n">
        <v>0</v>
      </c>
      <c r="P55" s="20" t="n">
        <v>0</v>
      </c>
      <c r="Q55" s="18" t="n">
        <v>0</v>
      </c>
      <c r="R55" s="20" t="n">
        <v>0</v>
      </c>
      <c r="S55" s="18" t="n">
        <v>1.1966312</v>
      </c>
      <c r="T55" s="20" t="n">
        <v>0.46305594</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(2805.0/B61*100)</f>
        <v/>
      </c>
      <c r="D61" s="19" t="n">
        <v>396</v>
      </c>
      <c r="E61" s="18" t="n">
        <v>39.28586818</v>
      </c>
      <c r="F61" s="20" t="n">
        <v>2.99256356</v>
      </c>
      <c r="G61" s="18" t="n">
        <v>12.94023725</v>
      </c>
      <c r="H61" s="20" t="n">
        <v>2.08208789</v>
      </c>
      <c r="I61" s="18" t="n">
        <v>34.31253352</v>
      </c>
      <c r="J61" s="20" t="n">
        <v>2.77824878</v>
      </c>
      <c r="K61" s="18" t="n">
        <v>0</v>
      </c>
      <c r="L61" s="20" t="n">
        <v>0</v>
      </c>
      <c r="M61" s="18" t="n">
        <v>0.65148821</v>
      </c>
      <c r="N61" s="20" t="n">
        <v>0.42484398</v>
      </c>
      <c r="O61" s="18" t="n">
        <v>0</v>
      </c>
      <c r="P61" s="20" t="n">
        <v>0</v>
      </c>
      <c r="Q61" s="18" t="n">
        <v>0</v>
      </c>
      <c r="R61" s="20" t="n">
        <v>0</v>
      </c>
      <c r="S61" s="18" t="n">
        <v>12.80987284</v>
      </c>
      <c r="T61" s="20" t="n">
        <v>1.62175912</v>
      </c>
    </row>
    <row r="62" spans="1:20">
      <c r="A62" s="15" t="s">
        <v>486</v>
      </c>
      <c r="B62" s="17" t="n">
        <v>2230</v>
      </c>
      <c r="C62" s="18">
        <f>(1948.0/B62*100)</f>
        <v/>
      </c>
      <c r="D62" s="19" t="n">
        <v>282</v>
      </c>
      <c r="E62" s="18" t="n">
        <v>41.4956884</v>
      </c>
      <c r="F62" s="20" t="n">
        <v>2.9985186</v>
      </c>
      <c r="G62" s="18" t="n">
        <v>23.04087678</v>
      </c>
      <c r="H62" s="20" t="n">
        <v>2.67311509</v>
      </c>
      <c r="I62" s="18" t="n">
        <v>31.88135779</v>
      </c>
      <c r="J62" s="20" t="n">
        <v>2.97663925</v>
      </c>
      <c r="K62" s="18" t="n">
        <v>0</v>
      </c>
      <c r="L62" s="20" t="n">
        <v>0</v>
      </c>
      <c r="M62" s="18" t="n">
        <v>0.35244349</v>
      </c>
      <c r="N62" s="20" t="n">
        <v>0.35606462</v>
      </c>
      <c r="O62" s="18" t="n">
        <v>0.35244349</v>
      </c>
      <c r="P62" s="20" t="n">
        <v>0.35127618</v>
      </c>
      <c r="Q62" s="18" t="n">
        <v>0</v>
      </c>
      <c r="R62" s="20" t="n">
        <v>0</v>
      </c>
      <c r="S62" s="18" t="n">
        <v>2.87719004</v>
      </c>
      <c r="T62" s="20" t="n">
        <v>1.02306409</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(2430.0/B67*100)</f>
        <v/>
      </c>
      <c r="D67" s="19" t="n">
        <v>341</v>
      </c>
      <c r="E67" s="18" t="n">
        <v>19.47931666</v>
      </c>
      <c r="F67" s="20" t="n">
        <v>2.33167338</v>
      </c>
      <c r="G67" s="18" t="n">
        <v>12.52449999</v>
      </c>
      <c r="H67" s="20" t="n">
        <v>1.94603414</v>
      </c>
      <c r="I67" s="18" t="n">
        <v>24.26815803</v>
      </c>
      <c r="J67" s="20" t="n">
        <v>2.46737028</v>
      </c>
      <c r="K67" s="18" t="n">
        <v>0</v>
      </c>
      <c r="L67" s="20" t="n">
        <v>0</v>
      </c>
      <c r="M67" s="18" t="n">
        <v>0.82620848</v>
      </c>
      <c r="N67" s="20" t="n">
        <v>0.47896621</v>
      </c>
      <c r="O67" s="18" t="n">
        <v>0.26152045</v>
      </c>
      <c r="P67" s="20" t="n">
        <v>0.26212226</v>
      </c>
      <c r="Q67" s="18" t="n">
        <v>0</v>
      </c>
      <c r="R67" s="20" t="n">
        <v>0</v>
      </c>
      <c r="S67" s="18" t="n">
        <v>42.6402964</v>
      </c>
      <c r="T67" s="20" t="n">
        <v>2.46246513</v>
      </c>
    </row>
    <row r="68" spans="1:20">
      <c r="A68" s="15" t="s">
        <v>492</v>
      </c>
      <c r="B68" s="17" t="n">
        <v>3460</v>
      </c>
      <c r="C68" s="18">
        <f>(3090.0/B68*100)</f>
        <v/>
      </c>
      <c r="D68" s="19" t="n">
        <v>370</v>
      </c>
      <c r="E68" s="18" t="n">
        <v>78.45469516</v>
      </c>
      <c r="F68" s="20" t="n">
        <v>1.88919648</v>
      </c>
      <c r="G68" s="18" t="n">
        <v>12.40474287</v>
      </c>
      <c r="H68" s="20" t="n">
        <v>1.62986927</v>
      </c>
      <c r="I68" s="18" t="n">
        <v>6.9924813</v>
      </c>
      <c r="J68" s="20" t="n">
        <v>1.20384333</v>
      </c>
      <c r="K68" s="18" t="n">
        <v>0</v>
      </c>
      <c r="L68" s="20" t="n">
        <v>0</v>
      </c>
      <c r="M68" s="18" t="n">
        <v>0.21229158</v>
      </c>
      <c r="N68" s="20" t="n">
        <v>0.21685564</v>
      </c>
      <c r="O68" s="18" t="n">
        <v>0.56399806</v>
      </c>
      <c r="P68" s="20" t="n">
        <v>0.40157175</v>
      </c>
      <c r="Q68" s="18" t="n">
        <v>0</v>
      </c>
      <c r="R68" s="20" t="n">
        <v>0</v>
      </c>
      <c r="S68" s="18" t="n">
        <v>1.37179103</v>
      </c>
      <c r="T68" s="20" t="n">
        <v>0.61090822</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(5018.0/B70*100)</f>
        <v/>
      </c>
      <c r="D70" s="19" t="n">
        <v>1016</v>
      </c>
      <c r="E70" s="18" t="n">
        <v>69.21515221999999</v>
      </c>
      <c r="F70" s="20" t="n">
        <v>1.25874327</v>
      </c>
      <c r="G70" s="18" t="n">
        <v>11.31190324</v>
      </c>
      <c r="H70" s="20" t="n">
        <v>0.92473885</v>
      </c>
      <c r="I70" s="18" t="n">
        <v>16.86049391</v>
      </c>
      <c r="J70" s="20" t="n">
        <v>1.07816721</v>
      </c>
      <c r="K70" s="18" t="n">
        <v>0</v>
      </c>
      <c r="L70" s="20" t="n">
        <v>0</v>
      </c>
      <c r="M70" s="18" t="n">
        <v>1.30882273</v>
      </c>
      <c r="N70" s="20" t="n">
        <v>0.33632671</v>
      </c>
      <c r="O70" s="18" t="n">
        <v>0</v>
      </c>
      <c r="P70" s="20" t="n">
        <v>0</v>
      </c>
      <c r="Q70" s="18" t="n">
        <v>0</v>
      </c>
      <c r="R70" s="20" t="n">
        <v>0</v>
      </c>
      <c r="S70" s="18" t="n">
        <v>1.30362791</v>
      </c>
      <c r="T70" s="20" t="n">
        <v>0.33478709</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(2713.0/B72*100)</f>
        <v/>
      </c>
      <c r="D72" s="19" t="n">
        <v>394</v>
      </c>
      <c r="E72" s="18" t="n">
        <v>81.0171598</v>
      </c>
      <c r="F72" s="20" t="n">
        <v>1.73440257</v>
      </c>
      <c r="G72" s="18" t="n">
        <v>6.19921591</v>
      </c>
      <c r="H72" s="20" t="n">
        <v>1.35145083</v>
      </c>
      <c r="I72" s="18" t="n">
        <v>12.38055226</v>
      </c>
      <c r="J72" s="20" t="n">
        <v>1.51136368</v>
      </c>
      <c r="K72" s="18" t="n">
        <v>0</v>
      </c>
      <c r="L72" s="20" t="n">
        <v>0</v>
      </c>
      <c r="M72" s="18" t="n">
        <v>0.18130806</v>
      </c>
      <c r="N72" s="20" t="n">
        <v>0.18316772</v>
      </c>
      <c r="O72" s="18" t="n">
        <v>0.11088198</v>
      </c>
      <c r="P72" s="20" t="n">
        <v>0.11138608</v>
      </c>
      <c r="Q72" s="18" t="n">
        <v>0</v>
      </c>
      <c r="R72" s="20" t="n">
        <v>0</v>
      </c>
      <c r="S72" s="18" t="n">
        <v>0.11088198</v>
      </c>
      <c r="T72" s="20" t="n">
        <v>0.11138608</v>
      </c>
    </row>
    <row r="73" spans="1:20">
      <c r="A73" s="15" t="s">
        <v>497</v>
      </c>
      <c r="B73" s="17" t="n">
        <v>2973</v>
      </c>
      <c r="C73" s="18">
        <f>(2616.0/B73*100)</f>
        <v/>
      </c>
      <c r="D73" s="19" t="n">
        <v>357</v>
      </c>
      <c r="E73" s="18" t="n">
        <v>39.81310768</v>
      </c>
      <c r="F73" s="20" t="n">
        <v>2.8003816</v>
      </c>
      <c r="G73" s="18" t="n">
        <v>7.13291592</v>
      </c>
      <c r="H73" s="20" t="n">
        <v>1.57381584</v>
      </c>
      <c r="I73" s="18" t="n">
        <v>46.96743741</v>
      </c>
      <c r="J73" s="20" t="n">
        <v>2.58755017</v>
      </c>
      <c r="K73" s="18" t="n">
        <v>0</v>
      </c>
      <c r="L73" s="20" t="n">
        <v>0</v>
      </c>
      <c r="M73" s="18" t="n">
        <v>0.64495347</v>
      </c>
      <c r="N73" s="20" t="n">
        <v>0.05338743</v>
      </c>
      <c r="O73" s="18" t="n">
        <v>0</v>
      </c>
      <c r="P73" s="20" t="n">
        <v>0</v>
      </c>
      <c r="Q73" s="18" t="n">
        <v>0</v>
      </c>
      <c r="R73" s="20" t="n">
        <v>0</v>
      </c>
      <c r="S73" s="18" t="n">
        <v>5.44158551</v>
      </c>
      <c r="T73" s="20" t="n">
        <v>1.04830109</v>
      </c>
    </row>
    <row r="74" spans="1:20">
      <c r="A74" s="15" t="s">
        <v>498</v>
      </c>
      <c r="B74" s="17" t="n">
        <v>3819</v>
      </c>
      <c r="C74" s="18">
        <f>(3352.0/B74*100)</f>
        <v/>
      </c>
      <c r="D74" s="19" t="n">
        <v>467</v>
      </c>
      <c r="E74" s="18" t="n">
        <v>39.71772825</v>
      </c>
      <c r="F74" s="20" t="n">
        <v>2.83709758</v>
      </c>
      <c r="G74" s="18" t="n">
        <v>27.63968698</v>
      </c>
      <c r="H74" s="20" t="n">
        <v>2.57510214</v>
      </c>
      <c r="I74" s="18" t="n">
        <v>32.26234071</v>
      </c>
      <c r="J74" s="20" t="n">
        <v>2.35267092</v>
      </c>
      <c r="K74" s="18" t="n">
        <v>0</v>
      </c>
      <c r="L74" s="20" t="n">
        <v>0</v>
      </c>
      <c r="M74" s="18" t="n">
        <v>0.10863389</v>
      </c>
      <c r="N74" s="20" t="n">
        <v>0.10948668</v>
      </c>
      <c r="O74" s="18" t="n">
        <v>0</v>
      </c>
      <c r="P74" s="20" t="n">
        <v>0</v>
      </c>
      <c r="Q74" s="18" t="n">
        <v>0</v>
      </c>
      <c r="R74" s="20" t="n">
        <v>0</v>
      </c>
      <c r="S74" s="18" t="n">
        <v>0.27161016</v>
      </c>
      <c r="T74" s="20" t="n">
        <v>0.27382361</v>
      </c>
    </row>
    <row r="75" spans="1:20">
      <c r="A75" s="15" t="s">
        <v>499</v>
      </c>
      <c r="B75" s="17" t="n">
        <v>4652</v>
      </c>
      <c r="C75" s="18">
        <f>(4070.0/B75*100)</f>
        <v/>
      </c>
      <c r="D75" s="19" t="n">
        <v>582</v>
      </c>
      <c r="E75" s="18" t="n">
        <v>61.82999549</v>
      </c>
      <c r="F75" s="20" t="n">
        <v>2.51133234</v>
      </c>
      <c r="G75" s="18" t="n">
        <v>10.8732215</v>
      </c>
      <c r="H75" s="20" t="n">
        <v>1.63546889</v>
      </c>
      <c r="I75" s="18" t="n">
        <v>19.70720731</v>
      </c>
      <c r="J75" s="20" t="n">
        <v>2.02909611</v>
      </c>
      <c r="K75" s="18" t="n">
        <v>0</v>
      </c>
      <c r="L75" s="20" t="n">
        <v>0</v>
      </c>
      <c r="M75" s="18" t="n">
        <v>0</v>
      </c>
      <c r="N75" s="20" t="n">
        <v>0</v>
      </c>
      <c r="O75" s="18" t="n">
        <v>0.35661714</v>
      </c>
      <c r="P75" s="20" t="n">
        <v>0.37132115</v>
      </c>
      <c r="Q75" s="18" t="n">
        <v>0</v>
      </c>
      <c r="R75" s="20" t="n">
        <v>0</v>
      </c>
      <c r="S75" s="18" t="n">
        <v>7.23295857</v>
      </c>
      <c r="T75" s="20" t="n">
        <v>1.39214555</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(2635.0/B77*100)</f>
        <v/>
      </c>
      <c r="D77" s="19" t="n">
        <v>334</v>
      </c>
      <c r="E77" s="18" t="n">
        <v>70.17866586</v>
      </c>
      <c r="F77" s="20" t="n">
        <v>2.4544711</v>
      </c>
      <c r="G77" s="18" t="n">
        <v>8.871643949999999</v>
      </c>
      <c r="H77" s="20" t="n">
        <v>1.51571686</v>
      </c>
      <c r="I77" s="18" t="n">
        <v>12.41145039</v>
      </c>
      <c r="J77" s="20" t="n">
        <v>1.89786765</v>
      </c>
      <c r="K77" s="18" t="n">
        <v>0</v>
      </c>
      <c r="L77" s="20" t="n">
        <v>0</v>
      </c>
      <c r="M77" s="18" t="n">
        <v>2.99911956</v>
      </c>
      <c r="N77" s="20" t="n">
        <v>0.8947645</v>
      </c>
      <c r="O77" s="18" t="n">
        <v>0.27040388</v>
      </c>
      <c r="P77" s="20" t="n">
        <v>0.26905587</v>
      </c>
      <c r="Q77" s="18" t="n">
        <v>0</v>
      </c>
      <c r="R77" s="20" t="n">
        <v>0</v>
      </c>
      <c r="S77" s="18" t="n">
        <v>5.26871636</v>
      </c>
      <c r="T77" s="20" t="n">
        <v>1.25509818</v>
      </c>
    </row>
    <row r="78" spans="1:20">
      <c r="A78" s="15" t="s">
        <v>502</v>
      </c>
      <c r="B78" s="17" t="n">
        <v>7115</v>
      </c>
      <c r="C78" s="18">
        <f>(6259.0/B78*100)</f>
        <v/>
      </c>
      <c r="D78" s="19" t="n">
        <v>856</v>
      </c>
      <c r="E78" s="18" t="n">
        <v>58.02459359</v>
      </c>
      <c r="F78" s="20" t="n">
        <v>2.0999324</v>
      </c>
      <c r="G78" s="18" t="n">
        <v>14.15111032</v>
      </c>
      <c r="H78" s="20" t="n">
        <v>1.39477836</v>
      </c>
      <c r="I78" s="18" t="n">
        <v>25.16317656</v>
      </c>
      <c r="J78" s="20" t="n">
        <v>2.11043359</v>
      </c>
      <c r="K78" s="18" t="n">
        <v>0</v>
      </c>
      <c r="L78" s="20" t="n">
        <v>0</v>
      </c>
      <c r="M78" s="18" t="n">
        <v>0.45339091</v>
      </c>
      <c r="N78" s="20" t="n">
        <v>0.23830111</v>
      </c>
      <c r="O78" s="18" t="n">
        <v>0.08369522</v>
      </c>
      <c r="P78" s="20" t="n">
        <v>0.08393144</v>
      </c>
      <c r="Q78" s="18" t="n">
        <v>0</v>
      </c>
      <c r="R78" s="20" t="n">
        <v>0</v>
      </c>
      <c r="S78" s="18" t="n">
        <v>2.1240334</v>
      </c>
      <c r="T78" s="20" t="n">
        <v>0.60708781</v>
      </c>
    </row>
    <row r="79" spans="1:20">
      <c r="A79" s="15" t="s">
        <v>503</v>
      </c>
      <c r="B79" s="17" t="n">
        <v>3154</v>
      </c>
      <c r="C79" s="18">
        <f>(2777.0/B79*100)</f>
        <v/>
      </c>
      <c r="D79" s="19" t="n">
        <v>377</v>
      </c>
      <c r="E79" s="18" t="n">
        <v>27.10937238</v>
      </c>
      <c r="F79" s="20" t="n">
        <v>2.06058903</v>
      </c>
      <c r="G79" s="18" t="n">
        <v>28.3149932</v>
      </c>
      <c r="H79" s="20" t="n">
        <v>2.39230216</v>
      </c>
      <c r="I79" s="18" t="n">
        <v>16.87451845</v>
      </c>
      <c r="J79" s="20" t="n">
        <v>2.27302136</v>
      </c>
      <c r="K79" s="18" t="n">
        <v>0</v>
      </c>
      <c r="L79" s="20" t="n">
        <v>0</v>
      </c>
      <c r="M79" s="18" t="n">
        <v>0.98128636</v>
      </c>
      <c r="N79" s="20" t="n">
        <v>0.57687623</v>
      </c>
      <c r="O79" s="18" t="n">
        <v>0</v>
      </c>
      <c r="P79" s="20" t="n">
        <v>0</v>
      </c>
      <c r="Q79" s="18" t="n">
        <v>0</v>
      </c>
      <c r="R79" s="20" t="n">
        <v>0</v>
      </c>
      <c r="S79" s="18" t="n">
        <v>26.71982961</v>
      </c>
      <c r="T79" s="20" t="n">
        <v>2.27868615</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(13999.0/B82*100)</f>
        <v/>
      </c>
      <c r="D82" s="19" t="n">
        <v>1962</v>
      </c>
      <c r="E82" s="18" t="n">
        <v>23.51601695</v>
      </c>
      <c r="F82" s="20" t="n">
        <v>1.39989585</v>
      </c>
      <c r="G82" s="18" t="n">
        <v>31.96791927</v>
      </c>
      <c r="H82" s="20" t="n">
        <v>1.41710915</v>
      </c>
      <c r="I82" s="18" t="n">
        <v>41.99882249</v>
      </c>
      <c r="J82" s="20" t="n">
        <v>1.55473718</v>
      </c>
      <c r="K82" s="18" t="n">
        <v>0</v>
      </c>
      <c r="L82" s="20" t="n">
        <v>0</v>
      </c>
      <c r="M82" s="18" t="n">
        <v>0.14463513</v>
      </c>
      <c r="N82" s="20" t="n">
        <v>0.0587328</v>
      </c>
      <c r="O82" s="18" t="n">
        <v>0</v>
      </c>
      <c r="P82" s="20" t="n">
        <v>0</v>
      </c>
      <c r="Q82" s="18" t="n">
        <v>0</v>
      </c>
      <c r="R82" s="20" t="n">
        <v>0</v>
      </c>
      <c r="S82" s="18" t="n">
        <v>2.37260616</v>
      </c>
      <c r="T82" s="20" t="n">
        <v>0.53795419</v>
      </c>
    </row>
    <row r="83" spans="1:20">
      <c r="A83" s="15" t="s">
        <v>507</v>
      </c>
      <c r="B83" s="17" t="n">
        <v>808</v>
      </c>
      <c r="C83" s="18">
        <f>(712.0/B83*100)</f>
        <v/>
      </c>
      <c r="D83" s="19" t="n">
        <v>96</v>
      </c>
      <c r="E83" s="18" t="n">
        <v>31.1759427</v>
      </c>
      <c r="F83" s="20" t="n">
        <v>4.73700808</v>
      </c>
      <c r="G83" s="18" t="n">
        <v>28.40763575</v>
      </c>
      <c r="H83" s="20" t="n">
        <v>4.33702054</v>
      </c>
      <c r="I83" s="18" t="n">
        <v>40.41642156</v>
      </c>
      <c r="J83" s="20" t="n">
        <v>5.55931961</v>
      </c>
      <c r="K83" s="18" t="n">
        <v>0</v>
      </c>
      <c r="L83" s="20" t="n">
        <v>0</v>
      </c>
      <c r="M83" s="18" t="n">
        <v>0</v>
      </c>
      <c r="N83" s="20" t="n">
        <v>0</v>
      </c>
      <c r="O83" s="18" t="n">
        <v>0</v>
      </c>
      <c r="P83" s="20" t="n">
        <v>0</v>
      </c>
      <c r="Q83" s="18" t="n">
        <v>0</v>
      </c>
      <c r="R83" s="20" t="n">
        <v>0</v>
      </c>
      <c r="S83" s="18" t="n">
        <v>0</v>
      </c>
      <c r="T83" s="20" t="n">
        <v>0</v>
      </c>
    </row>
    <row r="84" spans="1:20">
      <c r="A84" s="23" t="s">
        <v>508</v>
      </c>
      <c r="B84" s="24" t="n">
        <v>938</v>
      </c>
      <c r="C84" s="25">
        <f>(828.0/B84*100)</f>
        <v/>
      </c>
      <c r="D84" s="19" t="n">
        <v>110</v>
      </c>
      <c r="E84" s="18" t="n">
        <v>50.33656069</v>
      </c>
      <c r="F84" s="20" t="n">
        <v>5.26813022</v>
      </c>
      <c r="G84" s="18" t="n">
        <v>14.87063501</v>
      </c>
      <c r="H84" s="20" t="n">
        <v>3.15923176</v>
      </c>
      <c r="I84" s="18" t="n">
        <v>34.7928043</v>
      </c>
      <c r="J84" s="20" t="n">
        <v>5.70407752</v>
      </c>
      <c r="K84" s="18" t="n">
        <v>0</v>
      </c>
      <c r="L84" s="20" t="n">
        <v>0</v>
      </c>
      <c r="M84" s="18" t="n">
        <v>0</v>
      </c>
      <c r="N84" s="20" t="n">
        <v>0</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(6283.0/B7*100)</f>
        <v/>
      </c>
      <c r="D7" s="19" t="n">
        <v>880</v>
      </c>
      <c r="E7" s="18" t="n">
        <v>13.70256193</v>
      </c>
      <c r="F7" s="20" t="n">
        <v>1.22678931</v>
      </c>
      <c r="G7" s="18" t="n">
        <v>84.65406225</v>
      </c>
      <c r="H7" s="20" t="n">
        <v>1.27717996</v>
      </c>
      <c r="I7" s="18" t="n">
        <v>0</v>
      </c>
      <c r="J7" s="20" t="n">
        <v>0</v>
      </c>
      <c r="K7" s="18" t="n">
        <v>0.59350685</v>
      </c>
      <c r="L7" s="20" t="n">
        <v>0.27542424</v>
      </c>
      <c r="M7" s="18" t="n">
        <v>0</v>
      </c>
      <c r="N7" s="20" t="n">
        <v>0</v>
      </c>
      <c r="O7" s="18" t="n">
        <v>0</v>
      </c>
      <c r="P7" s="20" t="n">
        <v>0</v>
      </c>
      <c r="Q7" s="18" t="n">
        <v>1.04986897</v>
      </c>
      <c r="R7" s="20" t="n">
        <v>0.48250399</v>
      </c>
    </row>
    <row r="8" spans="1:18">
      <c r="A8" s="15" t="s">
        <v>430</v>
      </c>
      <c r="B8" s="17" t="n">
        <v>3443</v>
      </c>
      <c r="C8" s="18">
        <f>(3025.0/B8*100)</f>
        <v/>
      </c>
      <c r="D8" s="19" t="n">
        <v>418</v>
      </c>
      <c r="E8" s="18" t="n">
        <v>10.85918041</v>
      </c>
      <c r="F8" s="20" t="n">
        <v>1.5291221</v>
      </c>
      <c r="G8" s="18" t="n">
        <v>87.88997868</v>
      </c>
      <c r="H8" s="20" t="n">
        <v>1.63028749</v>
      </c>
      <c r="I8" s="18" t="n">
        <v>0</v>
      </c>
      <c r="J8" s="20" t="n">
        <v>0</v>
      </c>
      <c r="K8" s="18" t="n">
        <v>0.30933989</v>
      </c>
      <c r="L8" s="20" t="n">
        <v>0.22495312</v>
      </c>
      <c r="M8" s="18" t="n">
        <v>0</v>
      </c>
      <c r="N8" s="20" t="n">
        <v>0</v>
      </c>
      <c r="O8" s="18" t="n">
        <v>0</v>
      </c>
      <c r="P8" s="20" t="n">
        <v>0</v>
      </c>
      <c r="Q8" s="18" t="n">
        <v>0.94150103</v>
      </c>
      <c r="R8" s="20" t="n">
        <v>0.62932355</v>
      </c>
    </row>
    <row r="9" spans="1:18">
      <c r="A9" s="15" t="s">
        <v>431</v>
      </c>
      <c r="B9" s="17" t="n">
        <v>4752</v>
      </c>
      <c r="C9" s="18">
        <f>(4198.0/B9*100)</f>
        <v/>
      </c>
      <c r="D9" s="19" t="n">
        <v>554</v>
      </c>
      <c r="E9" s="18" t="n">
        <v>22.36295383</v>
      </c>
      <c r="F9" s="20" t="n">
        <v>2.27288464</v>
      </c>
      <c r="G9" s="18" t="n">
        <v>76.61588521</v>
      </c>
      <c r="H9" s="20" t="n">
        <v>2.28446117</v>
      </c>
      <c r="I9" s="18" t="n">
        <v>0</v>
      </c>
      <c r="J9" s="20" t="n">
        <v>0</v>
      </c>
      <c r="K9" s="18" t="n">
        <v>0</v>
      </c>
      <c r="L9" s="20" t="n">
        <v>0</v>
      </c>
      <c r="M9" s="18" t="n">
        <v>0</v>
      </c>
      <c r="N9" s="20" t="n">
        <v>0</v>
      </c>
      <c r="O9" s="18" t="n">
        <v>0</v>
      </c>
      <c r="P9" s="20" t="n">
        <v>0</v>
      </c>
      <c r="Q9" s="18" t="n">
        <v>1.02116096</v>
      </c>
      <c r="R9" s="20" t="n">
        <v>0.51365782</v>
      </c>
    </row>
    <row r="10" spans="1:18">
      <c r="A10" s="15" t="s">
        <v>432</v>
      </c>
      <c r="B10" s="17" t="n">
        <v>10022</v>
      </c>
      <c r="C10" s="18">
        <f>(8789.0/B10*100)</f>
        <v/>
      </c>
      <c r="D10" s="19" t="n">
        <v>1233</v>
      </c>
      <c r="E10" s="18" t="n">
        <v>12.77669659</v>
      </c>
      <c r="F10" s="20" t="n">
        <v>1.38845222</v>
      </c>
      <c r="G10" s="18" t="n">
        <v>86.69925354</v>
      </c>
      <c r="H10" s="20" t="n">
        <v>1.42352392</v>
      </c>
      <c r="I10" s="18" t="n">
        <v>0</v>
      </c>
      <c r="J10" s="20" t="n">
        <v>0</v>
      </c>
      <c r="K10" s="18" t="n">
        <v>0.08299297</v>
      </c>
      <c r="L10" s="20" t="n">
        <v>0.03602098</v>
      </c>
      <c r="M10" s="18" t="n">
        <v>0</v>
      </c>
      <c r="N10" s="20" t="n">
        <v>0</v>
      </c>
      <c r="O10" s="18" t="n">
        <v>0</v>
      </c>
      <c r="P10" s="20" t="n">
        <v>0</v>
      </c>
      <c r="Q10" s="18" t="n">
        <v>0.4410569</v>
      </c>
      <c r="R10" s="20" t="n">
        <v>0.23732879</v>
      </c>
    </row>
    <row r="11" spans="1:18">
      <c r="A11" s="15" t="s">
        <v>433</v>
      </c>
      <c r="B11" s="17" t="n">
        <v>3500</v>
      </c>
      <c r="C11" s="18">
        <f>(3083.0/B11*100)</f>
        <v/>
      </c>
      <c r="D11" s="19" t="n">
        <v>417</v>
      </c>
      <c r="E11" s="18" t="n">
        <v>13.51389868</v>
      </c>
      <c r="F11" s="20" t="n">
        <v>1.94702443</v>
      </c>
      <c r="G11" s="18" t="n">
        <v>85.7101435</v>
      </c>
      <c r="H11" s="20" t="n">
        <v>2.01106118</v>
      </c>
      <c r="I11" s="18" t="n">
        <v>0</v>
      </c>
      <c r="J11" s="20" t="n">
        <v>0</v>
      </c>
      <c r="K11" s="18" t="n">
        <v>0.69881423</v>
      </c>
      <c r="L11" s="20" t="n">
        <v>0.49156133</v>
      </c>
      <c r="M11" s="18" t="n">
        <v>0</v>
      </c>
      <c r="N11" s="20" t="n">
        <v>0</v>
      </c>
      <c r="O11" s="18" t="n">
        <v>0</v>
      </c>
      <c r="P11" s="20" t="n">
        <v>0</v>
      </c>
      <c r="Q11" s="18" t="n">
        <v>0.07714359</v>
      </c>
      <c r="R11" s="20" t="n">
        <v>0.07389034999999999</v>
      </c>
    </row>
    <row r="12" spans="1:18">
      <c r="A12" s="15" t="s">
        <v>434</v>
      </c>
      <c r="B12" s="17" t="n">
        <v>3422</v>
      </c>
      <c r="C12" s="18">
        <f>(3004.0/B12*100)</f>
        <v/>
      </c>
      <c r="D12" s="19" t="n">
        <v>418</v>
      </c>
      <c r="E12" s="18" t="n">
        <v>18.75909844</v>
      </c>
      <c r="F12" s="20" t="n">
        <v>2.47326362</v>
      </c>
      <c r="G12" s="18" t="n">
        <v>80.67894826</v>
      </c>
      <c r="H12" s="20" t="n">
        <v>2.5518017</v>
      </c>
      <c r="I12" s="18" t="n">
        <v>0</v>
      </c>
      <c r="J12" s="20" t="n">
        <v>0</v>
      </c>
      <c r="K12" s="18" t="n">
        <v>0.18670463</v>
      </c>
      <c r="L12" s="20" t="n">
        <v>0.2679406</v>
      </c>
      <c r="M12" s="18" t="n">
        <v>0</v>
      </c>
      <c r="N12" s="20" t="n">
        <v>0</v>
      </c>
      <c r="O12" s="18" t="n">
        <v>0</v>
      </c>
      <c r="P12" s="20" t="n">
        <v>0</v>
      </c>
      <c r="Q12" s="18" t="n">
        <v>0.37524867</v>
      </c>
      <c r="R12" s="20" t="n">
        <v>0.37998101</v>
      </c>
    </row>
    <row r="13" spans="1:18">
      <c r="A13" s="15" t="s">
        <v>435</v>
      </c>
      <c r="B13" s="17" t="n">
        <v>3602</v>
      </c>
      <c r="C13" s="18">
        <f>(3185.0/B13*100)</f>
        <v/>
      </c>
      <c r="D13" s="19" t="n">
        <v>417</v>
      </c>
      <c r="E13" s="18" t="n">
        <v>13.0934105</v>
      </c>
      <c r="F13" s="20" t="n">
        <v>1.98317744</v>
      </c>
      <c r="G13" s="18" t="n">
        <v>86.26356165</v>
      </c>
      <c r="H13" s="20" t="n">
        <v>1.98801771</v>
      </c>
      <c r="I13" s="18" t="n">
        <v>0</v>
      </c>
      <c r="J13" s="20" t="n">
        <v>0</v>
      </c>
      <c r="K13" s="18" t="n">
        <v>0.5969844</v>
      </c>
      <c r="L13" s="20" t="n">
        <v>0.51096887</v>
      </c>
      <c r="M13" s="18" t="n">
        <v>0</v>
      </c>
      <c r="N13" s="20" t="n">
        <v>0</v>
      </c>
      <c r="O13" s="18" t="n">
        <v>0</v>
      </c>
      <c r="P13" s="20" t="n">
        <v>0</v>
      </c>
      <c r="Q13" s="18" t="n">
        <v>0.04604344</v>
      </c>
      <c r="R13" s="20" t="n">
        <v>0.04745934</v>
      </c>
    </row>
    <row r="14" spans="1:18">
      <c r="A14" s="15" t="s">
        <v>436</v>
      </c>
      <c r="B14" s="17" t="n">
        <v>2788</v>
      </c>
      <c r="C14" s="18">
        <f>(2454.0/B14*100)</f>
        <v/>
      </c>
      <c r="D14" s="19" t="n">
        <v>334</v>
      </c>
      <c r="E14" s="18" t="n">
        <v>9.351927679999999</v>
      </c>
      <c r="F14" s="20" t="n">
        <v>2.05447315</v>
      </c>
      <c r="G14" s="18" t="n">
        <v>89.66373196000001</v>
      </c>
      <c r="H14" s="20" t="n">
        <v>2.00832529</v>
      </c>
      <c r="I14" s="18" t="n">
        <v>0</v>
      </c>
      <c r="J14" s="20" t="n">
        <v>0</v>
      </c>
      <c r="K14" s="18" t="n">
        <v>0.2508065</v>
      </c>
      <c r="L14" s="20" t="n">
        <v>0.24886677</v>
      </c>
      <c r="M14" s="18" t="n">
        <v>0</v>
      </c>
      <c r="N14" s="20" t="n">
        <v>0</v>
      </c>
      <c r="O14" s="18" t="n">
        <v>0</v>
      </c>
      <c r="P14" s="20" t="n">
        <v>0</v>
      </c>
      <c r="Q14" s="18" t="n">
        <v>0.73353386</v>
      </c>
      <c r="R14" s="20" t="n">
        <v>0.42228592</v>
      </c>
    </row>
    <row r="15" spans="1:18">
      <c r="A15" s="15" t="s">
        <v>437</v>
      </c>
      <c r="B15" s="17" t="n">
        <v>2863</v>
      </c>
      <c r="C15" s="18">
        <f>(2502.0/B15*100)</f>
        <v/>
      </c>
      <c r="D15" s="19" t="n">
        <v>361</v>
      </c>
      <c r="E15" s="18" t="n">
        <v>9.2323466</v>
      </c>
      <c r="F15" s="20" t="n">
        <v>1.75019126</v>
      </c>
      <c r="G15" s="18" t="n">
        <v>90.7676534</v>
      </c>
      <c r="H15" s="20" t="n">
        <v>1.75019126</v>
      </c>
      <c r="I15" s="18" t="n">
        <v>0</v>
      </c>
      <c r="J15" s="20" t="n">
        <v>0</v>
      </c>
      <c r="K15" s="18" t="n">
        <v>0</v>
      </c>
      <c r="L15" s="20" t="n">
        <v>0</v>
      </c>
      <c r="M15" s="18" t="n">
        <v>0</v>
      </c>
      <c r="N15" s="20" t="n">
        <v>0</v>
      </c>
      <c r="O15" s="18" t="n">
        <v>0</v>
      </c>
      <c r="P15" s="20" t="n">
        <v>0</v>
      </c>
      <c r="Q15" s="18" t="n">
        <v>0</v>
      </c>
      <c r="R15" s="20" t="n">
        <v>0</v>
      </c>
    </row>
    <row r="16" spans="1:18">
      <c r="A16" s="15" t="s">
        <v>438</v>
      </c>
      <c r="B16" s="17" t="n">
        <v>3111</v>
      </c>
      <c r="C16" s="18">
        <f>(2722.0/B16*100)</f>
        <v/>
      </c>
      <c r="D16" s="19" t="n">
        <v>389</v>
      </c>
      <c r="E16" s="18" t="n">
        <v>20.59101741</v>
      </c>
      <c r="F16" s="20" t="n">
        <v>1.9486518</v>
      </c>
      <c r="G16" s="18" t="n">
        <v>77.86955546</v>
      </c>
      <c r="H16" s="20" t="n">
        <v>1.96781371</v>
      </c>
      <c r="I16" s="18" t="n">
        <v>0</v>
      </c>
      <c r="J16" s="20" t="n">
        <v>0</v>
      </c>
      <c r="K16" s="18" t="n">
        <v>1.10393354</v>
      </c>
      <c r="L16" s="20" t="n">
        <v>0.58503666</v>
      </c>
      <c r="M16" s="18" t="n">
        <v>0</v>
      </c>
      <c r="N16" s="20" t="n">
        <v>0</v>
      </c>
      <c r="O16" s="18" t="n">
        <v>0</v>
      </c>
      <c r="P16" s="20" t="n">
        <v>0</v>
      </c>
      <c r="Q16" s="18" t="n">
        <v>0.43549359</v>
      </c>
      <c r="R16" s="20" t="n">
        <v>0.34596022</v>
      </c>
    </row>
    <row r="17" spans="1:18">
      <c r="A17" s="15" t="s">
        <v>439</v>
      </c>
      <c r="B17" s="17" t="n">
        <v>3197</v>
      </c>
      <c r="C17" s="18">
        <f>(2813.0/B17*100)</f>
        <v/>
      </c>
      <c r="D17" s="19" t="n">
        <v>384</v>
      </c>
      <c r="E17" s="18" t="n">
        <v>11.58897712</v>
      </c>
      <c r="F17" s="20" t="n">
        <v>1.52675779</v>
      </c>
      <c r="G17" s="18" t="n">
        <v>87.97290439</v>
      </c>
      <c r="H17" s="20" t="n">
        <v>1.54961755</v>
      </c>
      <c r="I17" s="18" t="n">
        <v>0</v>
      </c>
      <c r="J17" s="20" t="n">
        <v>0</v>
      </c>
      <c r="K17" s="18" t="n">
        <v>0.18675793</v>
      </c>
      <c r="L17" s="20" t="n">
        <v>0.18748566</v>
      </c>
      <c r="M17" s="18" t="n">
        <v>0</v>
      </c>
      <c r="N17" s="20" t="n">
        <v>0</v>
      </c>
      <c r="O17" s="18" t="n">
        <v>0</v>
      </c>
      <c r="P17" s="20" t="n">
        <v>0</v>
      </c>
      <c r="Q17" s="18" t="n">
        <v>0.25136056</v>
      </c>
      <c r="R17" s="20" t="n">
        <v>0.17571184</v>
      </c>
    </row>
    <row r="18" spans="1:18">
      <c r="A18" s="15" t="s">
        <v>440</v>
      </c>
      <c r="B18" s="17" t="n">
        <v>2706</v>
      </c>
      <c r="C18" s="18">
        <f>(2346.0/B18*100)</f>
        <v/>
      </c>
      <c r="D18" s="19" t="n">
        <v>360</v>
      </c>
      <c r="E18" s="18" t="n">
        <v>31.79288024</v>
      </c>
      <c r="F18" s="20" t="n">
        <v>2.56627994</v>
      </c>
      <c r="G18" s="18" t="n">
        <v>67.67295815</v>
      </c>
      <c r="H18" s="20" t="n">
        <v>2.54389011</v>
      </c>
      <c r="I18" s="18" t="n">
        <v>0</v>
      </c>
      <c r="J18" s="20" t="n">
        <v>0</v>
      </c>
      <c r="K18" s="18" t="n">
        <v>0.23843823</v>
      </c>
      <c r="L18" s="20" t="n">
        <v>0.23705206</v>
      </c>
      <c r="M18" s="18" t="n">
        <v>0</v>
      </c>
      <c r="N18" s="20" t="n">
        <v>0</v>
      </c>
      <c r="O18" s="18" t="n">
        <v>0</v>
      </c>
      <c r="P18" s="20" t="n">
        <v>0</v>
      </c>
      <c r="Q18" s="18" t="n">
        <v>0.29572339</v>
      </c>
      <c r="R18" s="20" t="n">
        <v>0.29443019</v>
      </c>
    </row>
    <row r="19" spans="1:18">
      <c r="A19" s="15" t="s">
        <v>441</v>
      </c>
      <c r="B19" s="17" t="n">
        <v>2850</v>
      </c>
      <c r="C19" s="18">
        <f>(2474.0/B19*100)</f>
        <v/>
      </c>
      <c r="D19" s="19" t="n">
        <v>376</v>
      </c>
      <c r="E19" s="18" t="n">
        <v>28.04468761</v>
      </c>
      <c r="F19" s="20" t="n">
        <v>2.44447244</v>
      </c>
      <c r="G19" s="18" t="n">
        <v>70.59991268</v>
      </c>
      <c r="H19" s="20" t="n">
        <v>2.48105006</v>
      </c>
      <c r="I19" s="18" t="n">
        <v>0</v>
      </c>
      <c r="J19" s="20" t="n">
        <v>0</v>
      </c>
      <c r="K19" s="18" t="n">
        <v>0.8565857099999999</v>
      </c>
      <c r="L19" s="20" t="n">
        <v>0.67103991</v>
      </c>
      <c r="M19" s="18" t="n">
        <v>0</v>
      </c>
      <c r="N19" s="20" t="n">
        <v>0</v>
      </c>
      <c r="O19" s="18" t="n">
        <v>0</v>
      </c>
      <c r="P19" s="20" t="n">
        <v>0</v>
      </c>
      <c r="Q19" s="18" t="n">
        <v>0.498814</v>
      </c>
      <c r="R19" s="20" t="n">
        <v>0.34242111</v>
      </c>
    </row>
    <row r="20" spans="1:18">
      <c r="A20" s="15" t="s">
        <v>442</v>
      </c>
      <c r="B20" s="17" t="n">
        <v>1741</v>
      </c>
      <c r="C20" s="18">
        <f>(1534.0/B20*100)</f>
        <v/>
      </c>
      <c r="D20" s="19" t="n">
        <v>207</v>
      </c>
      <c r="E20" s="18" t="n">
        <v>13.63475132</v>
      </c>
      <c r="F20" s="20" t="n">
        <v>2.1532286</v>
      </c>
      <c r="G20" s="18" t="n">
        <v>85.74081298999999</v>
      </c>
      <c r="H20" s="20" t="n">
        <v>2.06826551</v>
      </c>
      <c r="I20" s="18" t="n">
        <v>0</v>
      </c>
      <c r="J20" s="20" t="n">
        <v>0</v>
      </c>
      <c r="K20" s="18" t="n">
        <v>0</v>
      </c>
      <c r="L20" s="20" t="n">
        <v>0</v>
      </c>
      <c r="M20" s="18" t="n">
        <v>0</v>
      </c>
      <c r="N20" s="20" t="n">
        <v>0</v>
      </c>
      <c r="O20" s="18" t="n">
        <v>0</v>
      </c>
      <c r="P20" s="20" t="n">
        <v>0</v>
      </c>
      <c r="Q20" s="18" t="n">
        <v>0.62443569</v>
      </c>
      <c r="R20" s="20" t="n">
        <v>0.6293571100000001</v>
      </c>
    </row>
    <row r="21" spans="1:18">
      <c r="A21" s="15" t="s">
        <v>443</v>
      </c>
      <c r="B21" s="17" t="n">
        <v>2833</v>
      </c>
      <c r="C21" s="18">
        <f>(2361.0/B21*100)</f>
        <v/>
      </c>
      <c r="D21" s="19" t="n">
        <v>472</v>
      </c>
      <c r="E21" s="18" t="n">
        <v>17.45242082</v>
      </c>
      <c r="F21" s="20" t="n">
        <v>2.0090067</v>
      </c>
      <c r="G21" s="18" t="n">
        <v>81.52290800999999</v>
      </c>
      <c r="H21" s="20" t="n">
        <v>1.99503045</v>
      </c>
      <c r="I21" s="18" t="n">
        <v>0</v>
      </c>
      <c r="J21" s="20" t="n">
        <v>0</v>
      </c>
      <c r="K21" s="18" t="n">
        <v>0.20307408</v>
      </c>
      <c r="L21" s="20" t="n">
        <v>0.20056644</v>
      </c>
      <c r="M21" s="18" t="n">
        <v>0</v>
      </c>
      <c r="N21" s="20" t="n">
        <v>0</v>
      </c>
      <c r="O21" s="18" t="n">
        <v>0</v>
      </c>
      <c r="P21" s="20" t="n">
        <v>0</v>
      </c>
      <c r="Q21" s="18" t="n">
        <v>0.82159709</v>
      </c>
      <c r="R21" s="20" t="n">
        <v>0.42441712</v>
      </c>
    </row>
    <row r="22" spans="1:18">
      <c r="A22" s="15" t="s">
        <v>444</v>
      </c>
      <c r="B22" s="17" t="n">
        <v>3667</v>
      </c>
      <c r="C22" s="18">
        <f>(3223.0/B22*100)</f>
        <v/>
      </c>
      <c r="D22" s="19" t="n">
        <v>444</v>
      </c>
      <c r="E22" s="18" t="n">
        <v>27.00688848</v>
      </c>
      <c r="F22" s="20" t="n">
        <v>2.59624699</v>
      </c>
      <c r="G22" s="18" t="n">
        <v>71.01024861</v>
      </c>
      <c r="H22" s="20" t="n">
        <v>2.47357612</v>
      </c>
      <c r="I22" s="18" t="n">
        <v>0</v>
      </c>
      <c r="J22" s="20" t="n">
        <v>0</v>
      </c>
      <c r="K22" s="18" t="n">
        <v>0.43890064</v>
      </c>
      <c r="L22" s="20" t="n">
        <v>0.33203779</v>
      </c>
      <c r="M22" s="18" t="n">
        <v>0</v>
      </c>
      <c r="N22" s="20" t="n">
        <v>0</v>
      </c>
      <c r="O22" s="18" t="n">
        <v>0</v>
      </c>
      <c r="P22" s="20" t="n">
        <v>0</v>
      </c>
      <c r="Q22" s="18" t="n">
        <v>1.54396227</v>
      </c>
      <c r="R22" s="20" t="n">
        <v>0.5569136099999999</v>
      </c>
    </row>
    <row r="23" spans="1:18">
      <c r="A23" s="15" t="s">
        <v>445</v>
      </c>
      <c r="B23" s="17" t="n">
        <v>5792</v>
      </c>
      <c r="C23" s="18">
        <f>(5105.0/B23*100)</f>
        <v/>
      </c>
      <c r="D23" s="19" t="n">
        <v>687</v>
      </c>
      <c r="E23" s="18" t="n">
        <v>16.92683637</v>
      </c>
      <c r="F23" s="20" t="n">
        <v>2.35017109</v>
      </c>
      <c r="G23" s="18" t="n">
        <v>81.13021094</v>
      </c>
      <c r="H23" s="20" t="n">
        <v>2.49177719</v>
      </c>
      <c r="I23" s="18" t="n">
        <v>0</v>
      </c>
      <c r="J23" s="20" t="n">
        <v>0</v>
      </c>
      <c r="K23" s="18" t="n">
        <v>0.02420491</v>
      </c>
      <c r="L23" s="20" t="n">
        <v>0.01726068</v>
      </c>
      <c r="M23" s="18" t="n">
        <v>0</v>
      </c>
      <c r="N23" s="20" t="n">
        <v>0</v>
      </c>
      <c r="O23" s="18" t="n">
        <v>0</v>
      </c>
      <c r="P23" s="20" t="n">
        <v>0</v>
      </c>
      <c r="Q23" s="18" t="n">
        <v>1.91874778</v>
      </c>
      <c r="R23" s="20" t="n">
        <v>0.69833332</v>
      </c>
    </row>
    <row r="24" spans="1:18">
      <c r="A24" s="15" t="s">
        <v>446</v>
      </c>
      <c r="B24" s="17" t="n">
        <v>3309</v>
      </c>
      <c r="C24" s="18">
        <f>(2906.0/B24*100)</f>
        <v/>
      </c>
      <c r="D24" s="19" t="n">
        <v>403</v>
      </c>
      <c r="E24" s="18" t="n">
        <v>26.28123801</v>
      </c>
      <c r="F24" s="20" t="n">
        <v>2.28884938</v>
      </c>
      <c r="G24" s="18" t="n">
        <v>72.97369909</v>
      </c>
      <c r="H24" s="20" t="n">
        <v>2.26782003</v>
      </c>
      <c r="I24" s="18" t="n">
        <v>0</v>
      </c>
      <c r="J24" s="20" t="n">
        <v>0</v>
      </c>
      <c r="K24" s="18" t="n">
        <v>0.29043489</v>
      </c>
      <c r="L24" s="20" t="n">
        <v>0.31459172</v>
      </c>
      <c r="M24" s="18" t="n">
        <v>0</v>
      </c>
      <c r="N24" s="20" t="n">
        <v>0</v>
      </c>
      <c r="O24" s="18" t="n">
        <v>0</v>
      </c>
      <c r="P24" s="20" t="n">
        <v>0</v>
      </c>
      <c r="Q24" s="18" t="n">
        <v>0.454628</v>
      </c>
      <c r="R24" s="20" t="n">
        <v>0.3197377</v>
      </c>
    </row>
    <row r="25" spans="1:18">
      <c r="A25" s="15" t="s">
        <v>447</v>
      </c>
      <c r="B25" s="17" t="n">
        <v>2669</v>
      </c>
      <c r="C25" s="18">
        <f>(2329.0/B25*100)</f>
        <v/>
      </c>
      <c r="D25" s="19" t="n">
        <v>340</v>
      </c>
      <c r="E25" s="18" t="n">
        <v>9.69809766</v>
      </c>
      <c r="F25" s="20" t="n">
        <v>1.73633692</v>
      </c>
      <c r="G25" s="18" t="n">
        <v>90.0546921</v>
      </c>
      <c r="H25" s="20" t="n">
        <v>1.74336894</v>
      </c>
      <c r="I25" s="18" t="n">
        <v>0</v>
      </c>
      <c r="J25" s="20" t="n">
        <v>0</v>
      </c>
      <c r="K25" s="18" t="n">
        <v>0.24721024</v>
      </c>
      <c r="L25" s="20" t="n">
        <v>0.24598995</v>
      </c>
      <c r="M25" s="18" t="n">
        <v>0</v>
      </c>
      <c r="N25" s="20" t="n">
        <v>0</v>
      </c>
      <c r="O25" s="18" t="n">
        <v>0</v>
      </c>
      <c r="P25" s="20" t="n">
        <v>0</v>
      </c>
      <c r="Q25" s="18" t="n">
        <v>0</v>
      </c>
      <c r="R25" s="20" t="n">
        <v>0</v>
      </c>
    </row>
    <row r="26" spans="1:18">
      <c r="A26" s="15" t="s">
        <v>448</v>
      </c>
      <c r="B26" s="17" t="n">
        <v>2419</v>
      </c>
      <c r="C26" s="18">
        <f>(2126.0/B26*100)</f>
        <v/>
      </c>
      <c r="D26" s="19" t="n">
        <v>293</v>
      </c>
      <c r="E26" s="18" t="n">
        <v>11.81597967</v>
      </c>
      <c r="F26" s="20" t="n">
        <v>2.16193707</v>
      </c>
      <c r="G26" s="18" t="n">
        <v>87.40565313</v>
      </c>
      <c r="H26" s="20" t="n">
        <v>2.2682413</v>
      </c>
      <c r="I26" s="18" t="n">
        <v>0</v>
      </c>
      <c r="J26" s="20" t="n">
        <v>0</v>
      </c>
      <c r="K26" s="18" t="n">
        <v>0</v>
      </c>
      <c r="L26" s="20" t="n">
        <v>0</v>
      </c>
      <c r="M26" s="18" t="n">
        <v>0</v>
      </c>
      <c r="N26" s="20" t="n">
        <v>0</v>
      </c>
      <c r="O26" s="18" t="n">
        <v>0</v>
      </c>
      <c r="P26" s="20" t="n">
        <v>0</v>
      </c>
      <c r="Q26" s="18" t="n">
        <v>0.7783672</v>
      </c>
      <c r="R26" s="20" t="n">
        <v>0.79246735</v>
      </c>
    </row>
    <row r="27" spans="1:18">
      <c r="A27" s="15" t="s">
        <v>449</v>
      </c>
      <c r="B27" s="17" t="n">
        <v>2683</v>
      </c>
      <c r="C27" s="18">
        <f>(2368.0/B27*100)</f>
        <v/>
      </c>
      <c r="D27" s="19" t="n">
        <v>315</v>
      </c>
      <c r="E27" s="18" t="n">
        <v>19.49696219</v>
      </c>
      <c r="F27" s="20" t="n">
        <v>2.47046686</v>
      </c>
      <c r="G27" s="18" t="n">
        <v>79.22305559</v>
      </c>
      <c r="H27" s="20" t="n">
        <v>2.49811</v>
      </c>
      <c r="I27" s="18" t="n">
        <v>0</v>
      </c>
      <c r="J27" s="20" t="n">
        <v>0</v>
      </c>
      <c r="K27" s="18" t="n">
        <v>0.34936841</v>
      </c>
      <c r="L27" s="20" t="n">
        <v>0.3420276</v>
      </c>
      <c r="M27" s="18" t="n">
        <v>0</v>
      </c>
      <c r="N27" s="20" t="n">
        <v>0</v>
      </c>
      <c r="O27" s="18" t="n">
        <v>0</v>
      </c>
      <c r="P27" s="20" t="n">
        <v>0</v>
      </c>
      <c r="Q27" s="18" t="n">
        <v>0.93061381</v>
      </c>
      <c r="R27" s="20" t="n">
        <v>0.53347442</v>
      </c>
    </row>
    <row r="28" spans="1:18">
      <c r="A28" s="15" t="s">
        <v>450</v>
      </c>
      <c r="B28" s="17" t="n">
        <v>3803</v>
      </c>
      <c r="C28" s="18">
        <f>(3330.0/B28*100)</f>
        <v/>
      </c>
      <c r="D28" s="19" t="n">
        <v>473</v>
      </c>
      <c r="E28" s="18" t="n">
        <v>22.94596985</v>
      </c>
      <c r="F28" s="20" t="n">
        <v>2.44496774</v>
      </c>
      <c r="G28" s="18" t="n">
        <v>76.14994308999999</v>
      </c>
      <c r="H28" s="20" t="n">
        <v>2.37901907</v>
      </c>
      <c r="I28" s="18" t="n">
        <v>0</v>
      </c>
      <c r="J28" s="20" t="n">
        <v>0</v>
      </c>
      <c r="K28" s="18" t="n">
        <v>0</v>
      </c>
      <c r="L28" s="20" t="n">
        <v>0</v>
      </c>
      <c r="M28" s="18" t="n">
        <v>0</v>
      </c>
      <c r="N28" s="20" t="n">
        <v>0</v>
      </c>
      <c r="O28" s="18" t="n">
        <v>0</v>
      </c>
      <c r="P28" s="20" t="n">
        <v>0</v>
      </c>
      <c r="Q28" s="18" t="n">
        <v>0.90408707</v>
      </c>
      <c r="R28" s="20" t="n">
        <v>0.43868734</v>
      </c>
    </row>
    <row r="29" spans="1:18">
      <c r="A29" s="15" t="s">
        <v>451</v>
      </c>
      <c r="B29" s="17" t="n">
        <v>2700</v>
      </c>
      <c r="C29" s="18">
        <f>(2385.0/B29*100)</f>
        <v/>
      </c>
      <c r="D29" s="19" t="n">
        <v>315</v>
      </c>
      <c r="E29" s="18" t="n">
        <v>23.03267794</v>
      </c>
      <c r="F29" s="20" t="n">
        <v>2.2226989</v>
      </c>
      <c r="G29" s="18" t="n">
        <v>76.96732206</v>
      </c>
      <c r="H29" s="20" t="n">
        <v>2.2226989</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(1968.0/B30*100)</f>
        <v/>
      </c>
      <c r="D30" s="19" t="n">
        <v>289</v>
      </c>
      <c r="E30" s="18" t="n">
        <v>21.21048525</v>
      </c>
      <c r="F30" s="20" t="n">
        <v>2.488648</v>
      </c>
      <c r="G30" s="18" t="n">
        <v>76.8649494</v>
      </c>
      <c r="H30" s="20" t="n">
        <v>2.55367106</v>
      </c>
      <c r="I30" s="18" t="n">
        <v>0</v>
      </c>
      <c r="J30" s="20" t="n">
        <v>0</v>
      </c>
      <c r="K30" s="18" t="n">
        <v>0.3353449</v>
      </c>
      <c r="L30" s="20" t="n">
        <v>0.32881772</v>
      </c>
      <c r="M30" s="18" t="n">
        <v>0</v>
      </c>
      <c r="N30" s="20" t="n">
        <v>0</v>
      </c>
      <c r="O30" s="18" t="n">
        <v>0</v>
      </c>
      <c r="P30" s="20" t="n">
        <v>0</v>
      </c>
      <c r="Q30" s="18" t="n">
        <v>1.58922045</v>
      </c>
      <c r="R30" s="20" t="n">
        <v>0.7567981</v>
      </c>
    </row>
    <row r="31" spans="1:18">
      <c r="A31" s="15" t="s">
        <v>453</v>
      </c>
      <c r="B31" s="17" t="n">
        <v>2706</v>
      </c>
      <c r="C31" s="18">
        <f>(2374.0/B31*100)</f>
        <v/>
      </c>
      <c r="D31" s="19" t="n">
        <v>332</v>
      </c>
      <c r="E31" s="18" t="n">
        <v>15.20574941</v>
      </c>
      <c r="F31" s="20" t="n">
        <v>1.87452527</v>
      </c>
      <c r="G31" s="18" t="n">
        <v>83.95465197999999</v>
      </c>
      <c r="H31" s="20" t="n">
        <v>1.96093886</v>
      </c>
      <c r="I31" s="18" t="n">
        <v>0</v>
      </c>
      <c r="J31" s="20" t="n">
        <v>0</v>
      </c>
      <c r="K31" s="18" t="n">
        <v>0.53325943</v>
      </c>
      <c r="L31" s="20" t="n">
        <v>0.37649707</v>
      </c>
      <c r="M31" s="18" t="n">
        <v>0</v>
      </c>
      <c r="N31" s="20" t="n">
        <v>0</v>
      </c>
      <c r="O31" s="18" t="n">
        <v>0</v>
      </c>
      <c r="P31" s="20" t="n">
        <v>0</v>
      </c>
      <c r="Q31" s="18" t="n">
        <v>0.30633918</v>
      </c>
      <c r="R31" s="20" t="n">
        <v>0.30261079</v>
      </c>
    </row>
    <row r="32" spans="1:18">
      <c r="A32" s="15" t="s">
        <v>454</v>
      </c>
      <c r="B32" s="17" t="n">
        <v>2209</v>
      </c>
      <c r="C32" s="18">
        <f>(1856.0/B32*100)</f>
        <v/>
      </c>
      <c r="D32" s="19" t="n">
        <v>353</v>
      </c>
      <c r="E32" s="18" t="n">
        <v>21.75178219</v>
      </c>
      <c r="F32" s="20" t="n">
        <v>2.39620012</v>
      </c>
      <c r="G32" s="18" t="n">
        <v>77.97328863</v>
      </c>
      <c r="H32" s="20" t="n">
        <v>2.32911934</v>
      </c>
      <c r="I32" s="18" t="n">
        <v>0</v>
      </c>
      <c r="J32" s="20" t="n">
        <v>0</v>
      </c>
      <c r="K32" s="18" t="n">
        <v>0</v>
      </c>
      <c r="L32" s="20" t="n">
        <v>0</v>
      </c>
      <c r="M32" s="18" t="n">
        <v>0</v>
      </c>
      <c r="N32" s="20" t="n">
        <v>0</v>
      </c>
      <c r="O32" s="18" t="n">
        <v>0</v>
      </c>
      <c r="P32" s="20" t="n">
        <v>0</v>
      </c>
      <c r="Q32" s="18" t="n">
        <v>0.27492918</v>
      </c>
      <c r="R32" s="20" t="n">
        <v>0.24828104</v>
      </c>
    </row>
    <row r="33" spans="1:18">
      <c r="A33" s="15" t="s">
        <v>455</v>
      </c>
      <c r="B33" s="17" t="n">
        <v>3651</v>
      </c>
      <c r="C33" s="18">
        <f>(3206.0/B33*100)</f>
        <v/>
      </c>
      <c r="D33" s="19" t="n">
        <v>445</v>
      </c>
      <c r="E33" s="18" t="n">
        <v>12.0138097</v>
      </c>
      <c r="F33" s="20" t="n">
        <v>1.85082706</v>
      </c>
      <c r="G33" s="18" t="n">
        <v>87.39631002</v>
      </c>
      <c r="H33" s="20" t="n">
        <v>1.80321326</v>
      </c>
      <c r="I33" s="18" t="n">
        <v>0</v>
      </c>
      <c r="J33" s="20" t="n">
        <v>0</v>
      </c>
      <c r="K33" s="18" t="n">
        <v>0</v>
      </c>
      <c r="L33" s="20" t="n">
        <v>0</v>
      </c>
      <c r="M33" s="18" t="n">
        <v>0</v>
      </c>
      <c r="N33" s="20" t="n">
        <v>0</v>
      </c>
      <c r="O33" s="18" t="n">
        <v>0</v>
      </c>
      <c r="P33" s="20" t="n">
        <v>0</v>
      </c>
      <c r="Q33" s="18" t="n">
        <v>0.58988027</v>
      </c>
      <c r="R33" s="20" t="n">
        <v>0.45518014</v>
      </c>
    </row>
    <row r="34" spans="1:18">
      <c r="A34" s="15" t="s">
        <v>456</v>
      </c>
      <c r="B34" s="17" t="n">
        <v>3035</v>
      </c>
      <c r="C34" s="18">
        <f>(2656.0/B34*100)</f>
        <v/>
      </c>
      <c r="D34" s="19" t="n">
        <v>379</v>
      </c>
      <c r="E34" s="18" t="n">
        <v>17.66030332</v>
      </c>
      <c r="F34" s="20" t="n">
        <v>2.22550042</v>
      </c>
      <c r="G34" s="18" t="n">
        <v>82.33969668</v>
      </c>
      <c r="H34" s="20" t="n">
        <v>2.22550042</v>
      </c>
      <c r="I34" s="18" t="n">
        <v>0</v>
      </c>
      <c r="J34" s="20" t="n">
        <v>0</v>
      </c>
      <c r="K34" s="18" t="n">
        <v>0</v>
      </c>
      <c r="L34" s="20" t="n">
        <v>0</v>
      </c>
      <c r="M34" s="18" t="n">
        <v>0</v>
      </c>
      <c r="N34" s="20" t="n">
        <v>0</v>
      </c>
      <c r="O34" s="18" t="n">
        <v>0</v>
      </c>
      <c r="P34" s="20" t="n">
        <v>0</v>
      </c>
      <c r="Q34" s="18" t="n">
        <v>0</v>
      </c>
      <c r="R34" s="20" t="n">
        <v>0</v>
      </c>
    </row>
    <row r="35" spans="1:18">
      <c r="A35" s="15" t="s">
        <v>457</v>
      </c>
      <c r="B35" s="17" t="n">
        <v>2901</v>
      </c>
      <c r="C35" s="18">
        <f>(2575.0/B35*100)</f>
        <v/>
      </c>
      <c r="D35" s="19" t="n">
        <v>326</v>
      </c>
      <c r="E35" s="18" t="n">
        <v>8.661688440000001</v>
      </c>
      <c r="F35" s="20" t="n">
        <v>1.76350444</v>
      </c>
      <c r="G35" s="18" t="n">
        <v>90.99214863</v>
      </c>
      <c r="H35" s="20" t="n">
        <v>1.77494073</v>
      </c>
      <c r="I35" s="18" t="n">
        <v>0</v>
      </c>
      <c r="J35" s="20" t="n">
        <v>0</v>
      </c>
      <c r="K35" s="18" t="n">
        <v>0</v>
      </c>
      <c r="L35" s="20" t="n">
        <v>0</v>
      </c>
      <c r="M35" s="18" t="n">
        <v>0</v>
      </c>
      <c r="N35" s="20" t="n">
        <v>0</v>
      </c>
      <c r="O35" s="18" t="n">
        <v>0</v>
      </c>
      <c r="P35" s="20" t="n">
        <v>0</v>
      </c>
      <c r="Q35" s="18" t="n">
        <v>0.34616293</v>
      </c>
      <c r="R35" s="20" t="n">
        <v>0.2593388</v>
      </c>
    </row>
    <row r="36" spans="1:18">
      <c r="A36" s="15" t="s">
        <v>458</v>
      </c>
      <c r="B36" s="17" t="n">
        <v>3404</v>
      </c>
      <c r="C36" s="18">
        <f>(2983.0/B36*100)</f>
        <v/>
      </c>
      <c r="D36" s="19" t="n">
        <v>421</v>
      </c>
      <c r="E36" s="18" t="n">
        <v>16.75022904</v>
      </c>
      <c r="F36" s="20" t="n">
        <v>2.27333654</v>
      </c>
      <c r="G36" s="18" t="n">
        <v>82.82281953</v>
      </c>
      <c r="H36" s="20" t="n">
        <v>2.31073069</v>
      </c>
      <c r="I36" s="18" t="n">
        <v>0</v>
      </c>
      <c r="J36" s="20" t="n">
        <v>0</v>
      </c>
      <c r="K36" s="18" t="n">
        <v>0.09340627999999999</v>
      </c>
      <c r="L36" s="20" t="n">
        <v>0.09137385000000001</v>
      </c>
      <c r="M36" s="18" t="n">
        <v>0</v>
      </c>
      <c r="N36" s="20" t="n">
        <v>0</v>
      </c>
      <c r="O36" s="18" t="n">
        <v>0</v>
      </c>
      <c r="P36" s="20" t="n">
        <v>0</v>
      </c>
      <c r="Q36" s="18" t="n">
        <v>0.33354515</v>
      </c>
      <c r="R36" s="20" t="n">
        <v>0.25658891</v>
      </c>
    </row>
    <row r="37" spans="1:18">
      <c r="A37" s="15" t="s">
        <v>459</v>
      </c>
      <c r="B37" s="17" t="n">
        <v>2731</v>
      </c>
      <c r="C37" s="18">
        <f>(2389.0/B37*100)</f>
        <v/>
      </c>
      <c r="D37" s="19" t="n">
        <v>342</v>
      </c>
      <c r="E37" s="18" t="n">
        <v>12.20498402</v>
      </c>
      <c r="F37" s="20" t="n">
        <v>1.48625956</v>
      </c>
      <c r="G37" s="18" t="n">
        <v>85.82498543</v>
      </c>
      <c r="H37" s="20" t="n">
        <v>1.61467096</v>
      </c>
      <c r="I37" s="18" t="n">
        <v>0</v>
      </c>
      <c r="J37" s="20" t="n">
        <v>0</v>
      </c>
      <c r="K37" s="18" t="n">
        <v>0.55922818</v>
      </c>
      <c r="L37" s="20" t="n">
        <v>0.40236012</v>
      </c>
      <c r="M37" s="18" t="n">
        <v>0</v>
      </c>
      <c r="N37" s="20" t="n">
        <v>0</v>
      </c>
      <c r="O37" s="18" t="n">
        <v>0</v>
      </c>
      <c r="P37" s="20" t="n">
        <v>0</v>
      </c>
      <c r="Q37" s="18" t="n">
        <v>1.41080237</v>
      </c>
      <c r="R37" s="20" t="n">
        <v>0.6383491999999999</v>
      </c>
    </row>
    <row r="38" spans="1:18">
      <c r="A38" s="15" t="s">
        <v>460</v>
      </c>
      <c r="B38" s="17" t="n">
        <v>2807</v>
      </c>
      <c r="C38" s="18">
        <f>(2358.0/B38*100)</f>
        <v/>
      </c>
      <c r="D38" s="19" t="n">
        <v>449</v>
      </c>
      <c r="E38" s="18" t="n">
        <v>16.83743865</v>
      </c>
      <c r="F38" s="20" t="n">
        <v>2.10652334</v>
      </c>
      <c r="G38" s="18" t="n">
        <v>82.45070611</v>
      </c>
      <c r="H38" s="20" t="n">
        <v>2.13024878</v>
      </c>
      <c r="I38" s="18" t="n">
        <v>0</v>
      </c>
      <c r="J38" s="20" t="n">
        <v>0</v>
      </c>
      <c r="K38" s="18" t="n">
        <v>0</v>
      </c>
      <c r="L38" s="20" t="n">
        <v>0</v>
      </c>
      <c r="M38" s="18" t="n">
        <v>0</v>
      </c>
      <c r="N38" s="20" t="n">
        <v>0</v>
      </c>
      <c r="O38" s="18" t="n">
        <v>0</v>
      </c>
      <c r="P38" s="20" t="n">
        <v>0</v>
      </c>
      <c r="Q38" s="18" t="n">
        <v>0.71185524</v>
      </c>
      <c r="R38" s="20" t="n">
        <v>0.40548223</v>
      </c>
    </row>
    <row r="39" spans="1:18">
      <c r="A39" s="15" t="s">
        <v>461</v>
      </c>
      <c r="B39" s="17" t="n">
        <v>2938</v>
      </c>
      <c r="C39" s="18">
        <f>(2588.0/B39*100)</f>
        <v/>
      </c>
      <c r="D39" s="19" t="n">
        <v>350</v>
      </c>
      <c r="E39" s="18" t="n">
        <v>36.16936144</v>
      </c>
      <c r="F39" s="20" t="n">
        <v>2.42489742</v>
      </c>
      <c r="G39" s="18" t="n">
        <v>62.08319242</v>
      </c>
      <c r="H39" s="20" t="n">
        <v>2.69533284</v>
      </c>
      <c r="I39" s="18" t="n">
        <v>0</v>
      </c>
      <c r="J39" s="20" t="n">
        <v>0</v>
      </c>
      <c r="K39" s="18" t="n">
        <v>0.87556405</v>
      </c>
      <c r="L39" s="20" t="n">
        <v>0.63184012</v>
      </c>
      <c r="M39" s="18" t="n">
        <v>0</v>
      </c>
      <c r="N39" s="20" t="n">
        <v>0</v>
      </c>
      <c r="O39" s="18" t="n">
        <v>0</v>
      </c>
      <c r="P39" s="20" t="n">
        <v>0</v>
      </c>
      <c r="Q39" s="18" t="n">
        <v>0.8718820900000001</v>
      </c>
      <c r="R39" s="20" t="n">
        <v>0.45132775</v>
      </c>
    </row>
    <row r="40" spans="1:18">
      <c r="A40" s="15" t="s">
        <v>462</v>
      </c>
      <c r="B40" s="17" t="n">
        <v>6922</v>
      </c>
      <c r="C40" s="18">
        <f>(6125.0/B40*100)</f>
        <v/>
      </c>
      <c r="D40" s="19" t="n">
        <v>797</v>
      </c>
      <c r="E40" s="18" t="n">
        <v>22.87188419</v>
      </c>
      <c r="F40" s="20" t="n">
        <v>2.51420852</v>
      </c>
      <c r="G40" s="18" t="n">
        <v>76.62842510999999</v>
      </c>
      <c r="H40" s="20" t="n">
        <v>2.48914602</v>
      </c>
      <c r="I40" s="18" t="n">
        <v>0</v>
      </c>
      <c r="J40" s="20" t="n">
        <v>0</v>
      </c>
      <c r="K40" s="18" t="n">
        <v>0.07367748</v>
      </c>
      <c r="L40" s="20" t="n">
        <v>0.0422999</v>
      </c>
      <c r="M40" s="18" t="n">
        <v>0</v>
      </c>
      <c r="N40" s="20" t="n">
        <v>0</v>
      </c>
      <c r="O40" s="18" t="n">
        <v>0</v>
      </c>
      <c r="P40" s="20" t="n">
        <v>0</v>
      </c>
      <c r="Q40" s="18" t="n">
        <v>0.42601322</v>
      </c>
      <c r="R40" s="20" t="n">
        <v>0.35516547</v>
      </c>
    </row>
    <row r="41" spans="1:18">
      <c r="A41" s="15" t="s">
        <v>463</v>
      </c>
      <c r="B41" s="17" t="n">
        <v>2854</v>
      </c>
      <c r="C41" s="18">
        <f>(2517.0/B41*100)</f>
        <v/>
      </c>
      <c r="D41" s="19" t="n">
        <v>337</v>
      </c>
      <c r="E41" s="18" t="n">
        <v>16.12500622</v>
      </c>
      <c r="F41" s="20" t="n">
        <v>2.15758296</v>
      </c>
      <c r="G41" s="18" t="n">
        <v>83.45871654</v>
      </c>
      <c r="H41" s="20" t="n">
        <v>2.16851478</v>
      </c>
      <c r="I41" s="18" t="n">
        <v>0</v>
      </c>
      <c r="J41" s="20" t="n">
        <v>0</v>
      </c>
      <c r="K41" s="18" t="n">
        <v>0.24221311</v>
      </c>
      <c r="L41" s="20" t="n">
        <v>0.25781033</v>
      </c>
      <c r="M41" s="18" t="n">
        <v>0</v>
      </c>
      <c r="N41" s="20" t="n">
        <v>0</v>
      </c>
      <c r="O41" s="18" t="n">
        <v>0</v>
      </c>
      <c r="P41" s="20" t="n">
        <v>0</v>
      </c>
      <c r="Q41" s="18" t="n">
        <v>0.17406413</v>
      </c>
      <c r="R41" s="20" t="n">
        <v>0.17002562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(10837.0/B46*100)</f>
        <v/>
      </c>
      <c r="D46" s="19" t="n">
        <v>1236</v>
      </c>
      <c r="E46" s="18" t="n">
        <v>34.6948867</v>
      </c>
      <c r="F46" s="20" t="n">
        <v>1.56996243</v>
      </c>
      <c r="G46" s="18" t="n">
        <v>62.85367165</v>
      </c>
      <c r="H46" s="20" t="n">
        <v>1.72354034</v>
      </c>
      <c r="I46" s="18" t="n">
        <v>0</v>
      </c>
      <c r="J46" s="20" t="n">
        <v>0</v>
      </c>
      <c r="K46" s="18" t="n">
        <v>1.24764097</v>
      </c>
      <c r="L46" s="20" t="n">
        <v>0.30502588</v>
      </c>
      <c r="M46" s="18" t="n">
        <v>0</v>
      </c>
      <c r="N46" s="20" t="n">
        <v>0</v>
      </c>
      <c r="O46" s="18" t="n">
        <v>0</v>
      </c>
      <c r="P46" s="20" t="n">
        <v>0</v>
      </c>
      <c r="Q46" s="18" t="n">
        <v>1.20380068</v>
      </c>
      <c r="R46" s="20" t="n">
        <v>0.39292839</v>
      </c>
    </row>
    <row r="47" spans="1:18">
      <c r="A47" s="15" t="s">
        <v>470</v>
      </c>
      <c r="B47" s="17" t="n">
        <v>2823</v>
      </c>
      <c r="C47" s="18">
        <f>(2490.0/B47*100)</f>
        <v/>
      </c>
      <c r="D47" s="19" t="n">
        <v>333</v>
      </c>
      <c r="E47" s="18" t="n">
        <v>25.63029708</v>
      </c>
      <c r="F47" s="20" t="n">
        <v>2.3883769</v>
      </c>
      <c r="G47" s="18" t="n">
        <v>72.62627108</v>
      </c>
      <c r="H47" s="20" t="n">
        <v>2.45532633</v>
      </c>
      <c r="I47" s="18" t="n">
        <v>0</v>
      </c>
      <c r="J47" s="20" t="n">
        <v>0</v>
      </c>
      <c r="K47" s="18" t="n">
        <v>0.5803118900000001</v>
      </c>
      <c r="L47" s="20" t="n">
        <v>0.41355606</v>
      </c>
      <c r="M47" s="18" t="n">
        <v>0</v>
      </c>
      <c r="N47" s="20" t="n">
        <v>0</v>
      </c>
      <c r="O47" s="18" t="n">
        <v>0</v>
      </c>
      <c r="P47" s="20" t="n">
        <v>0</v>
      </c>
      <c r="Q47" s="18" t="n">
        <v>1.16311996</v>
      </c>
      <c r="R47" s="20" t="n">
        <v>0.66753724</v>
      </c>
    </row>
    <row r="48" spans="1:18">
      <c r="A48" s="15" t="s">
        <v>471</v>
      </c>
      <c r="B48" s="17" t="n">
        <v>4682</v>
      </c>
      <c r="C48" s="18">
        <f>(4092.0/B48*100)</f>
        <v/>
      </c>
      <c r="D48" s="19" t="n">
        <v>590</v>
      </c>
      <c r="E48" s="18" t="n">
        <v>20.82982885</v>
      </c>
      <c r="F48" s="20" t="n">
        <v>2.26896884</v>
      </c>
      <c r="G48" s="18" t="n">
        <v>77.39713915999999</v>
      </c>
      <c r="H48" s="20" t="n">
        <v>2.14267877</v>
      </c>
      <c r="I48" s="18" t="n">
        <v>0</v>
      </c>
      <c r="J48" s="20" t="n">
        <v>0</v>
      </c>
      <c r="K48" s="18" t="n">
        <v>0.71119269</v>
      </c>
      <c r="L48" s="20" t="n">
        <v>0.39099577</v>
      </c>
      <c r="M48" s="18" t="n">
        <v>0</v>
      </c>
      <c r="N48" s="20" t="n">
        <v>0</v>
      </c>
      <c r="O48" s="18" t="n">
        <v>0</v>
      </c>
      <c r="P48" s="20" t="n">
        <v>0</v>
      </c>
      <c r="Q48" s="18" t="n">
        <v>1.0618393</v>
      </c>
      <c r="R48" s="20" t="n">
        <v>0.5047288599999999</v>
      </c>
    </row>
    <row r="49" spans="1:18">
      <c r="A49" s="15" t="s">
        <v>472</v>
      </c>
      <c r="B49" s="17" t="n">
        <v>6158</v>
      </c>
      <c r="C49" s="18">
        <f>(5381.0/B49*100)</f>
        <v/>
      </c>
      <c r="D49" s="19" t="n">
        <v>777</v>
      </c>
      <c r="E49" s="18" t="n">
        <v>23.04051337</v>
      </c>
      <c r="F49" s="20" t="n">
        <v>1.92149849</v>
      </c>
      <c r="G49" s="18" t="n">
        <v>75.37774523</v>
      </c>
      <c r="H49" s="20" t="n">
        <v>1.84038774</v>
      </c>
      <c r="I49" s="18" t="n">
        <v>0</v>
      </c>
      <c r="J49" s="20" t="n">
        <v>0</v>
      </c>
      <c r="K49" s="18" t="n">
        <v>0.76960609</v>
      </c>
      <c r="L49" s="20" t="n">
        <v>0.42548593</v>
      </c>
      <c r="M49" s="18" t="n">
        <v>0</v>
      </c>
      <c r="N49" s="20" t="n">
        <v>0</v>
      </c>
      <c r="O49" s="18" t="n">
        <v>0</v>
      </c>
      <c r="P49" s="20" t="n">
        <v>0</v>
      </c>
      <c r="Q49" s="18" t="n">
        <v>0.8121353100000001</v>
      </c>
      <c r="R49" s="20" t="n">
        <v>0.77583543</v>
      </c>
    </row>
    <row r="50" spans="1:18">
      <c r="A50" s="15" t="s">
        <v>473</v>
      </c>
      <c r="B50" s="17" t="n">
        <v>3494</v>
      </c>
      <c r="C50" s="18">
        <f>(3118.0/B50*100)</f>
        <v/>
      </c>
      <c r="D50" s="19" t="n">
        <v>376</v>
      </c>
      <c r="E50" s="18" t="n">
        <v>20.58571476</v>
      </c>
      <c r="F50" s="20" t="n">
        <v>2.40647906</v>
      </c>
      <c r="G50" s="18" t="n">
        <v>77.66734975</v>
      </c>
      <c r="H50" s="20" t="n">
        <v>2.51605919</v>
      </c>
      <c r="I50" s="18" t="n">
        <v>0</v>
      </c>
      <c r="J50" s="20" t="n">
        <v>0</v>
      </c>
      <c r="K50" s="18" t="n">
        <v>1.2613084</v>
      </c>
      <c r="L50" s="20" t="n">
        <v>0.76711852</v>
      </c>
      <c r="M50" s="18" t="n">
        <v>0</v>
      </c>
      <c r="N50" s="20" t="n">
        <v>0</v>
      </c>
      <c r="O50" s="18" t="n">
        <v>0</v>
      </c>
      <c r="P50" s="20" t="n">
        <v>0</v>
      </c>
      <c r="Q50" s="18" t="n">
        <v>0.48562709</v>
      </c>
      <c r="R50" s="20" t="n">
        <v>0.38947806</v>
      </c>
    </row>
    <row r="51" spans="1:18">
      <c r="A51" s="15" t="s">
        <v>474</v>
      </c>
      <c r="B51" s="17" t="n">
        <v>3013</v>
      </c>
      <c r="C51" s="18">
        <f>(2649.0/B51*100)</f>
        <v/>
      </c>
      <c r="D51" s="19" t="n">
        <v>364</v>
      </c>
      <c r="E51" s="18" t="n">
        <v>23.31532197</v>
      </c>
      <c r="F51" s="20" t="n">
        <v>2.26959203</v>
      </c>
      <c r="G51" s="18" t="n">
        <v>76.09157745</v>
      </c>
      <c r="H51" s="20" t="n">
        <v>2.28402954</v>
      </c>
      <c r="I51" s="18" t="n">
        <v>0</v>
      </c>
      <c r="J51" s="20" t="n">
        <v>0</v>
      </c>
      <c r="K51" s="18" t="n">
        <v>0</v>
      </c>
      <c r="L51" s="20" t="n">
        <v>0</v>
      </c>
      <c r="M51" s="18" t="n">
        <v>0</v>
      </c>
      <c r="N51" s="20" t="n">
        <v>0</v>
      </c>
      <c r="O51" s="18" t="n">
        <v>0</v>
      </c>
      <c r="P51" s="20" t="n">
        <v>0</v>
      </c>
      <c r="Q51" s="18" t="n">
        <v>0.59310058</v>
      </c>
      <c r="R51" s="20" t="n">
        <v>0.40747852</v>
      </c>
    </row>
    <row r="52" spans="1:18">
      <c r="A52" s="15" t="s">
        <v>475</v>
      </c>
      <c r="B52" s="17" t="n">
        <v>2760</v>
      </c>
      <c r="C52" s="18">
        <f>(2411.0/B52*100)</f>
        <v/>
      </c>
      <c r="D52" s="19" t="n">
        <v>349</v>
      </c>
      <c r="E52" s="18" t="n">
        <v>28.50443655</v>
      </c>
      <c r="F52" s="20" t="n">
        <v>2.50446338</v>
      </c>
      <c r="G52" s="18" t="n">
        <v>70.99111406999999</v>
      </c>
      <c r="H52" s="20" t="n">
        <v>2.41616745</v>
      </c>
      <c r="I52" s="18" t="n">
        <v>0</v>
      </c>
      <c r="J52" s="20" t="n">
        <v>0</v>
      </c>
      <c r="K52" s="18" t="n">
        <v>0</v>
      </c>
      <c r="L52" s="20" t="n">
        <v>0</v>
      </c>
      <c r="M52" s="18" t="n">
        <v>0</v>
      </c>
      <c r="N52" s="20" t="n">
        <v>0</v>
      </c>
      <c r="O52" s="18" t="n">
        <v>0</v>
      </c>
      <c r="P52" s="20" t="n">
        <v>0</v>
      </c>
      <c r="Q52" s="18" t="n">
        <v>0.5044493799999999</v>
      </c>
      <c r="R52" s="20" t="n">
        <v>0.50509388</v>
      </c>
    </row>
    <row r="53" spans="1:18">
      <c r="A53" s="15" t="s">
        <v>476</v>
      </c>
      <c r="B53" s="17" t="n">
        <v>2474</v>
      </c>
      <c r="C53" s="18">
        <f>(2092.0/B53*100)</f>
        <v/>
      </c>
      <c r="D53" s="19" t="n">
        <v>382</v>
      </c>
      <c r="E53" s="18" t="n">
        <v>36.50012291</v>
      </c>
      <c r="F53" s="20" t="n">
        <v>2.79921529</v>
      </c>
      <c r="G53" s="18" t="n">
        <v>49.28012812</v>
      </c>
      <c r="H53" s="20" t="n">
        <v>2.82255884</v>
      </c>
      <c r="I53" s="18" t="n">
        <v>0</v>
      </c>
      <c r="J53" s="20" t="n">
        <v>0</v>
      </c>
      <c r="K53" s="18" t="n">
        <v>11.81356115</v>
      </c>
      <c r="L53" s="20" t="n">
        <v>1.5111072</v>
      </c>
      <c r="M53" s="18" t="n">
        <v>0</v>
      </c>
      <c r="N53" s="20" t="n">
        <v>0</v>
      </c>
      <c r="O53" s="18" t="n">
        <v>0</v>
      </c>
      <c r="P53" s="20" t="n">
        <v>0</v>
      </c>
      <c r="Q53" s="18" t="n">
        <v>2.40618782</v>
      </c>
      <c r="R53" s="20" t="n">
        <v>0.92237244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(2341.0/B55*100)</f>
        <v/>
      </c>
      <c r="D55" s="19" t="n">
        <v>334</v>
      </c>
      <c r="E55" s="18" t="n">
        <v>27.10601167</v>
      </c>
      <c r="F55" s="20" t="n">
        <v>2.77539661</v>
      </c>
      <c r="G55" s="18" t="n">
        <v>72.60144551</v>
      </c>
      <c r="H55" s="20" t="n">
        <v>2.79974919</v>
      </c>
      <c r="I55" s="18" t="n">
        <v>0</v>
      </c>
      <c r="J55" s="20" t="n">
        <v>0</v>
      </c>
      <c r="K55" s="18" t="n">
        <v>0</v>
      </c>
      <c r="L55" s="20" t="n">
        <v>0</v>
      </c>
      <c r="M55" s="18" t="n">
        <v>0</v>
      </c>
      <c r="N55" s="20" t="n">
        <v>0</v>
      </c>
      <c r="O55" s="18" t="n">
        <v>0</v>
      </c>
      <c r="P55" s="20" t="n">
        <v>0</v>
      </c>
      <c r="Q55" s="18" t="n">
        <v>0.29254283</v>
      </c>
      <c r="R55" s="20" t="n">
        <v>0.29100619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31.36559243</v>
      </c>
      <c r="F61" s="20" t="n">
        <v>2.75734262</v>
      </c>
      <c r="G61" s="18" t="n">
        <v>67.60096756</v>
      </c>
      <c r="H61" s="20" t="n">
        <v>2.74908123</v>
      </c>
      <c r="I61" s="18" t="n">
        <v>0</v>
      </c>
      <c r="J61" s="20" t="n">
        <v>0</v>
      </c>
      <c r="K61" s="18" t="n">
        <v>0.65247261</v>
      </c>
      <c r="L61" s="20" t="n">
        <v>0.42540798</v>
      </c>
      <c r="M61" s="18" t="n">
        <v>0</v>
      </c>
      <c r="N61" s="20" t="n">
        <v>0</v>
      </c>
      <c r="O61" s="18" t="n">
        <v>0</v>
      </c>
      <c r="P61" s="20" t="n">
        <v>0</v>
      </c>
      <c r="Q61" s="18" t="n">
        <v>0.3809674</v>
      </c>
      <c r="R61" s="20" t="n">
        <v>0.22768189</v>
      </c>
    </row>
    <row r="62" spans="1:18">
      <c r="A62" s="15" t="s">
        <v>486</v>
      </c>
      <c r="B62" s="17" t="n">
        <v>2230</v>
      </c>
      <c r="C62" s="18">
        <f>(1949.0/B62*100)</f>
        <v/>
      </c>
      <c r="D62" s="19" t="n">
        <v>281</v>
      </c>
      <c r="E62" s="18" t="n">
        <v>30.5453232</v>
      </c>
      <c r="F62" s="20" t="n">
        <v>2.91603008</v>
      </c>
      <c r="G62" s="18" t="n">
        <v>68.72447662</v>
      </c>
      <c r="H62" s="20" t="n">
        <v>2.9393547</v>
      </c>
      <c r="I62" s="18" t="n">
        <v>0</v>
      </c>
      <c r="J62" s="20" t="n">
        <v>0</v>
      </c>
      <c r="K62" s="18" t="n">
        <v>0.35369005</v>
      </c>
      <c r="L62" s="20" t="n">
        <v>0.3573144</v>
      </c>
      <c r="M62" s="18" t="n">
        <v>0</v>
      </c>
      <c r="N62" s="20" t="n">
        <v>0</v>
      </c>
      <c r="O62" s="18" t="n">
        <v>0</v>
      </c>
      <c r="P62" s="20" t="n">
        <v>0</v>
      </c>
      <c r="Q62" s="18" t="n">
        <v>0.37651013</v>
      </c>
      <c r="R62" s="20" t="n">
        <v>0.37703522</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(2430.0/B67*100)</f>
        <v/>
      </c>
      <c r="D67" s="19" t="n">
        <v>341</v>
      </c>
      <c r="E67" s="18" t="n">
        <v>32.58160976</v>
      </c>
      <c r="F67" s="20" t="n">
        <v>2.86204005</v>
      </c>
      <c r="G67" s="18" t="n">
        <v>63.3092042</v>
      </c>
      <c r="H67" s="20" t="n">
        <v>3.01780779</v>
      </c>
      <c r="I67" s="18" t="n">
        <v>0</v>
      </c>
      <c r="J67" s="20" t="n">
        <v>0</v>
      </c>
      <c r="K67" s="18" t="n">
        <v>0.82620848</v>
      </c>
      <c r="L67" s="20" t="n">
        <v>0.47896621</v>
      </c>
      <c r="M67" s="18" t="n">
        <v>0</v>
      </c>
      <c r="N67" s="20" t="n">
        <v>0</v>
      </c>
      <c r="O67" s="18" t="n">
        <v>0</v>
      </c>
      <c r="P67" s="20" t="n">
        <v>0</v>
      </c>
      <c r="Q67" s="18" t="n">
        <v>3.28297757</v>
      </c>
      <c r="R67" s="20" t="n">
        <v>1.09088247</v>
      </c>
    </row>
    <row r="68" spans="1:18">
      <c r="A68" s="15" t="s">
        <v>492</v>
      </c>
      <c r="B68" s="17" t="n">
        <v>3460</v>
      </c>
      <c r="C68" s="18">
        <f>(3102.0/B68*100)</f>
        <v/>
      </c>
      <c r="D68" s="19" t="n">
        <v>358</v>
      </c>
      <c r="E68" s="18" t="n">
        <v>27.98263862</v>
      </c>
      <c r="F68" s="20" t="n">
        <v>2.45566578</v>
      </c>
      <c r="G68" s="18" t="n">
        <v>71.18740701</v>
      </c>
      <c r="H68" s="20" t="n">
        <v>2.47446316</v>
      </c>
      <c r="I68" s="18" t="n">
        <v>0</v>
      </c>
      <c r="J68" s="20" t="n">
        <v>0</v>
      </c>
      <c r="K68" s="18" t="n">
        <v>0.21978963</v>
      </c>
      <c r="L68" s="20" t="n">
        <v>0.22450527</v>
      </c>
      <c r="M68" s="18" t="n">
        <v>0</v>
      </c>
      <c r="N68" s="20" t="n">
        <v>0</v>
      </c>
      <c r="O68" s="18" t="n">
        <v>0</v>
      </c>
      <c r="P68" s="20" t="n">
        <v>0</v>
      </c>
      <c r="Q68" s="18" t="n">
        <v>0.61016474</v>
      </c>
      <c r="R68" s="20" t="n">
        <v>0.42789149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(5019.0/B70*100)</f>
        <v/>
      </c>
      <c r="D70" s="19" t="n">
        <v>1015</v>
      </c>
      <c r="E70" s="18" t="n">
        <v>39.59666405</v>
      </c>
      <c r="F70" s="20" t="n">
        <v>1.34714253</v>
      </c>
      <c r="G70" s="18" t="n">
        <v>57.97305004</v>
      </c>
      <c r="H70" s="20" t="n">
        <v>1.4307445</v>
      </c>
      <c r="I70" s="18" t="n">
        <v>0</v>
      </c>
      <c r="J70" s="20" t="n">
        <v>0</v>
      </c>
      <c r="K70" s="18" t="n">
        <v>1.59745604</v>
      </c>
      <c r="L70" s="20" t="n">
        <v>0.39892334</v>
      </c>
      <c r="M70" s="18" t="n">
        <v>0</v>
      </c>
      <c r="N70" s="20" t="n">
        <v>0</v>
      </c>
      <c r="O70" s="18" t="n">
        <v>0</v>
      </c>
      <c r="P70" s="20" t="n">
        <v>0</v>
      </c>
      <c r="Q70" s="18" t="n">
        <v>0.83282987</v>
      </c>
      <c r="R70" s="20" t="n">
        <v>0.25368646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(2720.0/B72*100)</f>
        <v/>
      </c>
      <c r="D72" s="19" t="n">
        <v>387</v>
      </c>
      <c r="E72" s="18" t="n">
        <v>18.78852731</v>
      </c>
      <c r="F72" s="20" t="n">
        <v>2.32306364</v>
      </c>
      <c r="G72" s="18" t="n">
        <v>80.07679752</v>
      </c>
      <c r="H72" s="20" t="n">
        <v>2.45947072</v>
      </c>
      <c r="I72" s="18" t="n">
        <v>0</v>
      </c>
      <c r="J72" s="20" t="n">
        <v>0</v>
      </c>
      <c r="K72" s="18" t="n">
        <v>0.36968665</v>
      </c>
      <c r="L72" s="20" t="n">
        <v>0.3733933</v>
      </c>
      <c r="M72" s="18" t="n">
        <v>0</v>
      </c>
      <c r="N72" s="20" t="n">
        <v>0</v>
      </c>
      <c r="O72" s="18" t="n">
        <v>0</v>
      </c>
      <c r="P72" s="20" t="n">
        <v>0</v>
      </c>
      <c r="Q72" s="18" t="n">
        <v>0.7649885199999999</v>
      </c>
      <c r="R72" s="20" t="n">
        <v>0.44803644</v>
      </c>
    </row>
    <row r="73" spans="1:18">
      <c r="A73" s="15" t="s">
        <v>497</v>
      </c>
      <c r="B73" s="17" t="n">
        <v>2973</v>
      </c>
      <c r="C73" s="18">
        <f>(2617.0/B73*100)</f>
        <v/>
      </c>
      <c r="D73" s="19" t="n">
        <v>356</v>
      </c>
      <c r="E73" s="18" t="n">
        <v>11.95678726</v>
      </c>
      <c r="F73" s="20" t="n">
        <v>2.01830656</v>
      </c>
      <c r="G73" s="18" t="n">
        <v>87.22650274999999</v>
      </c>
      <c r="H73" s="20" t="n">
        <v>2.0324027</v>
      </c>
      <c r="I73" s="18" t="n">
        <v>0</v>
      </c>
      <c r="J73" s="20" t="n">
        <v>0</v>
      </c>
      <c r="K73" s="18" t="n">
        <v>0.64622508</v>
      </c>
      <c r="L73" s="20" t="n">
        <v>0.05341719</v>
      </c>
      <c r="M73" s="18" t="n">
        <v>0</v>
      </c>
      <c r="N73" s="20" t="n">
        <v>0</v>
      </c>
      <c r="O73" s="18" t="n">
        <v>0</v>
      </c>
      <c r="P73" s="20" t="n">
        <v>0</v>
      </c>
      <c r="Q73" s="18" t="n">
        <v>0.17048491</v>
      </c>
      <c r="R73" s="20" t="n">
        <v>0.17226299</v>
      </c>
    </row>
    <row r="74" spans="1:18">
      <c r="A74" s="15" t="s">
        <v>498</v>
      </c>
      <c r="B74" s="17" t="n">
        <v>3819</v>
      </c>
      <c r="C74" s="18">
        <f>(3352.0/B74*100)</f>
        <v/>
      </c>
      <c r="D74" s="19" t="n">
        <v>467</v>
      </c>
      <c r="E74" s="18" t="n">
        <v>20.6322964</v>
      </c>
      <c r="F74" s="20" t="n">
        <v>1.98779456</v>
      </c>
      <c r="G74" s="18" t="n">
        <v>78.85846377</v>
      </c>
      <c r="H74" s="20" t="n">
        <v>2.05185926</v>
      </c>
      <c r="I74" s="18" t="n">
        <v>0</v>
      </c>
      <c r="J74" s="20" t="n">
        <v>0</v>
      </c>
      <c r="K74" s="18" t="n">
        <v>0.10863389</v>
      </c>
      <c r="L74" s="20" t="n">
        <v>0.10948668</v>
      </c>
      <c r="M74" s="18" t="n">
        <v>0</v>
      </c>
      <c r="N74" s="20" t="n">
        <v>0</v>
      </c>
      <c r="O74" s="18" t="n">
        <v>0</v>
      </c>
      <c r="P74" s="20" t="n">
        <v>0</v>
      </c>
      <c r="Q74" s="18" t="n">
        <v>0.40060595</v>
      </c>
      <c r="R74" s="20" t="n">
        <v>0.29311919</v>
      </c>
    </row>
    <row r="75" spans="1:18">
      <c r="A75" s="15" t="s">
        <v>499</v>
      </c>
      <c r="B75" s="17" t="n">
        <v>4652</v>
      </c>
      <c r="C75" s="18">
        <f>(4073.0/B75*100)</f>
        <v/>
      </c>
      <c r="D75" s="19" t="n">
        <v>579</v>
      </c>
      <c r="E75" s="18" t="n">
        <v>33.55046374</v>
      </c>
      <c r="F75" s="20" t="n">
        <v>2.67615024</v>
      </c>
      <c r="G75" s="18" t="n">
        <v>64.85358229000001</v>
      </c>
      <c r="H75" s="20" t="n">
        <v>2.82536737</v>
      </c>
      <c r="I75" s="18" t="n">
        <v>0</v>
      </c>
      <c r="J75" s="20" t="n">
        <v>0</v>
      </c>
      <c r="K75" s="18" t="n">
        <v>0</v>
      </c>
      <c r="L75" s="20" t="n">
        <v>0</v>
      </c>
      <c r="M75" s="18" t="n">
        <v>0</v>
      </c>
      <c r="N75" s="20" t="n">
        <v>0</v>
      </c>
      <c r="O75" s="18" t="n">
        <v>0</v>
      </c>
      <c r="P75" s="20" t="n">
        <v>0</v>
      </c>
      <c r="Q75" s="18" t="n">
        <v>1.59595397</v>
      </c>
      <c r="R75" s="20" t="n">
        <v>0.59192556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(2638.0/B77*100)</f>
        <v/>
      </c>
      <c r="D77" s="19" t="n">
        <v>331</v>
      </c>
      <c r="E77" s="18" t="n">
        <v>39.70716454</v>
      </c>
      <c r="F77" s="20" t="n">
        <v>2.97801764</v>
      </c>
      <c r="G77" s="18" t="n">
        <v>53.25932473</v>
      </c>
      <c r="H77" s="20" t="n">
        <v>3.08653633</v>
      </c>
      <c r="I77" s="18" t="n">
        <v>0</v>
      </c>
      <c r="J77" s="20" t="n">
        <v>0</v>
      </c>
      <c r="K77" s="18" t="n">
        <v>4.60518877</v>
      </c>
      <c r="L77" s="20" t="n">
        <v>1.07242365</v>
      </c>
      <c r="M77" s="18" t="n">
        <v>0</v>
      </c>
      <c r="N77" s="20" t="n">
        <v>0</v>
      </c>
      <c r="O77" s="18" t="n">
        <v>0</v>
      </c>
      <c r="P77" s="20" t="n">
        <v>0</v>
      </c>
      <c r="Q77" s="18" t="n">
        <v>2.42832195</v>
      </c>
      <c r="R77" s="20" t="n">
        <v>0.93872856</v>
      </c>
    </row>
    <row r="78" spans="1:18">
      <c r="A78" s="15" t="s">
        <v>502</v>
      </c>
      <c r="B78" s="17" t="n">
        <v>7115</v>
      </c>
      <c r="C78" s="18">
        <f>(6262.0/B78*100)</f>
        <v/>
      </c>
      <c r="D78" s="19" t="n">
        <v>853</v>
      </c>
      <c r="E78" s="18" t="n">
        <v>34.94532674</v>
      </c>
      <c r="F78" s="20" t="n">
        <v>2.46677844</v>
      </c>
      <c r="G78" s="18" t="n">
        <v>64.25895652</v>
      </c>
      <c r="H78" s="20" t="n">
        <v>2.43658558</v>
      </c>
      <c r="I78" s="18" t="n">
        <v>0</v>
      </c>
      <c r="J78" s="20" t="n">
        <v>0</v>
      </c>
      <c r="K78" s="18" t="n">
        <v>0.54952145</v>
      </c>
      <c r="L78" s="20" t="n">
        <v>0.25805824</v>
      </c>
      <c r="M78" s="18" t="n">
        <v>0</v>
      </c>
      <c r="N78" s="20" t="n">
        <v>0</v>
      </c>
      <c r="O78" s="18" t="n">
        <v>0</v>
      </c>
      <c r="P78" s="20" t="n">
        <v>0</v>
      </c>
      <c r="Q78" s="18" t="n">
        <v>0.24619528</v>
      </c>
      <c r="R78" s="20" t="n">
        <v>0.19938734</v>
      </c>
    </row>
    <row r="79" spans="1:18">
      <c r="A79" s="15" t="s">
        <v>503</v>
      </c>
      <c r="B79" s="17" t="n">
        <v>3154</v>
      </c>
      <c r="C79" s="18">
        <f>(2779.0/B79*100)</f>
        <v/>
      </c>
      <c r="D79" s="19" t="n">
        <v>375</v>
      </c>
      <c r="E79" s="18" t="n">
        <v>22.70372706</v>
      </c>
      <c r="F79" s="20" t="n">
        <v>2.40911718</v>
      </c>
      <c r="G79" s="18" t="n">
        <v>75.22676384</v>
      </c>
      <c r="H79" s="20" t="n">
        <v>2.50192527</v>
      </c>
      <c r="I79" s="18" t="n">
        <v>0</v>
      </c>
      <c r="J79" s="20" t="n">
        <v>0</v>
      </c>
      <c r="K79" s="18" t="n">
        <v>1.64519019</v>
      </c>
      <c r="L79" s="20" t="n">
        <v>0.7479886</v>
      </c>
      <c r="M79" s="18" t="n">
        <v>0</v>
      </c>
      <c r="N79" s="20" t="n">
        <v>0</v>
      </c>
      <c r="O79" s="18" t="n">
        <v>0</v>
      </c>
      <c r="P79" s="20" t="n">
        <v>0</v>
      </c>
      <c r="Q79" s="18" t="n">
        <v>0.4243189</v>
      </c>
      <c r="R79" s="20" t="n">
        <v>0.29030801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(14003.0/B82*100)</f>
        <v/>
      </c>
      <c r="D82" s="19" t="n">
        <v>1958</v>
      </c>
      <c r="E82" s="18" t="n">
        <v>17.58409305</v>
      </c>
      <c r="F82" s="20" t="n">
        <v>1.44748621</v>
      </c>
      <c r="G82" s="18" t="n">
        <v>81.60259163000001</v>
      </c>
      <c r="H82" s="20" t="n">
        <v>1.51629553</v>
      </c>
      <c r="I82" s="18" t="n">
        <v>0</v>
      </c>
      <c r="J82" s="20" t="n">
        <v>0</v>
      </c>
      <c r="K82" s="18" t="n">
        <v>0.3805102</v>
      </c>
      <c r="L82" s="20" t="n">
        <v>0.20086912</v>
      </c>
      <c r="M82" s="18" t="n">
        <v>0</v>
      </c>
      <c r="N82" s="20" t="n">
        <v>0</v>
      </c>
      <c r="O82" s="18" t="n">
        <v>0</v>
      </c>
      <c r="P82" s="20" t="n">
        <v>0</v>
      </c>
      <c r="Q82" s="18" t="n">
        <v>0.43280512</v>
      </c>
      <c r="R82" s="20" t="n">
        <v>0.1971241</v>
      </c>
    </row>
    <row r="83" spans="1:18">
      <c r="A83" s="15" t="s">
        <v>507</v>
      </c>
      <c r="B83" s="17" t="n">
        <v>808</v>
      </c>
      <c r="C83" s="18">
        <f>(712.0/B83*100)</f>
        <v/>
      </c>
      <c r="D83" s="19" t="n">
        <v>96</v>
      </c>
      <c r="E83" s="18" t="n">
        <v>14.80997278</v>
      </c>
      <c r="F83" s="20" t="n">
        <v>4.68296341</v>
      </c>
      <c r="G83" s="18" t="n">
        <v>84.13434143000001</v>
      </c>
      <c r="H83" s="20" t="n">
        <v>4.71868008</v>
      </c>
      <c r="I83" s="18" t="n">
        <v>0</v>
      </c>
      <c r="J83" s="20" t="n">
        <v>0</v>
      </c>
      <c r="K83" s="18" t="n">
        <v>0</v>
      </c>
      <c r="L83" s="20" t="n">
        <v>0</v>
      </c>
      <c r="M83" s="18" t="n">
        <v>0</v>
      </c>
      <c r="N83" s="20" t="n">
        <v>0</v>
      </c>
      <c r="O83" s="18" t="n">
        <v>0</v>
      </c>
      <c r="P83" s="20" t="n">
        <v>0</v>
      </c>
      <c r="Q83" s="18" t="n">
        <v>1.05568579</v>
      </c>
      <c r="R83" s="20" t="n">
        <v>0.9866980400000001</v>
      </c>
    </row>
    <row r="84" spans="1:18">
      <c r="A84" s="23" t="s">
        <v>508</v>
      </c>
      <c r="B84" s="24" t="n">
        <v>938</v>
      </c>
      <c r="C84" s="25">
        <f>(828.0/B84*100)</f>
        <v/>
      </c>
      <c r="D84" s="19" t="n">
        <v>110</v>
      </c>
      <c r="E84" s="18" t="n">
        <v>13.07240312</v>
      </c>
      <c r="F84" s="20" t="n">
        <v>3.19943696</v>
      </c>
      <c r="G84" s="18" t="n">
        <v>86.92759688</v>
      </c>
      <c r="H84" s="20" t="n">
        <v>3.19943696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(6305.0/B7*100)</f>
        <v/>
      </c>
      <c r="D7" s="19" t="n">
        <v>858</v>
      </c>
      <c r="E7" s="18" t="n">
        <v>31.75803235</v>
      </c>
      <c r="F7" s="20" t="n">
        <v>1.82539033</v>
      </c>
      <c r="G7" s="18" t="n">
        <v>55.30065406</v>
      </c>
      <c r="H7" s="20" t="n">
        <v>2.05625535</v>
      </c>
      <c r="I7" s="18" t="n">
        <v>0</v>
      </c>
      <c r="J7" s="20" t="n">
        <v>0</v>
      </c>
      <c r="K7" s="18" t="n">
        <v>0.93740394</v>
      </c>
      <c r="L7" s="20" t="n">
        <v>0.35625006</v>
      </c>
      <c r="M7" s="18" t="n">
        <v>0.01232847</v>
      </c>
      <c r="N7" s="20" t="n">
        <v>0.0125142</v>
      </c>
      <c r="O7" s="18" t="n">
        <v>0</v>
      </c>
      <c r="P7" s="20" t="n">
        <v>0</v>
      </c>
      <c r="Q7" s="18" t="n">
        <v>11.99158117</v>
      </c>
      <c r="R7" s="20" t="n">
        <v>1.47992941</v>
      </c>
    </row>
    <row r="8" spans="1:18">
      <c r="A8" s="15" t="s">
        <v>430</v>
      </c>
      <c r="B8" s="17" t="n">
        <v>3443</v>
      </c>
      <c r="C8" s="18">
        <f>(3029.0/B8*100)</f>
        <v/>
      </c>
      <c r="D8" s="19" t="n">
        <v>414</v>
      </c>
      <c r="E8" s="18" t="n">
        <v>22.84379322</v>
      </c>
      <c r="F8" s="20" t="n">
        <v>2.19865451</v>
      </c>
      <c r="G8" s="18" t="n">
        <v>61.68537246</v>
      </c>
      <c r="H8" s="20" t="n">
        <v>2.80224117</v>
      </c>
      <c r="I8" s="18" t="n">
        <v>0</v>
      </c>
      <c r="J8" s="20" t="n">
        <v>0</v>
      </c>
      <c r="K8" s="18" t="n">
        <v>0.31177437</v>
      </c>
      <c r="L8" s="20" t="n">
        <v>0.22671183</v>
      </c>
      <c r="M8" s="18" t="n">
        <v>0</v>
      </c>
      <c r="N8" s="20" t="n">
        <v>0</v>
      </c>
      <c r="O8" s="18" t="n">
        <v>0</v>
      </c>
      <c r="P8" s="20" t="n">
        <v>0</v>
      </c>
      <c r="Q8" s="18" t="n">
        <v>15.15905995</v>
      </c>
      <c r="R8" s="20" t="n">
        <v>2.53734875</v>
      </c>
    </row>
    <row r="9" spans="1:18">
      <c r="A9" s="15" t="s">
        <v>431</v>
      </c>
      <c r="B9" s="17" t="n">
        <v>4752</v>
      </c>
      <c r="C9" s="18">
        <f>(4208.0/B9*100)</f>
        <v/>
      </c>
      <c r="D9" s="19" t="n">
        <v>544</v>
      </c>
      <c r="E9" s="18" t="n">
        <v>36.64576886</v>
      </c>
      <c r="F9" s="20" t="n">
        <v>1.96662612</v>
      </c>
      <c r="G9" s="18" t="n">
        <v>46.49220705</v>
      </c>
      <c r="H9" s="20" t="n">
        <v>2.39080758</v>
      </c>
      <c r="I9" s="18" t="n">
        <v>0</v>
      </c>
      <c r="J9" s="20" t="n">
        <v>0</v>
      </c>
      <c r="K9" s="18" t="n">
        <v>0.8719831300000001</v>
      </c>
      <c r="L9" s="20" t="n">
        <v>0.49699868</v>
      </c>
      <c r="M9" s="18" t="n">
        <v>0</v>
      </c>
      <c r="N9" s="20" t="n">
        <v>0</v>
      </c>
      <c r="O9" s="18" t="n">
        <v>0</v>
      </c>
      <c r="P9" s="20" t="n">
        <v>0</v>
      </c>
      <c r="Q9" s="18" t="n">
        <v>15.99004096</v>
      </c>
      <c r="R9" s="20" t="n">
        <v>1.64083304</v>
      </c>
    </row>
    <row r="10" spans="1:18">
      <c r="A10" s="15" t="s">
        <v>432</v>
      </c>
      <c r="B10" s="17" t="n">
        <v>10022</v>
      </c>
      <c r="C10" s="18">
        <f>(8803.0/B10*100)</f>
        <v/>
      </c>
      <c r="D10" s="19" t="n">
        <v>1219</v>
      </c>
      <c r="E10" s="18" t="n">
        <v>28.58969345</v>
      </c>
      <c r="F10" s="20" t="n">
        <v>1.50489191</v>
      </c>
      <c r="G10" s="18" t="n">
        <v>65.53751427</v>
      </c>
      <c r="H10" s="20" t="n">
        <v>1.78114538</v>
      </c>
      <c r="I10" s="18" t="n">
        <v>0</v>
      </c>
      <c r="J10" s="20" t="n">
        <v>0</v>
      </c>
      <c r="K10" s="18" t="n">
        <v>0.21691683</v>
      </c>
      <c r="L10" s="20" t="n">
        <v>0.1157066</v>
      </c>
      <c r="M10" s="18" t="n">
        <v>0.16056871</v>
      </c>
      <c r="N10" s="20" t="n">
        <v>0.16325338</v>
      </c>
      <c r="O10" s="18" t="n">
        <v>0</v>
      </c>
      <c r="P10" s="20" t="n">
        <v>0</v>
      </c>
      <c r="Q10" s="18" t="n">
        <v>5.49530675</v>
      </c>
      <c r="R10" s="20" t="n">
        <v>0.8959425600000001</v>
      </c>
    </row>
    <row r="11" spans="1:18">
      <c r="A11" s="15" t="s">
        <v>433</v>
      </c>
      <c r="B11" s="17" t="n">
        <v>3500</v>
      </c>
      <c r="C11" s="18">
        <f>(3090.0/B11*100)</f>
        <v/>
      </c>
      <c r="D11" s="19" t="n">
        <v>410</v>
      </c>
      <c r="E11" s="18" t="n">
        <v>43.45024458</v>
      </c>
      <c r="F11" s="20" t="n">
        <v>2.96348247</v>
      </c>
      <c r="G11" s="18" t="n">
        <v>43.13890724</v>
      </c>
      <c r="H11" s="20" t="n">
        <v>2.93599947</v>
      </c>
      <c r="I11" s="18" t="n">
        <v>0</v>
      </c>
      <c r="J11" s="20" t="n">
        <v>0</v>
      </c>
      <c r="K11" s="18" t="n">
        <v>1.21992347</v>
      </c>
      <c r="L11" s="20" t="n">
        <v>0.6489945</v>
      </c>
      <c r="M11" s="18" t="n">
        <v>0.10637557</v>
      </c>
      <c r="N11" s="20" t="n">
        <v>0.11703469</v>
      </c>
      <c r="O11" s="18" t="n">
        <v>0</v>
      </c>
      <c r="P11" s="20" t="n">
        <v>0</v>
      </c>
      <c r="Q11" s="18" t="n">
        <v>12.08454914</v>
      </c>
      <c r="R11" s="20" t="n">
        <v>1.85375419</v>
      </c>
    </row>
    <row r="12" spans="1:18">
      <c r="A12" s="15" t="s">
        <v>434</v>
      </c>
      <c r="B12" s="17" t="n">
        <v>3422</v>
      </c>
      <c r="C12" s="18">
        <f>(3010.0/B12*100)</f>
        <v/>
      </c>
      <c r="D12" s="19" t="n">
        <v>412</v>
      </c>
      <c r="E12" s="18" t="n">
        <v>32.27403638</v>
      </c>
      <c r="F12" s="20" t="n">
        <v>2.53970315</v>
      </c>
      <c r="G12" s="18" t="n">
        <v>46.59864418</v>
      </c>
      <c r="H12" s="20" t="n">
        <v>2.68703568</v>
      </c>
      <c r="I12" s="18" t="n">
        <v>0</v>
      </c>
      <c r="J12" s="20" t="n">
        <v>0</v>
      </c>
      <c r="K12" s="18" t="n">
        <v>1.07373855</v>
      </c>
      <c r="L12" s="20" t="n">
        <v>0.5932537</v>
      </c>
      <c r="M12" s="18" t="n">
        <v>0</v>
      </c>
      <c r="N12" s="20" t="n">
        <v>0</v>
      </c>
      <c r="O12" s="18" t="n">
        <v>0</v>
      </c>
      <c r="P12" s="20" t="n">
        <v>0</v>
      </c>
      <c r="Q12" s="18" t="n">
        <v>20.0535809</v>
      </c>
      <c r="R12" s="20" t="n">
        <v>2.57228429</v>
      </c>
    </row>
    <row r="13" spans="1:18">
      <c r="A13" s="15" t="s">
        <v>435</v>
      </c>
      <c r="B13" s="17" t="n">
        <v>3602</v>
      </c>
      <c r="C13" s="18">
        <f>(3191.0/B13*100)</f>
        <v/>
      </c>
      <c r="D13" s="19" t="n">
        <v>411</v>
      </c>
      <c r="E13" s="18" t="n">
        <v>26.97344633</v>
      </c>
      <c r="F13" s="20" t="n">
        <v>2.71030392</v>
      </c>
      <c r="G13" s="18" t="n">
        <v>60.09802101</v>
      </c>
      <c r="H13" s="20" t="n">
        <v>3.06003537</v>
      </c>
      <c r="I13" s="18" t="n">
        <v>0</v>
      </c>
      <c r="J13" s="20" t="n">
        <v>0</v>
      </c>
      <c r="K13" s="18" t="n">
        <v>0.63613917</v>
      </c>
      <c r="L13" s="20" t="n">
        <v>0.51667782</v>
      </c>
      <c r="M13" s="18" t="n">
        <v>0.07282324</v>
      </c>
      <c r="N13" s="20" t="n">
        <v>0.07360774</v>
      </c>
      <c r="O13" s="18" t="n">
        <v>0</v>
      </c>
      <c r="P13" s="20" t="n">
        <v>0</v>
      </c>
      <c r="Q13" s="18" t="n">
        <v>12.21957025</v>
      </c>
      <c r="R13" s="20" t="n">
        <v>2.14788133</v>
      </c>
    </row>
    <row r="14" spans="1:18">
      <c r="A14" s="15" t="s">
        <v>436</v>
      </c>
      <c r="B14" s="17" t="n">
        <v>2788</v>
      </c>
      <c r="C14" s="18">
        <f>(2458.0/B14*100)</f>
        <v/>
      </c>
      <c r="D14" s="19" t="n">
        <v>330</v>
      </c>
      <c r="E14" s="18" t="n">
        <v>30.64163841</v>
      </c>
      <c r="F14" s="20" t="n">
        <v>3.10555969</v>
      </c>
      <c r="G14" s="18" t="n">
        <v>60.00915164</v>
      </c>
      <c r="H14" s="20" t="n">
        <v>2.80805961</v>
      </c>
      <c r="I14" s="18" t="n">
        <v>0</v>
      </c>
      <c r="J14" s="20" t="n">
        <v>0</v>
      </c>
      <c r="K14" s="18" t="n">
        <v>0.25353021</v>
      </c>
      <c r="L14" s="20" t="n">
        <v>0.25158247</v>
      </c>
      <c r="M14" s="18" t="n">
        <v>0</v>
      </c>
      <c r="N14" s="20" t="n">
        <v>0</v>
      </c>
      <c r="O14" s="18" t="n">
        <v>0</v>
      </c>
      <c r="P14" s="20" t="n">
        <v>0</v>
      </c>
      <c r="Q14" s="18" t="n">
        <v>9.095679730000001</v>
      </c>
      <c r="R14" s="20" t="n">
        <v>1.53842732</v>
      </c>
    </row>
    <row r="15" spans="1:18">
      <c r="A15" s="15" t="s">
        <v>437</v>
      </c>
      <c r="B15" s="17" t="n">
        <v>2863</v>
      </c>
      <c r="C15" s="18">
        <f>(2504.0/B15*100)</f>
        <v/>
      </c>
      <c r="D15" s="19" t="n">
        <v>359</v>
      </c>
      <c r="E15" s="18" t="n">
        <v>29.16225443</v>
      </c>
      <c r="F15" s="20" t="n">
        <v>2.44260667</v>
      </c>
      <c r="G15" s="18" t="n">
        <v>60.75720317</v>
      </c>
      <c r="H15" s="20" t="n">
        <v>2.79534795</v>
      </c>
      <c r="I15" s="18" t="n">
        <v>0</v>
      </c>
      <c r="J15" s="20" t="n">
        <v>0</v>
      </c>
      <c r="K15" s="18" t="n">
        <v>1.23782491</v>
      </c>
      <c r="L15" s="20" t="n">
        <v>0.61126045</v>
      </c>
      <c r="M15" s="18" t="n">
        <v>0</v>
      </c>
      <c r="N15" s="20" t="n">
        <v>0</v>
      </c>
      <c r="O15" s="18" t="n">
        <v>0</v>
      </c>
      <c r="P15" s="20" t="n">
        <v>0</v>
      </c>
      <c r="Q15" s="18" t="n">
        <v>8.84271749</v>
      </c>
      <c r="R15" s="20" t="n">
        <v>1.36308681</v>
      </c>
    </row>
    <row r="16" spans="1:18">
      <c r="A16" s="15" t="s">
        <v>438</v>
      </c>
      <c r="B16" s="17" t="n">
        <v>3111</v>
      </c>
      <c r="C16" s="18">
        <f>(2726.0/B16*100)</f>
        <v/>
      </c>
      <c r="D16" s="19" t="n">
        <v>385</v>
      </c>
      <c r="E16" s="18" t="n">
        <v>21.78721038</v>
      </c>
      <c r="F16" s="20" t="n">
        <v>2.13373469</v>
      </c>
      <c r="G16" s="18" t="n">
        <v>58.28652234</v>
      </c>
      <c r="H16" s="20" t="n">
        <v>2.63350268</v>
      </c>
      <c r="I16" s="18" t="n">
        <v>0</v>
      </c>
      <c r="J16" s="20" t="n">
        <v>0</v>
      </c>
      <c r="K16" s="18" t="n">
        <v>2.11667639</v>
      </c>
      <c r="L16" s="20" t="n">
        <v>0.8608460999999999</v>
      </c>
      <c r="M16" s="18" t="n">
        <v>0</v>
      </c>
      <c r="N16" s="20" t="n">
        <v>0</v>
      </c>
      <c r="O16" s="18" t="n">
        <v>0</v>
      </c>
      <c r="P16" s="20" t="n">
        <v>0</v>
      </c>
      <c r="Q16" s="18" t="n">
        <v>17.80959089</v>
      </c>
      <c r="R16" s="20" t="n">
        <v>2.24645098</v>
      </c>
    </row>
    <row r="17" spans="1:18">
      <c r="A17" s="15" t="s">
        <v>439</v>
      </c>
      <c r="B17" s="17" t="n">
        <v>3197</v>
      </c>
      <c r="C17" s="18">
        <f>(2818.0/B17*100)</f>
        <v/>
      </c>
      <c r="D17" s="19" t="n">
        <v>379</v>
      </c>
      <c r="E17" s="18" t="n">
        <v>30.73181869</v>
      </c>
      <c r="F17" s="20" t="n">
        <v>2.3115521</v>
      </c>
      <c r="G17" s="18" t="n">
        <v>59.29134544</v>
      </c>
      <c r="H17" s="20" t="n">
        <v>2.48086626</v>
      </c>
      <c r="I17" s="18" t="n">
        <v>0</v>
      </c>
      <c r="J17" s="20" t="n">
        <v>0</v>
      </c>
      <c r="K17" s="18" t="n">
        <v>1.26407228</v>
      </c>
      <c r="L17" s="20" t="n">
        <v>0.61192282</v>
      </c>
      <c r="M17" s="18" t="n">
        <v>0</v>
      </c>
      <c r="N17" s="20" t="n">
        <v>0</v>
      </c>
      <c r="O17" s="18" t="n">
        <v>0</v>
      </c>
      <c r="P17" s="20" t="n">
        <v>0</v>
      </c>
      <c r="Q17" s="18" t="n">
        <v>8.71276359</v>
      </c>
      <c r="R17" s="20" t="n">
        <v>1.39825248</v>
      </c>
    </row>
    <row r="18" spans="1:18">
      <c r="A18" s="15" t="s">
        <v>440</v>
      </c>
      <c r="B18" s="17" t="n">
        <v>2706</v>
      </c>
      <c r="C18" s="18">
        <f>(2347.0/B18*100)</f>
        <v/>
      </c>
      <c r="D18" s="19" t="n">
        <v>359</v>
      </c>
      <c r="E18" s="18" t="n">
        <v>36.58115442</v>
      </c>
      <c r="F18" s="20" t="n">
        <v>2.69009673</v>
      </c>
      <c r="G18" s="18" t="n">
        <v>46.57738546</v>
      </c>
      <c r="H18" s="20" t="n">
        <v>2.58275592</v>
      </c>
      <c r="I18" s="18" t="n">
        <v>0</v>
      </c>
      <c r="J18" s="20" t="n">
        <v>0</v>
      </c>
      <c r="K18" s="18" t="n">
        <v>2.52702779</v>
      </c>
      <c r="L18" s="20" t="n">
        <v>0.98223779</v>
      </c>
      <c r="M18" s="18" t="n">
        <v>0</v>
      </c>
      <c r="N18" s="20" t="n">
        <v>0</v>
      </c>
      <c r="O18" s="18" t="n">
        <v>0</v>
      </c>
      <c r="P18" s="20" t="n">
        <v>0</v>
      </c>
      <c r="Q18" s="18" t="n">
        <v>14.31443233</v>
      </c>
      <c r="R18" s="20" t="n">
        <v>1.95757595</v>
      </c>
    </row>
    <row r="19" spans="1:18">
      <c r="A19" s="15" t="s">
        <v>441</v>
      </c>
      <c r="B19" s="17" t="n">
        <v>2850</v>
      </c>
      <c r="C19" s="18">
        <f>(2480.0/B19*100)</f>
        <v/>
      </c>
      <c r="D19" s="19" t="n">
        <v>370</v>
      </c>
      <c r="E19" s="18" t="n">
        <v>33.34800491</v>
      </c>
      <c r="F19" s="20" t="n">
        <v>2.42240624</v>
      </c>
      <c r="G19" s="18" t="n">
        <v>41.98418813</v>
      </c>
      <c r="H19" s="20" t="n">
        <v>2.60131505</v>
      </c>
      <c r="I19" s="18" t="n">
        <v>0</v>
      </c>
      <c r="J19" s="20" t="n">
        <v>0</v>
      </c>
      <c r="K19" s="18" t="n">
        <v>1.66102627</v>
      </c>
      <c r="L19" s="20" t="n">
        <v>0.89416559</v>
      </c>
      <c r="M19" s="18" t="n">
        <v>0</v>
      </c>
      <c r="N19" s="20" t="n">
        <v>0</v>
      </c>
      <c r="O19" s="18" t="n">
        <v>0</v>
      </c>
      <c r="P19" s="20" t="n">
        <v>0</v>
      </c>
      <c r="Q19" s="18" t="n">
        <v>23.00678069</v>
      </c>
      <c r="R19" s="20" t="n">
        <v>2.32754225</v>
      </c>
    </row>
    <row r="20" spans="1:18">
      <c r="A20" s="15" t="s">
        <v>442</v>
      </c>
      <c r="B20" s="17" t="n">
        <v>1741</v>
      </c>
      <c r="C20" s="18">
        <f>(1537.0/B20*100)</f>
        <v/>
      </c>
      <c r="D20" s="19" t="n">
        <v>204</v>
      </c>
      <c r="E20" s="18" t="n">
        <v>43.7749364</v>
      </c>
      <c r="F20" s="20" t="n">
        <v>3.32193332</v>
      </c>
      <c r="G20" s="18" t="n">
        <v>42.2545226</v>
      </c>
      <c r="H20" s="20" t="n">
        <v>3.23428767</v>
      </c>
      <c r="I20" s="18" t="n">
        <v>0</v>
      </c>
      <c r="J20" s="20" t="n">
        <v>0</v>
      </c>
      <c r="K20" s="18" t="n">
        <v>1.00291772</v>
      </c>
      <c r="L20" s="20" t="n">
        <v>0.71029076</v>
      </c>
      <c r="M20" s="18" t="n">
        <v>0</v>
      </c>
      <c r="N20" s="20" t="n">
        <v>0</v>
      </c>
      <c r="O20" s="18" t="n">
        <v>0</v>
      </c>
      <c r="P20" s="20" t="n">
        <v>0</v>
      </c>
      <c r="Q20" s="18" t="n">
        <v>12.96762328</v>
      </c>
      <c r="R20" s="20" t="n">
        <v>2.20271435</v>
      </c>
    </row>
    <row r="21" spans="1:18">
      <c r="A21" s="15" t="s">
        <v>443</v>
      </c>
      <c r="B21" s="17" t="n">
        <v>2833</v>
      </c>
      <c r="C21" s="18">
        <f>(2366.0/B21*100)</f>
        <v/>
      </c>
      <c r="D21" s="19" t="n">
        <v>467</v>
      </c>
      <c r="E21" s="18" t="n">
        <v>36.24923571</v>
      </c>
      <c r="F21" s="20" t="n">
        <v>2.31217296</v>
      </c>
      <c r="G21" s="18" t="n">
        <v>56.80456801</v>
      </c>
      <c r="H21" s="20" t="n">
        <v>2.17806064</v>
      </c>
      <c r="I21" s="18" t="n">
        <v>0</v>
      </c>
      <c r="J21" s="20" t="n">
        <v>0</v>
      </c>
      <c r="K21" s="18" t="n">
        <v>0.40643082</v>
      </c>
      <c r="L21" s="20" t="n">
        <v>0.28901115</v>
      </c>
      <c r="M21" s="18" t="n">
        <v>0.16592839</v>
      </c>
      <c r="N21" s="20" t="n">
        <v>0.16484663</v>
      </c>
      <c r="O21" s="18" t="n">
        <v>0</v>
      </c>
      <c r="P21" s="20" t="n">
        <v>0</v>
      </c>
      <c r="Q21" s="18" t="n">
        <v>6.37383708</v>
      </c>
      <c r="R21" s="20" t="n">
        <v>1.11146645</v>
      </c>
    </row>
    <row r="22" spans="1:18">
      <c r="A22" s="15" t="s">
        <v>444</v>
      </c>
      <c r="B22" s="17" t="n">
        <v>3667</v>
      </c>
      <c r="C22" s="18">
        <f>(3234.0/B22*100)</f>
        <v/>
      </c>
      <c r="D22" s="19" t="n">
        <v>433</v>
      </c>
      <c r="E22" s="18" t="n">
        <v>32.59738065</v>
      </c>
      <c r="F22" s="20" t="n">
        <v>2.33850888</v>
      </c>
      <c r="G22" s="18" t="n">
        <v>43.67199717</v>
      </c>
      <c r="H22" s="20" t="n">
        <v>2.23306273</v>
      </c>
      <c r="I22" s="18" t="n">
        <v>0</v>
      </c>
      <c r="J22" s="20" t="n">
        <v>0</v>
      </c>
      <c r="K22" s="18" t="n">
        <v>1.3056849</v>
      </c>
      <c r="L22" s="20" t="n">
        <v>0.51773883</v>
      </c>
      <c r="M22" s="18" t="n">
        <v>0</v>
      </c>
      <c r="N22" s="20" t="n">
        <v>0</v>
      </c>
      <c r="O22" s="18" t="n">
        <v>0</v>
      </c>
      <c r="P22" s="20" t="n">
        <v>0</v>
      </c>
      <c r="Q22" s="18" t="n">
        <v>22.42493728</v>
      </c>
      <c r="R22" s="20" t="n">
        <v>1.96498604</v>
      </c>
    </row>
    <row r="23" spans="1:18">
      <c r="A23" s="15" t="s">
        <v>445</v>
      </c>
      <c r="B23" s="17" t="n">
        <v>5792</v>
      </c>
      <c r="C23" s="18">
        <f>(5111.0/B23*100)</f>
        <v/>
      </c>
      <c r="D23" s="19" t="n">
        <v>681</v>
      </c>
      <c r="E23" s="18" t="n">
        <v>31.09414873</v>
      </c>
      <c r="F23" s="20" t="n">
        <v>2.26396343</v>
      </c>
      <c r="G23" s="18" t="n">
        <v>44.14283463</v>
      </c>
      <c r="H23" s="20" t="n">
        <v>2.59682872</v>
      </c>
      <c r="I23" s="18" t="n">
        <v>0</v>
      </c>
      <c r="J23" s="20" t="n">
        <v>0</v>
      </c>
      <c r="K23" s="18" t="n">
        <v>0.58057286</v>
      </c>
      <c r="L23" s="20" t="n">
        <v>0.3235638</v>
      </c>
      <c r="M23" s="18" t="n">
        <v>2.42435518</v>
      </c>
      <c r="N23" s="20" t="n">
        <v>1.48430902</v>
      </c>
      <c r="O23" s="18" t="n">
        <v>0</v>
      </c>
      <c r="P23" s="20" t="n">
        <v>0</v>
      </c>
      <c r="Q23" s="18" t="n">
        <v>21.7580886</v>
      </c>
      <c r="R23" s="20" t="n">
        <v>2.45744697</v>
      </c>
    </row>
    <row r="24" spans="1:18">
      <c r="A24" s="15" t="s">
        <v>446</v>
      </c>
      <c r="B24" s="17" t="n">
        <v>3309</v>
      </c>
      <c r="C24" s="18">
        <f>(2922.0/B24*100)</f>
        <v/>
      </c>
      <c r="D24" s="19" t="n">
        <v>387</v>
      </c>
      <c r="E24" s="18" t="n">
        <v>20.2684939</v>
      </c>
      <c r="F24" s="20" t="n">
        <v>2.00789134</v>
      </c>
      <c r="G24" s="18" t="n">
        <v>55.67468985</v>
      </c>
      <c r="H24" s="20" t="n">
        <v>2.59928374</v>
      </c>
      <c r="I24" s="18" t="n">
        <v>0</v>
      </c>
      <c r="J24" s="20" t="n">
        <v>0</v>
      </c>
      <c r="K24" s="18" t="n">
        <v>0.55130591</v>
      </c>
      <c r="L24" s="20" t="n">
        <v>0.41434806</v>
      </c>
      <c r="M24" s="18" t="n">
        <v>0</v>
      </c>
      <c r="N24" s="20" t="n">
        <v>0</v>
      </c>
      <c r="O24" s="18" t="n">
        <v>0</v>
      </c>
      <c r="P24" s="20" t="n">
        <v>0</v>
      </c>
      <c r="Q24" s="18" t="n">
        <v>23.50551034</v>
      </c>
      <c r="R24" s="20" t="n">
        <v>2.32603566</v>
      </c>
    </row>
    <row r="25" spans="1:18">
      <c r="A25" s="15" t="s">
        <v>447</v>
      </c>
      <c r="B25" s="17" t="n">
        <v>2669</v>
      </c>
      <c r="C25" s="18">
        <f>(2329.0/B25*100)</f>
        <v/>
      </c>
      <c r="D25" s="19" t="n">
        <v>340</v>
      </c>
      <c r="E25" s="18" t="n">
        <v>26.45886502</v>
      </c>
      <c r="F25" s="20" t="n">
        <v>2.66273052</v>
      </c>
      <c r="G25" s="18" t="n">
        <v>60.76868889</v>
      </c>
      <c r="H25" s="20" t="n">
        <v>2.89720158</v>
      </c>
      <c r="I25" s="18" t="n">
        <v>0</v>
      </c>
      <c r="J25" s="20" t="n">
        <v>0</v>
      </c>
      <c r="K25" s="18" t="n">
        <v>0.85383614</v>
      </c>
      <c r="L25" s="20" t="n">
        <v>0.49047914</v>
      </c>
      <c r="M25" s="18" t="n">
        <v>0</v>
      </c>
      <c r="N25" s="20" t="n">
        <v>0</v>
      </c>
      <c r="O25" s="18" t="n">
        <v>0</v>
      </c>
      <c r="P25" s="20" t="n">
        <v>0</v>
      </c>
      <c r="Q25" s="18" t="n">
        <v>11.91860996</v>
      </c>
      <c r="R25" s="20" t="n">
        <v>1.70381769</v>
      </c>
    </row>
    <row r="26" spans="1:18">
      <c r="A26" s="15" t="s">
        <v>448</v>
      </c>
      <c r="B26" s="17" t="n">
        <v>2419</v>
      </c>
      <c r="C26" s="18">
        <f>(2128.0/B26*100)</f>
        <v/>
      </c>
      <c r="D26" s="19" t="n">
        <v>291</v>
      </c>
      <c r="E26" s="18" t="n">
        <v>44.21300221</v>
      </c>
      <c r="F26" s="20" t="n">
        <v>3.05489648</v>
      </c>
      <c r="G26" s="18" t="n">
        <v>42.05494548</v>
      </c>
      <c r="H26" s="20" t="n">
        <v>2.70973942</v>
      </c>
      <c r="I26" s="18" t="n">
        <v>0</v>
      </c>
      <c r="J26" s="20" t="n">
        <v>0</v>
      </c>
      <c r="K26" s="18" t="n">
        <v>0</v>
      </c>
      <c r="L26" s="20" t="n">
        <v>0</v>
      </c>
      <c r="M26" s="18" t="n">
        <v>0.58490995</v>
      </c>
      <c r="N26" s="20" t="n">
        <v>0.40038884</v>
      </c>
      <c r="O26" s="18" t="n">
        <v>0</v>
      </c>
      <c r="P26" s="20" t="n">
        <v>0</v>
      </c>
      <c r="Q26" s="18" t="n">
        <v>13.14714236</v>
      </c>
      <c r="R26" s="20" t="n">
        <v>2.37485365</v>
      </c>
    </row>
    <row r="27" spans="1:18">
      <c r="A27" s="15" t="s">
        <v>449</v>
      </c>
      <c r="B27" s="17" t="n">
        <v>2683</v>
      </c>
      <c r="C27" s="18">
        <f>(2377.0/B27*100)</f>
        <v/>
      </c>
      <c r="D27" s="19" t="n">
        <v>306</v>
      </c>
      <c r="E27" s="18" t="n">
        <v>27.50638358</v>
      </c>
      <c r="F27" s="20" t="n">
        <v>2.57903338</v>
      </c>
      <c r="G27" s="18" t="n">
        <v>54.74733535</v>
      </c>
      <c r="H27" s="20" t="n">
        <v>2.79591523</v>
      </c>
      <c r="I27" s="18" t="n">
        <v>0</v>
      </c>
      <c r="J27" s="20" t="n">
        <v>0</v>
      </c>
      <c r="K27" s="18" t="n">
        <v>0.35974503</v>
      </c>
      <c r="L27" s="20" t="n">
        <v>0.35113592</v>
      </c>
      <c r="M27" s="18" t="n">
        <v>0</v>
      </c>
      <c r="N27" s="20" t="n">
        <v>0</v>
      </c>
      <c r="O27" s="18" t="n">
        <v>0</v>
      </c>
      <c r="P27" s="20" t="n">
        <v>0</v>
      </c>
      <c r="Q27" s="18" t="n">
        <v>17.38653604</v>
      </c>
      <c r="R27" s="20" t="n">
        <v>1.86865361</v>
      </c>
    </row>
    <row r="28" spans="1:18">
      <c r="A28" s="15" t="s">
        <v>450</v>
      </c>
      <c r="B28" s="17" t="n">
        <v>3803</v>
      </c>
      <c r="C28" s="18">
        <f>(3349.0/B28*100)</f>
        <v/>
      </c>
      <c r="D28" s="19" t="n">
        <v>454</v>
      </c>
      <c r="E28" s="18" t="n">
        <v>54.19155749</v>
      </c>
      <c r="F28" s="20" t="n">
        <v>2.99213727</v>
      </c>
      <c r="G28" s="18" t="n">
        <v>43.0725686</v>
      </c>
      <c r="H28" s="20" t="n">
        <v>3.05770088</v>
      </c>
      <c r="I28" s="18" t="n">
        <v>0</v>
      </c>
      <c r="J28" s="20" t="n">
        <v>0</v>
      </c>
      <c r="K28" s="18" t="n">
        <v>0.14342892</v>
      </c>
      <c r="L28" s="20" t="n">
        <v>0.14853968</v>
      </c>
      <c r="M28" s="18" t="n">
        <v>0</v>
      </c>
      <c r="N28" s="20" t="n">
        <v>0</v>
      </c>
      <c r="O28" s="18" t="n">
        <v>0</v>
      </c>
      <c r="P28" s="20" t="n">
        <v>0</v>
      </c>
      <c r="Q28" s="18" t="n">
        <v>2.592445</v>
      </c>
      <c r="R28" s="20" t="n">
        <v>0.81329462</v>
      </c>
    </row>
    <row r="29" spans="1:18">
      <c r="A29" s="15" t="s">
        <v>451</v>
      </c>
      <c r="B29" s="17" t="n">
        <v>2700</v>
      </c>
      <c r="C29" s="18">
        <f>(2385.0/B29*100)</f>
        <v/>
      </c>
      <c r="D29" s="19" t="n">
        <v>315</v>
      </c>
      <c r="E29" s="18" t="n">
        <v>45.27162993</v>
      </c>
      <c r="F29" s="20" t="n">
        <v>3.12511925</v>
      </c>
      <c r="G29" s="18" t="n">
        <v>47.79653396</v>
      </c>
      <c r="H29" s="20" t="n">
        <v>2.78150273</v>
      </c>
      <c r="I29" s="18" t="n">
        <v>0</v>
      </c>
      <c r="J29" s="20" t="n">
        <v>0</v>
      </c>
      <c r="K29" s="18" t="n">
        <v>0</v>
      </c>
      <c r="L29" s="20" t="n">
        <v>0</v>
      </c>
      <c r="M29" s="18" t="n">
        <v>0.33010765</v>
      </c>
      <c r="N29" s="20" t="n">
        <v>0.34452525</v>
      </c>
      <c r="O29" s="18" t="n">
        <v>0</v>
      </c>
      <c r="P29" s="20" t="n">
        <v>0</v>
      </c>
      <c r="Q29" s="18" t="n">
        <v>6.60172845</v>
      </c>
      <c r="R29" s="20" t="n">
        <v>1.6398719</v>
      </c>
    </row>
    <row r="30" spans="1:18">
      <c r="A30" s="15" t="s">
        <v>452</v>
      </c>
      <c r="B30" s="17" t="n">
        <v>2257</v>
      </c>
      <c r="C30" s="18">
        <f>(1982.0/B30*100)</f>
        <v/>
      </c>
      <c r="D30" s="19" t="n">
        <v>275</v>
      </c>
      <c r="E30" s="18" t="n">
        <v>26.84132439</v>
      </c>
      <c r="F30" s="20" t="n">
        <v>2.74136476</v>
      </c>
      <c r="G30" s="18" t="n">
        <v>57.96642057</v>
      </c>
      <c r="H30" s="20" t="n">
        <v>3.20571357</v>
      </c>
      <c r="I30" s="18" t="n">
        <v>0</v>
      </c>
      <c r="J30" s="20" t="n">
        <v>0</v>
      </c>
      <c r="K30" s="18" t="n">
        <v>0.83844231</v>
      </c>
      <c r="L30" s="20" t="n">
        <v>0.60618516</v>
      </c>
      <c r="M30" s="18" t="n">
        <v>0</v>
      </c>
      <c r="N30" s="20" t="n">
        <v>0</v>
      </c>
      <c r="O30" s="18" t="n">
        <v>0</v>
      </c>
      <c r="P30" s="20" t="n">
        <v>0</v>
      </c>
      <c r="Q30" s="18" t="n">
        <v>14.35381273</v>
      </c>
      <c r="R30" s="20" t="n">
        <v>1.9520508</v>
      </c>
    </row>
    <row r="31" spans="1:18">
      <c r="A31" s="15" t="s">
        <v>453</v>
      </c>
      <c r="B31" s="17" t="n">
        <v>2706</v>
      </c>
      <c r="C31" s="18">
        <f>(2376.0/B31*100)</f>
        <v/>
      </c>
      <c r="D31" s="19" t="n">
        <v>330</v>
      </c>
      <c r="E31" s="18" t="n">
        <v>36.21355046</v>
      </c>
      <c r="F31" s="20" t="n">
        <v>2.44189837</v>
      </c>
      <c r="G31" s="18" t="n">
        <v>46.62330779</v>
      </c>
      <c r="H31" s="20" t="n">
        <v>2.51033696</v>
      </c>
      <c r="I31" s="18" t="n">
        <v>0</v>
      </c>
      <c r="J31" s="20" t="n">
        <v>0</v>
      </c>
      <c r="K31" s="18" t="n">
        <v>1.43862876</v>
      </c>
      <c r="L31" s="20" t="n">
        <v>0.64717233</v>
      </c>
      <c r="M31" s="18" t="n">
        <v>0</v>
      </c>
      <c r="N31" s="20" t="n">
        <v>0</v>
      </c>
      <c r="O31" s="18" t="n">
        <v>0</v>
      </c>
      <c r="P31" s="20" t="n">
        <v>0</v>
      </c>
      <c r="Q31" s="18" t="n">
        <v>15.72451299</v>
      </c>
      <c r="R31" s="20" t="n">
        <v>1.85320242</v>
      </c>
    </row>
    <row r="32" spans="1:18">
      <c r="A32" s="15" t="s">
        <v>454</v>
      </c>
      <c r="B32" s="17" t="n">
        <v>2209</v>
      </c>
      <c r="C32" s="18">
        <f>(1860.0/B32*100)</f>
        <v/>
      </c>
      <c r="D32" s="19" t="n">
        <v>349</v>
      </c>
      <c r="E32" s="18" t="n">
        <v>29.10667011</v>
      </c>
      <c r="F32" s="20" t="n">
        <v>2.30789327</v>
      </c>
      <c r="G32" s="18" t="n">
        <v>59.94595028</v>
      </c>
      <c r="H32" s="20" t="n">
        <v>2.41500894</v>
      </c>
      <c r="I32" s="18" t="n">
        <v>0</v>
      </c>
      <c r="J32" s="20" t="n">
        <v>0</v>
      </c>
      <c r="K32" s="18" t="n">
        <v>0.78225231</v>
      </c>
      <c r="L32" s="20" t="n">
        <v>0.52812697</v>
      </c>
      <c r="M32" s="18" t="n">
        <v>0</v>
      </c>
      <c r="N32" s="20" t="n">
        <v>0</v>
      </c>
      <c r="O32" s="18" t="n">
        <v>0</v>
      </c>
      <c r="P32" s="20" t="n">
        <v>0</v>
      </c>
      <c r="Q32" s="18" t="n">
        <v>10.1651273</v>
      </c>
      <c r="R32" s="20" t="n">
        <v>1.47522109</v>
      </c>
    </row>
    <row r="33" spans="1:18">
      <c r="A33" s="15" t="s">
        <v>455</v>
      </c>
      <c r="B33" s="17" t="n">
        <v>3651</v>
      </c>
      <c r="C33" s="18">
        <f>(3222.0/B33*100)</f>
        <v/>
      </c>
      <c r="D33" s="19" t="n">
        <v>429</v>
      </c>
      <c r="E33" s="18" t="n">
        <v>28.37809805</v>
      </c>
      <c r="F33" s="20" t="n">
        <v>2.43034503</v>
      </c>
      <c r="G33" s="18" t="n">
        <v>57.12779266</v>
      </c>
      <c r="H33" s="20" t="n">
        <v>2.706037</v>
      </c>
      <c r="I33" s="18" t="n">
        <v>0</v>
      </c>
      <c r="J33" s="20" t="n">
        <v>0</v>
      </c>
      <c r="K33" s="18" t="n">
        <v>0</v>
      </c>
      <c r="L33" s="20" t="n">
        <v>0</v>
      </c>
      <c r="M33" s="18" t="n">
        <v>0.2633502</v>
      </c>
      <c r="N33" s="20" t="n">
        <v>0.25269328</v>
      </c>
      <c r="O33" s="18" t="n">
        <v>0</v>
      </c>
      <c r="P33" s="20" t="n">
        <v>0</v>
      </c>
      <c r="Q33" s="18" t="n">
        <v>14.2307591</v>
      </c>
      <c r="R33" s="20" t="n">
        <v>1.83053813</v>
      </c>
    </row>
    <row r="34" spans="1:18">
      <c r="A34" s="15" t="s">
        <v>456</v>
      </c>
      <c r="B34" s="17" t="n">
        <v>3035</v>
      </c>
      <c r="C34" s="18">
        <f>(2658.0/B34*100)</f>
        <v/>
      </c>
      <c r="D34" s="19" t="n">
        <v>377</v>
      </c>
      <c r="E34" s="18" t="n">
        <v>38.63952852</v>
      </c>
      <c r="F34" s="20" t="n">
        <v>2.54190607</v>
      </c>
      <c r="G34" s="18" t="n">
        <v>40.46998828</v>
      </c>
      <c r="H34" s="20" t="n">
        <v>2.63697464</v>
      </c>
      <c r="I34" s="18" t="n">
        <v>0</v>
      </c>
      <c r="J34" s="20" t="n">
        <v>0</v>
      </c>
      <c r="K34" s="18" t="n">
        <v>0.50283775</v>
      </c>
      <c r="L34" s="20" t="n">
        <v>0.45819765</v>
      </c>
      <c r="M34" s="18" t="n">
        <v>0</v>
      </c>
      <c r="N34" s="20" t="n">
        <v>0</v>
      </c>
      <c r="O34" s="18" t="n">
        <v>0</v>
      </c>
      <c r="P34" s="20" t="n">
        <v>0</v>
      </c>
      <c r="Q34" s="18" t="n">
        <v>20.38764545</v>
      </c>
      <c r="R34" s="20" t="n">
        <v>2.32905865</v>
      </c>
    </row>
    <row r="35" spans="1:18">
      <c r="A35" s="15" t="s">
        <v>457</v>
      </c>
      <c r="B35" s="17" t="n">
        <v>2901</v>
      </c>
      <c r="C35" s="18">
        <f>(2574.0/B35*100)</f>
        <v/>
      </c>
      <c r="D35" s="19" t="n">
        <v>327</v>
      </c>
      <c r="E35" s="18" t="n">
        <v>39.43799228</v>
      </c>
      <c r="F35" s="20" t="n">
        <v>3.35876465</v>
      </c>
      <c r="G35" s="18" t="n">
        <v>47.69137642</v>
      </c>
      <c r="H35" s="20" t="n">
        <v>3.73256772</v>
      </c>
      <c r="I35" s="18" t="n">
        <v>0</v>
      </c>
      <c r="J35" s="20" t="n">
        <v>0</v>
      </c>
      <c r="K35" s="18" t="n">
        <v>0.13210951</v>
      </c>
      <c r="L35" s="20" t="n">
        <v>0.1302465</v>
      </c>
      <c r="M35" s="18" t="n">
        <v>0</v>
      </c>
      <c r="N35" s="20" t="n">
        <v>0</v>
      </c>
      <c r="O35" s="18" t="n">
        <v>0</v>
      </c>
      <c r="P35" s="20" t="n">
        <v>0</v>
      </c>
      <c r="Q35" s="18" t="n">
        <v>12.73852179</v>
      </c>
      <c r="R35" s="20" t="n">
        <v>1.87132126</v>
      </c>
    </row>
    <row r="36" spans="1:18">
      <c r="A36" s="15" t="s">
        <v>458</v>
      </c>
      <c r="B36" s="17" t="n">
        <v>3404</v>
      </c>
      <c r="C36" s="18">
        <f>(2992.0/B36*100)</f>
        <v/>
      </c>
      <c r="D36" s="19" t="n">
        <v>412</v>
      </c>
      <c r="E36" s="18" t="n">
        <v>47.98045574</v>
      </c>
      <c r="F36" s="20" t="n">
        <v>2.44441885</v>
      </c>
      <c r="G36" s="18" t="n">
        <v>37.7066514</v>
      </c>
      <c r="H36" s="20" t="n">
        <v>2.4333191</v>
      </c>
      <c r="I36" s="18" t="n">
        <v>0</v>
      </c>
      <c r="J36" s="20" t="n">
        <v>0</v>
      </c>
      <c r="K36" s="18" t="n">
        <v>0.61257405</v>
      </c>
      <c r="L36" s="20" t="n">
        <v>0.37500385</v>
      </c>
      <c r="M36" s="18" t="n">
        <v>0</v>
      </c>
      <c r="N36" s="20" t="n">
        <v>0</v>
      </c>
      <c r="O36" s="18" t="n">
        <v>0</v>
      </c>
      <c r="P36" s="20" t="n">
        <v>0</v>
      </c>
      <c r="Q36" s="18" t="n">
        <v>13.70031881</v>
      </c>
      <c r="R36" s="20" t="n">
        <v>1.94390941</v>
      </c>
    </row>
    <row r="37" spans="1:18">
      <c r="A37" s="15" t="s">
        <v>459</v>
      </c>
      <c r="B37" s="17" t="n">
        <v>2731</v>
      </c>
      <c r="C37" s="18">
        <f>(2396.0/B37*100)</f>
        <v/>
      </c>
      <c r="D37" s="19" t="n">
        <v>335</v>
      </c>
      <c r="E37" s="18" t="n">
        <v>24.51623336</v>
      </c>
      <c r="F37" s="20" t="n">
        <v>2.84654976</v>
      </c>
      <c r="G37" s="18" t="n">
        <v>54.57450614</v>
      </c>
      <c r="H37" s="20" t="n">
        <v>3.06339677</v>
      </c>
      <c r="I37" s="18" t="n">
        <v>0</v>
      </c>
      <c r="J37" s="20" t="n">
        <v>0</v>
      </c>
      <c r="K37" s="18" t="n">
        <v>2.87604902</v>
      </c>
      <c r="L37" s="20" t="n">
        <v>0.82076655</v>
      </c>
      <c r="M37" s="18" t="n">
        <v>0</v>
      </c>
      <c r="N37" s="20" t="n">
        <v>0</v>
      </c>
      <c r="O37" s="18" t="n">
        <v>0</v>
      </c>
      <c r="P37" s="20" t="n">
        <v>0</v>
      </c>
      <c r="Q37" s="18" t="n">
        <v>18.03321149</v>
      </c>
      <c r="R37" s="20" t="n">
        <v>1.8956694</v>
      </c>
    </row>
    <row r="38" spans="1:18">
      <c r="A38" s="15" t="s">
        <v>460</v>
      </c>
      <c r="B38" s="17" t="n">
        <v>2807</v>
      </c>
      <c r="C38" s="18">
        <f>(2362.0/B38*100)</f>
        <v/>
      </c>
      <c r="D38" s="19" t="n">
        <v>445</v>
      </c>
      <c r="E38" s="18" t="n">
        <v>28.41371321</v>
      </c>
      <c r="F38" s="20" t="n">
        <v>2.52980904</v>
      </c>
      <c r="G38" s="18" t="n">
        <v>62.49679925</v>
      </c>
      <c r="H38" s="20" t="n">
        <v>2.84005804</v>
      </c>
      <c r="I38" s="18" t="n">
        <v>0</v>
      </c>
      <c r="J38" s="20" t="n">
        <v>0</v>
      </c>
      <c r="K38" s="18" t="n">
        <v>0.16778542</v>
      </c>
      <c r="L38" s="20" t="n">
        <v>0.16732262</v>
      </c>
      <c r="M38" s="18" t="n">
        <v>0</v>
      </c>
      <c r="N38" s="20" t="n">
        <v>0</v>
      </c>
      <c r="O38" s="18" t="n">
        <v>0</v>
      </c>
      <c r="P38" s="20" t="n">
        <v>0</v>
      </c>
      <c r="Q38" s="18" t="n">
        <v>8.92170211</v>
      </c>
      <c r="R38" s="20" t="n">
        <v>1.5094081</v>
      </c>
    </row>
    <row r="39" spans="1:18">
      <c r="A39" s="15" t="s">
        <v>461</v>
      </c>
      <c r="B39" s="17" t="n">
        <v>2938</v>
      </c>
      <c r="C39" s="18">
        <f>(2588.0/B39*100)</f>
        <v/>
      </c>
      <c r="D39" s="19" t="n">
        <v>350</v>
      </c>
      <c r="E39" s="18" t="n">
        <v>47.06554242</v>
      </c>
      <c r="F39" s="20" t="n">
        <v>3.39272327</v>
      </c>
      <c r="G39" s="18" t="n">
        <v>33.56138584</v>
      </c>
      <c r="H39" s="20" t="n">
        <v>3.41110773</v>
      </c>
      <c r="I39" s="18" t="n">
        <v>0</v>
      </c>
      <c r="J39" s="20" t="n">
        <v>0</v>
      </c>
      <c r="K39" s="18" t="n">
        <v>1.8265681</v>
      </c>
      <c r="L39" s="20" t="n">
        <v>0.6732433</v>
      </c>
      <c r="M39" s="18" t="n">
        <v>0</v>
      </c>
      <c r="N39" s="20" t="n">
        <v>0</v>
      </c>
      <c r="O39" s="18" t="n">
        <v>0</v>
      </c>
      <c r="P39" s="20" t="n">
        <v>0</v>
      </c>
      <c r="Q39" s="18" t="n">
        <v>17.54650364</v>
      </c>
      <c r="R39" s="20" t="n">
        <v>2.18233476</v>
      </c>
    </row>
    <row r="40" spans="1:18">
      <c r="A40" s="15" t="s">
        <v>462</v>
      </c>
      <c r="B40" s="17" t="n">
        <v>6922</v>
      </c>
      <c r="C40" s="18">
        <f>(6126.0/B40*100)</f>
        <v/>
      </c>
      <c r="D40" s="19" t="n">
        <v>796</v>
      </c>
      <c r="E40" s="18" t="n">
        <v>30.04464566</v>
      </c>
      <c r="F40" s="20" t="n">
        <v>2.32400186</v>
      </c>
      <c r="G40" s="18" t="n">
        <v>54.25420905</v>
      </c>
      <c r="H40" s="20" t="n">
        <v>2.79158875</v>
      </c>
      <c r="I40" s="18" t="n">
        <v>0</v>
      </c>
      <c r="J40" s="20" t="n">
        <v>0</v>
      </c>
      <c r="K40" s="18" t="n">
        <v>0.55582688</v>
      </c>
      <c r="L40" s="20" t="n">
        <v>0.42449831</v>
      </c>
      <c r="M40" s="18" t="n">
        <v>0</v>
      </c>
      <c r="N40" s="20" t="n">
        <v>0</v>
      </c>
      <c r="O40" s="18" t="n">
        <v>0</v>
      </c>
      <c r="P40" s="20" t="n">
        <v>0</v>
      </c>
      <c r="Q40" s="18" t="n">
        <v>15.14531842</v>
      </c>
      <c r="R40" s="20" t="n">
        <v>2.42172781</v>
      </c>
    </row>
    <row r="41" spans="1:18">
      <c r="A41" s="15" t="s">
        <v>463</v>
      </c>
      <c r="B41" s="17" t="n">
        <v>2854</v>
      </c>
      <c r="C41" s="18">
        <f>(2526.0/B41*100)</f>
        <v/>
      </c>
      <c r="D41" s="19" t="n">
        <v>328</v>
      </c>
      <c r="E41" s="18" t="n">
        <v>51.27816341</v>
      </c>
      <c r="F41" s="20" t="n">
        <v>2.29062618</v>
      </c>
      <c r="G41" s="18" t="n">
        <v>44.21760599</v>
      </c>
      <c r="H41" s="20" t="n">
        <v>2.33862668</v>
      </c>
      <c r="I41" s="18" t="n">
        <v>0</v>
      </c>
      <c r="J41" s="20" t="n">
        <v>0</v>
      </c>
      <c r="K41" s="18" t="n">
        <v>0.53752363</v>
      </c>
      <c r="L41" s="20" t="n">
        <v>0.38113861</v>
      </c>
      <c r="M41" s="18" t="n">
        <v>0</v>
      </c>
      <c r="N41" s="20" t="n">
        <v>0</v>
      </c>
      <c r="O41" s="18" t="n">
        <v>0</v>
      </c>
      <c r="P41" s="20" t="n">
        <v>0</v>
      </c>
      <c r="Q41" s="18" t="n">
        <v>3.96670698</v>
      </c>
      <c r="R41" s="20" t="n">
        <v>1.14872234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(10943.0/B46*100)</f>
        <v/>
      </c>
      <c r="D46" s="19" t="n">
        <v>1130</v>
      </c>
      <c r="E46" s="18" t="n">
        <v>50.15070396</v>
      </c>
      <c r="F46" s="20" t="n">
        <v>2.03579748</v>
      </c>
      <c r="G46" s="18" t="n">
        <v>25.93949685</v>
      </c>
      <c r="H46" s="20" t="n">
        <v>1.69467816</v>
      </c>
      <c r="I46" s="18" t="n">
        <v>0</v>
      </c>
      <c r="J46" s="20" t="n">
        <v>0</v>
      </c>
      <c r="K46" s="18" t="n">
        <v>2.93090546</v>
      </c>
      <c r="L46" s="20" t="n">
        <v>0.53761134</v>
      </c>
      <c r="M46" s="18" t="n">
        <v>0.46806041</v>
      </c>
      <c r="N46" s="20" t="n">
        <v>0.22222267</v>
      </c>
      <c r="O46" s="18" t="n">
        <v>0</v>
      </c>
      <c r="P46" s="20" t="n">
        <v>0</v>
      </c>
      <c r="Q46" s="18" t="n">
        <v>20.51083332</v>
      </c>
      <c r="R46" s="20" t="n">
        <v>1.69105669</v>
      </c>
    </row>
    <row r="47" spans="1:18">
      <c r="A47" s="15" t="s">
        <v>470</v>
      </c>
      <c r="B47" s="17" t="n">
        <v>2823</v>
      </c>
      <c r="C47" s="18">
        <f>(2498.0/B47*100)</f>
        <v/>
      </c>
      <c r="D47" s="19" t="n">
        <v>325</v>
      </c>
      <c r="E47" s="18" t="n">
        <v>30.85047516</v>
      </c>
      <c r="F47" s="20" t="n">
        <v>2.67625865</v>
      </c>
      <c r="G47" s="18" t="n">
        <v>35.41368574</v>
      </c>
      <c r="H47" s="20" t="n">
        <v>3.23966726</v>
      </c>
      <c r="I47" s="18" t="n">
        <v>0</v>
      </c>
      <c r="J47" s="20" t="n">
        <v>0</v>
      </c>
      <c r="K47" s="18" t="n">
        <v>2.48996277</v>
      </c>
      <c r="L47" s="20" t="n">
        <v>0.87148375</v>
      </c>
      <c r="M47" s="18" t="n">
        <v>0</v>
      </c>
      <c r="N47" s="20" t="n">
        <v>0</v>
      </c>
      <c r="O47" s="18" t="n">
        <v>0</v>
      </c>
      <c r="P47" s="20" t="n">
        <v>0</v>
      </c>
      <c r="Q47" s="18" t="n">
        <v>31.24587634</v>
      </c>
      <c r="R47" s="20" t="n">
        <v>2.91085119</v>
      </c>
    </row>
    <row r="48" spans="1:18">
      <c r="A48" s="15" t="s">
        <v>471</v>
      </c>
      <c r="B48" s="17" t="n">
        <v>4682</v>
      </c>
      <c r="C48" s="18">
        <f>(4099.0/B48*100)</f>
        <v/>
      </c>
      <c r="D48" s="19" t="n">
        <v>583</v>
      </c>
      <c r="E48" s="18" t="n">
        <v>52.84377304</v>
      </c>
      <c r="F48" s="20" t="n">
        <v>2.81674815</v>
      </c>
      <c r="G48" s="18" t="n">
        <v>32.48954616</v>
      </c>
      <c r="H48" s="20" t="n">
        <v>2.80056578</v>
      </c>
      <c r="I48" s="18" t="n">
        <v>0</v>
      </c>
      <c r="J48" s="20" t="n">
        <v>0</v>
      </c>
      <c r="K48" s="18" t="n">
        <v>1.34339173</v>
      </c>
      <c r="L48" s="20" t="n">
        <v>0.6234238</v>
      </c>
      <c r="M48" s="18" t="n">
        <v>0</v>
      </c>
      <c r="N48" s="20" t="n">
        <v>0</v>
      </c>
      <c r="O48" s="18" t="n">
        <v>0</v>
      </c>
      <c r="P48" s="20" t="n">
        <v>0</v>
      </c>
      <c r="Q48" s="18" t="n">
        <v>13.32328907</v>
      </c>
      <c r="R48" s="20" t="n">
        <v>2.014496</v>
      </c>
    </row>
    <row r="49" spans="1:18">
      <c r="A49" s="15" t="s">
        <v>472</v>
      </c>
      <c r="B49" s="17" t="n">
        <v>6158</v>
      </c>
      <c r="C49" s="18">
        <f>(5395.0/B49*100)</f>
        <v/>
      </c>
      <c r="D49" s="19" t="n">
        <v>763</v>
      </c>
      <c r="E49" s="18" t="n">
        <v>69.75876289999999</v>
      </c>
      <c r="F49" s="20" t="n">
        <v>2.1567004</v>
      </c>
      <c r="G49" s="18" t="n">
        <v>20.89829767</v>
      </c>
      <c r="H49" s="20" t="n">
        <v>1.89408836</v>
      </c>
      <c r="I49" s="18" t="n">
        <v>0</v>
      </c>
      <c r="J49" s="20" t="n">
        <v>0</v>
      </c>
      <c r="K49" s="18" t="n">
        <v>2.38914031</v>
      </c>
      <c r="L49" s="20" t="n">
        <v>0.98269232</v>
      </c>
      <c r="M49" s="18" t="n">
        <v>0</v>
      </c>
      <c r="N49" s="20" t="n">
        <v>0</v>
      </c>
      <c r="O49" s="18" t="n">
        <v>0</v>
      </c>
      <c r="P49" s="20" t="n">
        <v>0</v>
      </c>
      <c r="Q49" s="18" t="n">
        <v>6.95379912</v>
      </c>
      <c r="R49" s="20" t="n">
        <v>1.35443441</v>
      </c>
    </row>
    <row r="50" spans="1:18">
      <c r="A50" s="15" t="s">
        <v>473</v>
      </c>
      <c r="B50" s="17" t="n">
        <v>3494</v>
      </c>
      <c r="C50" s="18">
        <f>(3127.0/B50*100)</f>
        <v/>
      </c>
      <c r="D50" s="19" t="n">
        <v>367</v>
      </c>
      <c r="E50" s="18" t="n">
        <v>55.68594732</v>
      </c>
      <c r="F50" s="20" t="n">
        <v>2.70172752</v>
      </c>
      <c r="G50" s="18" t="n">
        <v>30.10556178</v>
      </c>
      <c r="H50" s="20" t="n">
        <v>2.63050561</v>
      </c>
      <c r="I50" s="18" t="n">
        <v>0</v>
      </c>
      <c r="J50" s="20" t="n">
        <v>0</v>
      </c>
      <c r="K50" s="18" t="n">
        <v>2.08298345</v>
      </c>
      <c r="L50" s="20" t="n">
        <v>0.89845328</v>
      </c>
      <c r="M50" s="18" t="n">
        <v>0</v>
      </c>
      <c r="N50" s="20" t="n">
        <v>0</v>
      </c>
      <c r="O50" s="18" t="n">
        <v>0</v>
      </c>
      <c r="P50" s="20" t="n">
        <v>0</v>
      </c>
      <c r="Q50" s="18" t="n">
        <v>12.12550745</v>
      </c>
      <c r="R50" s="20" t="n">
        <v>1.53342853</v>
      </c>
    </row>
    <row r="51" spans="1:18">
      <c r="A51" s="15" t="s">
        <v>474</v>
      </c>
      <c r="B51" s="17" t="n">
        <v>3013</v>
      </c>
      <c r="C51" s="18">
        <f>(2654.0/B51*100)</f>
        <v/>
      </c>
      <c r="D51" s="19" t="n">
        <v>359</v>
      </c>
      <c r="E51" s="18" t="n">
        <v>25.7048784</v>
      </c>
      <c r="F51" s="20" t="n">
        <v>2.47339656</v>
      </c>
      <c r="G51" s="18" t="n">
        <v>47.88425364</v>
      </c>
      <c r="H51" s="20" t="n">
        <v>2.71524224</v>
      </c>
      <c r="I51" s="18" t="n">
        <v>0</v>
      </c>
      <c r="J51" s="20" t="n">
        <v>0</v>
      </c>
      <c r="K51" s="18" t="n">
        <v>0.53443263</v>
      </c>
      <c r="L51" s="20" t="n">
        <v>0.37591378</v>
      </c>
      <c r="M51" s="18" t="n">
        <v>0</v>
      </c>
      <c r="N51" s="20" t="n">
        <v>0</v>
      </c>
      <c r="O51" s="18" t="n">
        <v>0</v>
      </c>
      <c r="P51" s="20" t="n">
        <v>0</v>
      </c>
      <c r="Q51" s="18" t="n">
        <v>25.87643532</v>
      </c>
      <c r="R51" s="20" t="n">
        <v>2.69403757</v>
      </c>
    </row>
    <row r="52" spans="1:18">
      <c r="A52" s="15" t="s">
        <v>475</v>
      </c>
      <c r="B52" s="17" t="n">
        <v>2760</v>
      </c>
      <c r="C52" s="18">
        <f>(2416.0/B52*100)</f>
        <v/>
      </c>
      <c r="D52" s="19" t="n">
        <v>344</v>
      </c>
      <c r="E52" s="18" t="n">
        <v>43.3437794</v>
      </c>
      <c r="F52" s="20" t="n">
        <v>2.56771211</v>
      </c>
      <c r="G52" s="18" t="n">
        <v>33.92167623</v>
      </c>
      <c r="H52" s="20" t="n">
        <v>2.58838514</v>
      </c>
      <c r="I52" s="18" t="n">
        <v>0</v>
      </c>
      <c r="J52" s="20" t="n">
        <v>0</v>
      </c>
      <c r="K52" s="18" t="n">
        <v>0.94702034</v>
      </c>
      <c r="L52" s="20" t="n">
        <v>0.55439441</v>
      </c>
      <c r="M52" s="18" t="n">
        <v>0</v>
      </c>
      <c r="N52" s="20" t="n">
        <v>0</v>
      </c>
      <c r="O52" s="18" t="n">
        <v>0</v>
      </c>
      <c r="P52" s="20" t="n">
        <v>0</v>
      </c>
      <c r="Q52" s="18" t="n">
        <v>21.78752403</v>
      </c>
      <c r="R52" s="20" t="n">
        <v>2.09230729</v>
      </c>
    </row>
    <row r="53" spans="1:18">
      <c r="A53" s="15" t="s">
        <v>476</v>
      </c>
      <c r="B53" s="17" t="n">
        <v>2474</v>
      </c>
      <c r="C53" s="18">
        <f>(2094.0/B53*100)</f>
        <v/>
      </c>
      <c r="D53" s="19" t="n">
        <v>380</v>
      </c>
      <c r="E53" s="18" t="n">
        <v>46.93362018</v>
      </c>
      <c r="F53" s="20" t="n">
        <v>2.47577082</v>
      </c>
      <c r="G53" s="18" t="n">
        <v>16.14865986</v>
      </c>
      <c r="H53" s="20" t="n">
        <v>1.85730398</v>
      </c>
      <c r="I53" s="18" t="n">
        <v>0</v>
      </c>
      <c r="J53" s="20" t="n">
        <v>0</v>
      </c>
      <c r="K53" s="18" t="n">
        <v>14.64628848</v>
      </c>
      <c r="L53" s="20" t="n">
        <v>1.62032784</v>
      </c>
      <c r="M53" s="18" t="n">
        <v>0.26000889</v>
      </c>
      <c r="N53" s="20" t="n">
        <v>0.2626742</v>
      </c>
      <c r="O53" s="18" t="n">
        <v>0</v>
      </c>
      <c r="P53" s="20" t="n">
        <v>0</v>
      </c>
      <c r="Q53" s="18" t="n">
        <v>22.01142259</v>
      </c>
      <c r="R53" s="20" t="n">
        <v>2.33855211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(2345.0/B55*100)</f>
        <v/>
      </c>
      <c r="D55" s="19" t="n">
        <v>330</v>
      </c>
      <c r="E55" s="18" t="n">
        <v>46.37708296</v>
      </c>
      <c r="F55" s="20" t="n">
        <v>2.89721011</v>
      </c>
      <c r="G55" s="18" t="n">
        <v>47.01219954</v>
      </c>
      <c r="H55" s="20" t="n">
        <v>3.05375696</v>
      </c>
      <c r="I55" s="18" t="n">
        <v>0</v>
      </c>
      <c r="J55" s="20" t="n">
        <v>0</v>
      </c>
      <c r="K55" s="18" t="n">
        <v>0</v>
      </c>
      <c r="L55" s="20" t="n">
        <v>0</v>
      </c>
      <c r="M55" s="18" t="n">
        <v>0.23712192</v>
      </c>
      <c r="N55" s="20" t="n">
        <v>0.23777423</v>
      </c>
      <c r="O55" s="18" t="n">
        <v>0</v>
      </c>
      <c r="P55" s="20" t="n">
        <v>0</v>
      </c>
      <c r="Q55" s="18" t="n">
        <v>6.37359558</v>
      </c>
      <c r="R55" s="20" t="n">
        <v>1.43520664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(2807.0/B61*100)</f>
        <v/>
      </c>
      <c r="D61" s="19" t="n">
        <v>394</v>
      </c>
      <c r="E61" s="18" t="n">
        <v>40.59555958</v>
      </c>
      <c r="F61" s="20" t="n">
        <v>3.41157759</v>
      </c>
      <c r="G61" s="18" t="n">
        <v>44.75309793</v>
      </c>
      <c r="H61" s="20" t="n">
        <v>3.33404367</v>
      </c>
      <c r="I61" s="18" t="n">
        <v>0</v>
      </c>
      <c r="J61" s="20" t="n">
        <v>0</v>
      </c>
      <c r="K61" s="18" t="n">
        <v>1.68415565</v>
      </c>
      <c r="L61" s="20" t="n">
        <v>0.66712928</v>
      </c>
      <c r="M61" s="18" t="n">
        <v>0</v>
      </c>
      <c r="N61" s="20" t="n">
        <v>0</v>
      </c>
      <c r="O61" s="18" t="n">
        <v>0</v>
      </c>
      <c r="P61" s="20" t="n">
        <v>0</v>
      </c>
      <c r="Q61" s="18" t="n">
        <v>12.96718684</v>
      </c>
      <c r="R61" s="20" t="n">
        <v>1.83882893</v>
      </c>
    </row>
    <row r="62" spans="1:18">
      <c r="A62" s="15" t="s">
        <v>486</v>
      </c>
      <c r="B62" s="17" t="n">
        <v>2230</v>
      </c>
      <c r="C62" s="18">
        <f>(1957.0/B62*100)</f>
        <v/>
      </c>
      <c r="D62" s="19" t="n">
        <v>273</v>
      </c>
      <c r="E62" s="18" t="n">
        <v>57.48257138</v>
      </c>
      <c r="F62" s="20" t="n">
        <v>2.93688999</v>
      </c>
      <c r="G62" s="18" t="n">
        <v>38.45493794</v>
      </c>
      <c r="H62" s="20" t="n">
        <v>2.92218639</v>
      </c>
      <c r="I62" s="18" t="n">
        <v>0</v>
      </c>
      <c r="J62" s="20" t="n">
        <v>0</v>
      </c>
      <c r="K62" s="18" t="n">
        <v>0.36398919</v>
      </c>
      <c r="L62" s="20" t="n">
        <v>0.36784922</v>
      </c>
      <c r="M62" s="18" t="n">
        <v>0.36398919</v>
      </c>
      <c r="N62" s="20" t="n">
        <v>0.36406097</v>
      </c>
      <c r="O62" s="18" t="n">
        <v>0</v>
      </c>
      <c r="P62" s="20" t="n">
        <v>0</v>
      </c>
      <c r="Q62" s="18" t="n">
        <v>3.33451229</v>
      </c>
      <c r="R62" s="20" t="n">
        <v>1.09209656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(2432.0/B67*100)</f>
        <v/>
      </c>
      <c r="D67" s="19" t="n">
        <v>339</v>
      </c>
      <c r="E67" s="18" t="n">
        <v>23.68676861</v>
      </c>
      <c r="F67" s="20" t="n">
        <v>2.30587888</v>
      </c>
      <c r="G67" s="18" t="n">
        <v>30.97673741</v>
      </c>
      <c r="H67" s="20" t="n">
        <v>2.66599744</v>
      </c>
      <c r="I67" s="18" t="n">
        <v>0</v>
      </c>
      <c r="J67" s="20" t="n">
        <v>0</v>
      </c>
      <c r="K67" s="18" t="n">
        <v>2.59581376</v>
      </c>
      <c r="L67" s="20" t="n">
        <v>0.89124018</v>
      </c>
      <c r="M67" s="18" t="n">
        <v>0.26324907</v>
      </c>
      <c r="N67" s="20" t="n">
        <v>0.26320146</v>
      </c>
      <c r="O67" s="18" t="n">
        <v>0</v>
      </c>
      <c r="P67" s="20" t="n">
        <v>0</v>
      </c>
      <c r="Q67" s="18" t="n">
        <v>42.47743115</v>
      </c>
      <c r="R67" s="20" t="n">
        <v>2.54751649</v>
      </c>
    </row>
    <row r="68" spans="1:18">
      <c r="A68" s="15" t="s">
        <v>492</v>
      </c>
      <c r="B68" s="17" t="n">
        <v>3460</v>
      </c>
      <c r="C68" s="18">
        <f>(3125.0/B68*100)</f>
        <v/>
      </c>
      <c r="D68" s="19" t="n">
        <v>335</v>
      </c>
      <c r="E68" s="18" t="n">
        <v>62.95484063</v>
      </c>
      <c r="F68" s="20" t="n">
        <v>3.0086613</v>
      </c>
      <c r="G68" s="18" t="n">
        <v>25.81604443</v>
      </c>
      <c r="H68" s="20" t="n">
        <v>2.64600714</v>
      </c>
      <c r="I68" s="18" t="n">
        <v>0</v>
      </c>
      <c r="J68" s="20" t="n">
        <v>0</v>
      </c>
      <c r="K68" s="18" t="n">
        <v>1.62003147</v>
      </c>
      <c r="L68" s="20" t="n">
        <v>0.58431911</v>
      </c>
      <c r="M68" s="18" t="n">
        <v>0.30174985</v>
      </c>
      <c r="N68" s="20" t="n">
        <v>0.30245218</v>
      </c>
      <c r="O68" s="18" t="n">
        <v>0</v>
      </c>
      <c r="P68" s="20" t="n">
        <v>0</v>
      </c>
      <c r="Q68" s="18" t="n">
        <v>9.307333610000001</v>
      </c>
      <c r="R68" s="20" t="n">
        <v>1.61099113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(5019.0/B70*100)</f>
        <v/>
      </c>
      <c r="D70" s="19" t="n">
        <v>1015</v>
      </c>
      <c r="E70" s="18" t="n">
        <v>45.00734424</v>
      </c>
      <c r="F70" s="20" t="n">
        <v>1.5247572</v>
      </c>
      <c r="G70" s="18" t="n">
        <v>38.16266856</v>
      </c>
      <c r="H70" s="20" t="n">
        <v>1.4065089</v>
      </c>
      <c r="I70" s="18" t="n">
        <v>0</v>
      </c>
      <c r="J70" s="20" t="n">
        <v>0</v>
      </c>
      <c r="K70" s="18" t="n">
        <v>3.416817</v>
      </c>
      <c r="L70" s="20" t="n">
        <v>0.61214079</v>
      </c>
      <c r="M70" s="18" t="n">
        <v>0</v>
      </c>
      <c r="N70" s="20" t="n">
        <v>0</v>
      </c>
      <c r="O70" s="18" t="n">
        <v>0</v>
      </c>
      <c r="P70" s="20" t="n">
        <v>0</v>
      </c>
      <c r="Q70" s="18" t="n">
        <v>13.4131702</v>
      </c>
      <c r="R70" s="20" t="n">
        <v>1.09710354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(2727.0/B72*100)</f>
        <v/>
      </c>
      <c r="D72" s="19" t="n">
        <v>380</v>
      </c>
      <c r="E72" s="18" t="n">
        <v>29.13920909</v>
      </c>
      <c r="F72" s="20" t="n">
        <v>2.2959935</v>
      </c>
      <c r="G72" s="18" t="n">
        <v>50.90162967</v>
      </c>
      <c r="H72" s="20" t="n">
        <v>2.88753317</v>
      </c>
      <c r="I72" s="18" t="n">
        <v>0</v>
      </c>
      <c r="J72" s="20" t="n">
        <v>0</v>
      </c>
      <c r="K72" s="18" t="n">
        <v>0.97475536</v>
      </c>
      <c r="L72" s="20" t="n">
        <v>0.50371047</v>
      </c>
      <c r="M72" s="18" t="n">
        <v>0.11531263</v>
      </c>
      <c r="N72" s="20" t="n">
        <v>0.11582953</v>
      </c>
      <c r="O72" s="18" t="n">
        <v>0</v>
      </c>
      <c r="P72" s="20" t="n">
        <v>0</v>
      </c>
      <c r="Q72" s="18" t="n">
        <v>18.86909325</v>
      </c>
      <c r="R72" s="20" t="n">
        <v>2.50571051</v>
      </c>
    </row>
    <row r="73" spans="1:18">
      <c r="A73" s="15" t="s">
        <v>497</v>
      </c>
      <c r="B73" s="17" t="n">
        <v>2973</v>
      </c>
      <c r="C73" s="18">
        <f>(2618.0/B73*100)</f>
        <v/>
      </c>
      <c r="D73" s="19" t="n">
        <v>355</v>
      </c>
      <c r="E73" s="18" t="n">
        <v>29.74312778</v>
      </c>
      <c r="F73" s="20" t="n">
        <v>2.44487824</v>
      </c>
      <c r="G73" s="18" t="n">
        <v>63.56235262</v>
      </c>
      <c r="H73" s="20" t="n">
        <v>2.59756626</v>
      </c>
      <c r="I73" s="18" t="n">
        <v>0</v>
      </c>
      <c r="J73" s="20" t="n">
        <v>0</v>
      </c>
      <c r="K73" s="18" t="n">
        <v>0.95707814</v>
      </c>
      <c r="L73" s="20" t="n">
        <v>0.30626037</v>
      </c>
      <c r="M73" s="18" t="n">
        <v>0</v>
      </c>
      <c r="N73" s="20" t="n">
        <v>0</v>
      </c>
      <c r="O73" s="18" t="n">
        <v>0</v>
      </c>
      <c r="P73" s="20" t="n">
        <v>0</v>
      </c>
      <c r="Q73" s="18" t="n">
        <v>5.73744145</v>
      </c>
      <c r="R73" s="20" t="n">
        <v>1.34551324</v>
      </c>
    </row>
    <row r="74" spans="1:18">
      <c r="A74" s="15" t="s">
        <v>498</v>
      </c>
      <c r="B74" s="17" t="n">
        <v>3819</v>
      </c>
      <c r="C74" s="18">
        <f>(3353.0/B74*100)</f>
        <v/>
      </c>
      <c r="D74" s="19" t="n">
        <v>466</v>
      </c>
      <c r="E74" s="18" t="n">
        <v>44.90705958</v>
      </c>
      <c r="F74" s="20" t="n">
        <v>2.72179739</v>
      </c>
      <c r="G74" s="18" t="n">
        <v>47.62879944</v>
      </c>
      <c r="H74" s="20" t="n">
        <v>2.67550109</v>
      </c>
      <c r="I74" s="18" t="n">
        <v>0</v>
      </c>
      <c r="J74" s="20" t="n">
        <v>0</v>
      </c>
      <c r="K74" s="18" t="n">
        <v>0.43519813</v>
      </c>
      <c r="L74" s="20" t="n">
        <v>0.28382304</v>
      </c>
      <c r="M74" s="18" t="n">
        <v>0</v>
      </c>
      <c r="N74" s="20" t="n">
        <v>0</v>
      </c>
      <c r="O74" s="18" t="n">
        <v>0</v>
      </c>
      <c r="P74" s="20" t="n">
        <v>0</v>
      </c>
      <c r="Q74" s="18" t="n">
        <v>7.02894285</v>
      </c>
      <c r="R74" s="20" t="n">
        <v>1.37732847</v>
      </c>
    </row>
    <row r="75" spans="1:18">
      <c r="A75" s="15" t="s">
        <v>499</v>
      </c>
      <c r="B75" s="17" t="n">
        <v>4652</v>
      </c>
      <c r="C75" s="18">
        <f>(4092.0/B75*100)</f>
        <v/>
      </c>
      <c r="D75" s="19" t="n">
        <v>560</v>
      </c>
      <c r="E75" s="18" t="n">
        <v>77.05489901999999</v>
      </c>
      <c r="F75" s="20" t="n">
        <v>2.13971584</v>
      </c>
      <c r="G75" s="18" t="n">
        <v>16.50599714</v>
      </c>
      <c r="H75" s="20" t="n">
        <v>1.75334374</v>
      </c>
      <c r="I75" s="18" t="n">
        <v>0</v>
      </c>
      <c r="J75" s="20" t="n">
        <v>0</v>
      </c>
      <c r="K75" s="18" t="n">
        <v>0.34906942</v>
      </c>
      <c r="L75" s="20" t="n">
        <v>0.28647171</v>
      </c>
      <c r="M75" s="18" t="n">
        <v>0</v>
      </c>
      <c r="N75" s="20" t="n">
        <v>0</v>
      </c>
      <c r="O75" s="18" t="n">
        <v>0</v>
      </c>
      <c r="P75" s="20" t="n">
        <v>0</v>
      </c>
      <c r="Q75" s="18" t="n">
        <v>6.09003441</v>
      </c>
      <c r="R75" s="20" t="n">
        <v>1.25472004</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(2654.0/B77*100)</f>
        <v/>
      </c>
      <c r="D77" s="19" t="n">
        <v>315</v>
      </c>
      <c r="E77" s="18" t="n">
        <v>43.20265129</v>
      </c>
      <c r="F77" s="20" t="n">
        <v>2.85535232</v>
      </c>
      <c r="G77" s="18" t="n">
        <v>24.14613375</v>
      </c>
      <c r="H77" s="20" t="n">
        <v>2.74821388</v>
      </c>
      <c r="I77" s="18" t="n">
        <v>0</v>
      </c>
      <c r="J77" s="20" t="n">
        <v>0</v>
      </c>
      <c r="K77" s="18" t="n">
        <v>7.5745102</v>
      </c>
      <c r="L77" s="20" t="n">
        <v>1.35585367</v>
      </c>
      <c r="M77" s="18" t="n">
        <v>0.28681444</v>
      </c>
      <c r="N77" s="20" t="n">
        <v>0.28521568</v>
      </c>
      <c r="O77" s="18" t="n">
        <v>0</v>
      </c>
      <c r="P77" s="20" t="n">
        <v>0</v>
      </c>
      <c r="Q77" s="18" t="n">
        <v>24.78989032</v>
      </c>
      <c r="R77" s="20" t="n">
        <v>2.84589139</v>
      </c>
    </row>
    <row r="78" spans="1:18">
      <c r="A78" s="15" t="s">
        <v>502</v>
      </c>
      <c r="B78" s="17" t="n">
        <v>7115</v>
      </c>
      <c r="C78" s="18">
        <f>(6261.0/B78*100)</f>
        <v/>
      </c>
      <c r="D78" s="19" t="n">
        <v>854</v>
      </c>
      <c r="E78" s="18" t="n">
        <v>54.9502674</v>
      </c>
      <c r="F78" s="20" t="n">
        <v>2.58372741</v>
      </c>
      <c r="G78" s="18" t="n">
        <v>36.27264839</v>
      </c>
      <c r="H78" s="20" t="n">
        <v>2.42201102</v>
      </c>
      <c r="I78" s="18" t="n">
        <v>0</v>
      </c>
      <c r="J78" s="20" t="n">
        <v>0</v>
      </c>
      <c r="K78" s="18" t="n">
        <v>1.07449063</v>
      </c>
      <c r="L78" s="20" t="n">
        <v>0.40293714</v>
      </c>
      <c r="M78" s="18" t="n">
        <v>0.08387243</v>
      </c>
      <c r="N78" s="20" t="n">
        <v>0.0841095</v>
      </c>
      <c r="O78" s="18" t="n">
        <v>0</v>
      </c>
      <c r="P78" s="20" t="n">
        <v>0</v>
      </c>
      <c r="Q78" s="18" t="n">
        <v>7.61872116</v>
      </c>
      <c r="R78" s="20" t="n">
        <v>1.19248879</v>
      </c>
    </row>
    <row r="79" spans="1:18">
      <c r="A79" s="15" t="s">
        <v>503</v>
      </c>
      <c r="B79" s="17" t="n">
        <v>3154</v>
      </c>
      <c r="C79" s="18">
        <f>(2791.0/B79*100)</f>
        <v/>
      </c>
      <c r="D79" s="19" t="n">
        <v>363</v>
      </c>
      <c r="E79" s="18" t="n">
        <v>41.15680869</v>
      </c>
      <c r="F79" s="20" t="n">
        <v>2.6339549</v>
      </c>
      <c r="G79" s="18" t="n">
        <v>29.96875731</v>
      </c>
      <c r="H79" s="20" t="n">
        <v>2.35360668</v>
      </c>
      <c r="I79" s="18" t="n">
        <v>0</v>
      </c>
      <c r="J79" s="20" t="n">
        <v>0</v>
      </c>
      <c r="K79" s="18" t="n">
        <v>3.17219713</v>
      </c>
      <c r="L79" s="20" t="n">
        <v>1.06493458</v>
      </c>
      <c r="M79" s="18" t="n">
        <v>0</v>
      </c>
      <c r="N79" s="20" t="n">
        <v>0</v>
      </c>
      <c r="O79" s="18" t="n">
        <v>0</v>
      </c>
      <c r="P79" s="20" t="n">
        <v>0</v>
      </c>
      <c r="Q79" s="18" t="n">
        <v>25.70223688</v>
      </c>
      <c r="R79" s="20" t="n">
        <v>2.38527475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(14036.0/B82*100)</f>
        <v/>
      </c>
      <c r="D82" s="19" t="n">
        <v>1925</v>
      </c>
      <c r="E82" s="18" t="n">
        <v>42.18108935</v>
      </c>
      <c r="F82" s="20" t="n">
        <v>1.67068098</v>
      </c>
      <c r="G82" s="18" t="n">
        <v>43.40550937</v>
      </c>
      <c r="H82" s="20" t="n">
        <v>1.47319132</v>
      </c>
      <c r="I82" s="18" t="n">
        <v>0</v>
      </c>
      <c r="J82" s="20" t="n">
        <v>0</v>
      </c>
      <c r="K82" s="18" t="n">
        <v>0.77320483</v>
      </c>
      <c r="L82" s="20" t="n">
        <v>0.26035613</v>
      </c>
      <c r="M82" s="18" t="n">
        <v>0</v>
      </c>
      <c r="N82" s="20" t="n">
        <v>0</v>
      </c>
      <c r="O82" s="18" t="n">
        <v>0</v>
      </c>
      <c r="P82" s="20" t="n">
        <v>0</v>
      </c>
      <c r="Q82" s="18" t="n">
        <v>13.64019645</v>
      </c>
      <c r="R82" s="20" t="n">
        <v>1.25168469</v>
      </c>
    </row>
    <row r="83" spans="1:18">
      <c r="A83" s="15" t="s">
        <v>507</v>
      </c>
      <c r="B83" s="17" t="n">
        <v>808</v>
      </c>
      <c r="C83" s="18">
        <f>(713.0/B83*100)</f>
        <v/>
      </c>
      <c r="D83" s="19" t="n">
        <v>95</v>
      </c>
      <c r="E83" s="18" t="n">
        <v>33.4961617</v>
      </c>
      <c r="F83" s="20" t="n">
        <v>5.31765509</v>
      </c>
      <c r="G83" s="18" t="n">
        <v>65.45919234</v>
      </c>
      <c r="H83" s="20" t="n">
        <v>5.65659052</v>
      </c>
      <c r="I83" s="18" t="n">
        <v>0</v>
      </c>
      <c r="J83" s="20" t="n">
        <v>0</v>
      </c>
      <c r="K83" s="18" t="n">
        <v>0</v>
      </c>
      <c r="L83" s="20" t="n">
        <v>0</v>
      </c>
      <c r="M83" s="18" t="n">
        <v>0</v>
      </c>
      <c r="N83" s="20" t="n">
        <v>0</v>
      </c>
      <c r="O83" s="18" t="n">
        <v>0</v>
      </c>
      <c r="P83" s="20" t="n">
        <v>0</v>
      </c>
      <c r="Q83" s="18" t="n">
        <v>1.04464596</v>
      </c>
      <c r="R83" s="20" t="n">
        <v>1.11602074</v>
      </c>
    </row>
    <row r="84" spans="1:18">
      <c r="A84" s="23" t="s">
        <v>508</v>
      </c>
      <c r="B84" s="24" t="n">
        <v>938</v>
      </c>
      <c r="C84" s="25">
        <f>(828.0/B84*100)</f>
        <v/>
      </c>
      <c r="D84" s="19" t="n">
        <v>110</v>
      </c>
      <c r="E84" s="18" t="n">
        <v>49.37179072</v>
      </c>
      <c r="F84" s="20" t="n">
        <v>4.91682971</v>
      </c>
      <c r="G84" s="18" t="n">
        <v>46.86330999</v>
      </c>
      <c r="H84" s="20" t="n">
        <v>5.08424462</v>
      </c>
      <c r="I84" s="18" t="n">
        <v>0</v>
      </c>
      <c r="J84" s="20" t="n">
        <v>0</v>
      </c>
      <c r="K84" s="18" t="n">
        <v>0</v>
      </c>
      <c r="L84" s="20" t="n">
        <v>0</v>
      </c>
      <c r="M84" s="18" t="n">
        <v>0</v>
      </c>
      <c r="N84" s="20" t="n">
        <v>0</v>
      </c>
      <c r="O84" s="18" t="n">
        <v>0</v>
      </c>
      <c r="P84" s="20" t="n">
        <v>0</v>
      </c>
      <c r="Q84" s="18" t="n">
        <v>3.76489928</v>
      </c>
      <c r="R84" s="20" t="n">
        <v>2.07345444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545</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(6304.0/B7*100)</f>
        <v/>
      </c>
      <c r="D7" s="19" t="n">
        <v>859</v>
      </c>
      <c r="E7" s="18" t="n">
        <v>24.29745218</v>
      </c>
      <c r="F7" s="20" t="n">
        <v>1.68535248</v>
      </c>
      <c r="G7" s="18" t="n">
        <v>11.51460729</v>
      </c>
      <c r="H7" s="20" t="n">
        <v>1.32736386</v>
      </c>
      <c r="I7" s="18" t="n">
        <v>57.08598839</v>
      </c>
      <c r="J7" s="20" t="n">
        <v>2.06328743</v>
      </c>
      <c r="K7" s="18" t="n">
        <v>0</v>
      </c>
      <c r="L7" s="20" t="n">
        <v>0</v>
      </c>
      <c r="M7" s="18" t="n">
        <v>1.28251804</v>
      </c>
      <c r="N7" s="20" t="n">
        <v>0.41409792</v>
      </c>
      <c r="O7" s="18" t="n">
        <v>0.01232444</v>
      </c>
      <c r="P7" s="20" t="n">
        <v>0.01251017</v>
      </c>
      <c r="Q7" s="18" t="n">
        <v>0</v>
      </c>
      <c r="R7" s="20" t="n">
        <v>0</v>
      </c>
      <c r="S7" s="18" t="n">
        <v>5.80710966</v>
      </c>
      <c r="T7" s="20" t="n">
        <v>0.87590859</v>
      </c>
    </row>
    <row r="8" spans="1:20">
      <c r="A8" s="15" t="s">
        <v>430</v>
      </c>
      <c r="B8" s="17" t="n">
        <v>3443</v>
      </c>
      <c r="C8" s="18">
        <f>(3029.0/B8*100)</f>
        <v/>
      </c>
      <c r="D8" s="19" t="n">
        <v>414</v>
      </c>
      <c r="E8" s="18" t="n">
        <v>24.27109406</v>
      </c>
      <c r="F8" s="20" t="n">
        <v>2.39021314</v>
      </c>
      <c r="G8" s="18" t="n">
        <v>28.23386109</v>
      </c>
      <c r="H8" s="20" t="n">
        <v>3.37749468</v>
      </c>
      <c r="I8" s="18" t="n">
        <v>40.75942877</v>
      </c>
      <c r="J8" s="20" t="n">
        <v>3.47348387</v>
      </c>
      <c r="K8" s="18" t="n">
        <v>0</v>
      </c>
      <c r="L8" s="20" t="n">
        <v>0</v>
      </c>
      <c r="M8" s="18" t="n">
        <v>0.31177437</v>
      </c>
      <c r="N8" s="20" t="n">
        <v>0.22671183</v>
      </c>
      <c r="O8" s="18" t="n">
        <v>0</v>
      </c>
      <c r="P8" s="20" t="n">
        <v>0</v>
      </c>
      <c r="Q8" s="18" t="n">
        <v>0</v>
      </c>
      <c r="R8" s="20" t="n">
        <v>0</v>
      </c>
      <c r="S8" s="18" t="n">
        <v>6.42384171</v>
      </c>
      <c r="T8" s="20" t="n">
        <v>1.32113156</v>
      </c>
    </row>
    <row r="9" spans="1:20">
      <c r="A9" s="15" t="s">
        <v>431</v>
      </c>
      <c r="B9" s="17" t="n">
        <v>4752</v>
      </c>
      <c r="C9" s="18">
        <f>(4208.0/B9*100)</f>
        <v/>
      </c>
      <c r="D9" s="19" t="n">
        <v>544</v>
      </c>
      <c r="E9" s="18" t="n">
        <v>29.94106372</v>
      </c>
      <c r="F9" s="20" t="n">
        <v>2.22891572</v>
      </c>
      <c r="G9" s="18" t="n">
        <v>12.9594076</v>
      </c>
      <c r="H9" s="20" t="n">
        <v>1.77539487</v>
      </c>
      <c r="I9" s="18" t="n">
        <v>52.76099676</v>
      </c>
      <c r="J9" s="20" t="n">
        <v>2.49569297</v>
      </c>
      <c r="K9" s="18" t="n">
        <v>0</v>
      </c>
      <c r="L9" s="20" t="n">
        <v>0</v>
      </c>
      <c r="M9" s="18" t="n">
        <v>1.03861708</v>
      </c>
      <c r="N9" s="20" t="n">
        <v>0.5198079799999999</v>
      </c>
      <c r="O9" s="18" t="n">
        <v>0</v>
      </c>
      <c r="P9" s="20" t="n">
        <v>0</v>
      </c>
      <c r="Q9" s="18" t="n">
        <v>0</v>
      </c>
      <c r="R9" s="20" t="n">
        <v>0</v>
      </c>
      <c r="S9" s="18" t="n">
        <v>3.29991484</v>
      </c>
      <c r="T9" s="20" t="n">
        <v>0.7453128</v>
      </c>
    </row>
    <row r="10" spans="1:20">
      <c r="A10" s="15" t="s">
        <v>432</v>
      </c>
      <c r="B10" s="17" t="n">
        <v>10022</v>
      </c>
      <c r="C10" s="18">
        <f>(8803.0/B10*100)</f>
        <v/>
      </c>
      <c r="D10" s="19" t="n">
        <v>1219</v>
      </c>
      <c r="E10" s="18" t="n">
        <v>23.0236164</v>
      </c>
      <c r="F10" s="20" t="n">
        <v>1.71652258</v>
      </c>
      <c r="G10" s="18" t="n">
        <v>7.55327553</v>
      </c>
      <c r="H10" s="20" t="n">
        <v>0.98645583</v>
      </c>
      <c r="I10" s="18" t="n">
        <v>67.55107218000001</v>
      </c>
      <c r="J10" s="20" t="n">
        <v>1.89040329</v>
      </c>
      <c r="K10" s="18" t="n">
        <v>0</v>
      </c>
      <c r="L10" s="20" t="n">
        <v>0</v>
      </c>
      <c r="M10" s="18" t="n">
        <v>0.37996906</v>
      </c>
      <c r="N10" s="20" t="n">
        <v>0.16969186</v>
      </c>
      <c r="O10" s="18" t="n">
        <v>0.16056871</v>
      </c>
      <c r="P10" s="20" t="n">
        <v>0.16325338</v>
      </c>
      <c r="Q10" s="18" t="n">
        <v>0</v>
      </c>
      <c r="R10" s="20" t="n">
        <v>0</v>
      </c>
      <c r="S10" s="18" t="n">
        <v>1.33149812</v>
      </c>
      <c r="T10" s="20" t="n">
        <v>0.43901765</v>
      </c>
    </row>
    <row r="11" spans="1:20">
      <c r="A11" s="15" t="s">
        <v>433</v>
      </c>
      <c r="B11" s="17" t="n">
        <v>3500</v>
      </c>
      <c r="C11" s="18">
        <f>(3091.0/B11*100)</f>
        <v/>
      </c>
      <c r="D11" s="19" t="n">
        <v>409</v>
      </c>
      <c r="E11" s="18" t="n">
        <v>23.53277738</v>
      </c>
      <c r="F11" s="20" t="n">
        <v>2.81286361</v>
      </c>
      <c r="G11" s="18" t="n">
        <v>10.3747133</v>
      </c>
      <c r="H11" s="20" t="n">
        <v>1.70408598</v>
      </c>
      <c r="I11" s="18" t="n">
        <v>58.66066104</v>
      </c>
      <c r="J11" s="20" t="n">
        <v>2.88192423</v>
      </c>
      <c r="K11" s="18" t="n">
        <v>0</v>
      </c>
      <c r="L11" s="20" t="n">
        <v>0</v>
      </c>
      <c r="M11" s="18" t="n">
        <v>1.58537924</v>
      </c>
      <c r="N11" s="20" t="n">
        <v>0.7491719999999999</v>
      </c>
      <c r="O11" s="18" t="n">
        <v>0.106729</v>
      </c>
      <c r="P11" s="20" t="n">
        <v>0.11743878</v>
      </c>
      <c r="Q11" s="18" t="n">
        <v>0</v>
      </c>
      <c r="R11" s="20" t="n">
        <v>0</v>
      </c>
      <c r="S11" s="18" t="n">
        <v>5.73974004</v>
      </c>
      <c r="T11" s="20" t="n">
        <v>1.35913648</v>
      </c>
    </row>
    <row r="12" spans="1:20">
      <c r="A12" s="15" t="s">
        <v>434</v>
      </c>
      <c r="B12" s="17" t="n">
        <v>3422</v>
      </c>
      <c r="C12" s="18">
        <f>(3010.0/B12*100)</f>
        <v/>
      </c>
      <c r="D12" s="19" t="n">
        <v>412</v>
      </c>
      <c r="E12" s="18" t="n">
        <v>20.57332424</v>
      </c>
      <c r="F12" s="20" t="n">
        <v>1.98772722</v>
      </c>
      <c r="G12" s="18" t="n">
        <v>27.0704326</v>
      </c>
      <c r="H12" s="20" t="n">
        <v>2.63705819</v>
      </c>
      <c r="I12" s="18" t="n">
        <v>44.49663197</v>
      </c>
      <c r="J12" s="20" t="n">
        <v>2.34912569</v>
      </c>
      <c r="K12" s="18" t="n">
        <v>0</v>
      </c>
      <c r="L12" s="20" t="n">
        <v>0</v>
      </c>
      <c r="M12" s="18" t="n">
        <v>1.07373855</v>
      </c>
      <c r="N12" s="20" t="n">
        <v>0.5932537</v>
      </c>
      <c r="O12" s="18" t="n">
        <v>0</v>
      </c>
      <c r="P12" s="20" t="n">
        <v>0</v>
      </c>
      <c r="Q12" s="18" t="n">
        <v>0</v>
      </c>
      <c r="R12" s="20" t="n">
        <v>0</v>
      </c>
      <c r="S12" s="18" t="n">
        <v>6.78587265</v>
      </c>
      <c r="T12" s="20" t="n">
        <v>1.93702849</v>
      </c>
    </row>
    <row r="13" spans="1:20">
      <c r="A13" s="15" t="s">
        <v>435</v>
      </c>
      <c r="B13" s="17" t="n">
        <v>3602</v>
      </c>
      <c r="C13" s="18">
        <f>(3191.0/B13*100)</f>
        <v/>
      </c>
      <c r="D13" s="19" t="n">
        <v>411</v>
      </c>
      <c r="E13" s="18" t="n">
        <v>35.58491939</v>
      </c>
      <c r="F13" s="20" t="n">
        <v>2.66624306</v>
      </c>
      <c r="G13" s="18" t="n">
        <v>7.84039181</v>
      </c>
      <c r="H13" s="20" t="n">
        <v>1.509852</v>
      </c>
      <c r="I13" s="18" t="n">
        <v>50.2847668</v>
      </c>
      <c r="J13" s="20" t="n">
        <v>2.95102405</v>
      </c>
      <c r="K13" s="18" t="n">
        <v>0</v>
      </c>
      <c r="L13" s="20" t="n">
        <v>0</v>
      </c>
      <c r="M13" s="18" t="n">
        <v>0.63613917</v>
      </c>
      <c r="N13" s="20" t="n">
        <v>0.51667782</v>
      </c>
      <c r="O13" s="18" t="n">
        <v>0.07282324</v>
      </c>
      <c r="P13" s="20" t="n">
        <v>0.07360774</v>
      </c>
      <c r="Q13" s="18" t="n">
        <v>0</v>
      </c>
      <c r="R13" s="20" t="n">
        <v>0</v>
      </c>
      <c r="S13" s="18" t="n">
        <v>5.58095959</v>
      </c>
      <c r="T13" s="20" t="n">
        <v>1.24317782</v>
      </c>
    </row>
    <row r="14" spans="1:20">
      <c r="A14" s="15" t="s">
        <v>436</v>
      </c>
      <c r="B14" s="17" t="n">
        <v>2788</v>
      </c>
      <c r="C14" s="18">
        <f>(2458.0/B14*100)</f>
        <v/>
      </c>
      <c r="D14" s="19" t="n">
        <v>330</v>
      </c>
      <c r="E14" s="18" t="n">
        <v>16.68215093</v>
      </c>
      <c r="F14" s="20" t="n">
        <v>2.18642303</v>
      </c>
      <c r="G14" s="18" t="n">
        <v>12.75931237</v>
      </c>
      <c r="H14" s="20" t="n">
        <v>2.13142297</v>
      </c>
      <c r="I14" s="18" t="n">
        <v>69.48641926000001</v>
      </c>
      <c r="J14" s="20" t="n">
        <v>3.00215284</v>
      </c>
      <c r="K14" s="18" t="n">
        <v>0</v>
      </c>
      <c r="L14" s="20" t="n">
        <v>0</v>
      </c>
      <c r="M14" s="18" t="n">
        <v>0.25353021</v>
      </c>
      <c r="N14" s="20" t="n">
        <v>0.25158247</v>
      </c>
      <c r="O14" s="18" t="n">
        <v>0</v>
      </c>
      <c r="P14" s="20" t="n">
        <v>0</v>
      </c>
      <c r="Q14" s="18" t="n">
        <v>0</v>
      </c>
      <c r="R14" s="20" t="n">
        <v>0</v>
      </c>
      <c r="S14" s="18" t="n">
        <v>0.8185872199999999</v>
      </c>
      <c r="T14" s="20" t="n">
        <v>0.25304768</v>
      </c>
    </row>
    <row r="15" spans="1:20">
      <c r="A15" s="15" t="s">
        <v>437</v>
      </c>
      <c r="B15" s="17" t="n">
        <v>2863</v>
      </c>
      <c r="C15" s="18">
        <f>(2504.0/B15*100)</f>
        <v/>
      </c>
      <c r="D15" s="19" t="n">
        <v>359</v>
      </c>
      <c r="E15" s="18" t="n">
        <v>24.63708724</v>
      </c>
      <c r="F15" s="20" t="n">
        <v>2.262259</v>
      </c>
      <c r="G15" s="18" t="n">
        <v>9.470765070000001</v>
      </c>
      <c r="H15" s="20" t="n">
        <v>1.55079036</v>
      </c>
      <c r="I15" s="18" t="n">
        <v>62.66848662</v>
      </c>
      <c r="J15" s="20" t="n">
        <v>2.93123862</v>
      </c>
      <c r="K15" s="18" t="n">
        <v>0</v>
      </c>
      <c r="L15" s="20" t="n">
        <v>0</v>
      </c>
      <c r="M15" s="18" t="n">
        <v>1.23782491</v>
      </c>
      <c r="N15" s="20" t="n">
        <v>0.61126045</v>
      </c>
      <c r="O15" s="18" t="n">
        <v>0</v>
      </c>
      <c r="P15" s="20" t="n">
        <v>0</v>
      </c>
      <c r="Q15" s="18" t="n">
        <v>0</v>
      </c>
      <c r="R15" s="20" t="n">
        <v>0</v>
      </c>
      <c r="S15" s="18" t="n">
        <v>1.98583616</v>
      </c>
      <c r="T15" s="20" t="n">
        <v>0.75298462</v>
      </c>
    </row>
    <row r="16" spans="1:20">
      <c r="A16" s="15" t="s">
        <v>438</v>
      </c>
      <c r="B16" s="17" t="n">
        <v>3111</v>
      </c>
      <c r="C16" s="18">
        <f>(2726.0/B16*100)</f>
        <v/>
      </c>
      <c r="D16" s="19" t="n">
        <v>385</v>
      </c>
      <c r="E16" s="18" t="n">
        <v>24.19521264</v>
      </c>
      <c r="F16" s="20" t="n">
        <v>1.88113058</v>
      </c>
      <c r="G16" s="18" t="n">
        <v>11.24710426</v>
      </c>
      <c r="H16" s="20" t="n">
        <v>1.55158381</v>
      </c>
      <c r="I16" s="18" t="n">
        <v>52.57860343</v>
      </c>
      <c r="J16" s="20" t="n">
        <v>2.43161578</v>
      </c>
      <c r="K16" s="18" t="n">
        <v>0</v>
      </c>
      <c r="L16" s="20" t="n">
        <v>0</v>
      </c>
      <c r="M16" s="18" t="n">
        <v>2.42131935</v>
      </c>
      <c r="N16" s="20" t="n">
        <v>1.10271078</v>
      </c>
      <c r="O16" s="18" t="n">
        <v>0</v>
      </c>
      <c r="P16" s="20" t="n">
        <v>0</v>
      </c>
      <c r="Q16" s="18" t="n">
        <v>0</v>
      </c>
      <c r="R16" s="20" t="n">
        <v>0</v>
      </c>
      <c r="S16" s="18" t="n">
        <v>9.55776032</v>
      </c>
      <c r="T16" s="20" t="n">
        <v>1.69222412</v>
      </c>
    </row>
    <row r="17" spans="1:20">
      <c r="A17" s="15" t="s">
        <v>439</v>
      </c>
      <c r="B17" s="17" t="n">
        <v>3197</v>
      </c>
      <c r="C17" s="18">
        <f>(2818.0/B17*100)</f>
        <v/>
      </c>
      <c r="D17" s="19" t="n">
        <v>379</v>
      </c>
      <c r="E17" s="18" t="n">
        <v>27.41725855</v>
      </c>
      <c r="F17" s="20" t="n">
        <v>2.39402327</v>
      </c>
      <c r="G17" s="18" t="n">
        <v>21.252203</v>
      </c>
      <c r="H17" s="20" t="n">
        <v>2.08882974</v>
      </c>
      <c r="I17" s="18" t="n">
        <v>46.53698503</v>
      </c>
      <c r="J17" s="20" t="n">
        <v>2.45440582</v>
      </c>
      <c r="K17" s="18" t="n">
        <v>0</v>
      </c>
      <c r="L17" s="20" t="n">
        <v>0</v>
      </c>
      <c r="M17" s="18" t="n">
        <v>1.52378794</v>
      </c>
      <c r="N17" s="20" t="n">
        <v>0.66396455</v>
      </c>
      <c r="O17" s="18" t="n">
        <v>0</v>
      </c>
      <c r="P17" s="20" t="n">
        <v>0</v>
      </c>
      <c r="Q17" s="18" t="n">
        <v>0</v>
      </c>
      <c r="R17" s="20" t="n">
        <v>0</v>
      </c>
      <c r="S17" s="18" t="n">
        <v>3.26976547</v>
      </c>
      <c r="T17" s="20" t="n">
        <v>0.84831873</v>
      </c>
    </row>
    <row r="18" spans="1:20">
      <c r="A18" s="15" t="s">
        <v>440</v>
      </c>
      <c r="B18" s="17" t="n">
        <v>2706</v>
      </c>
      <c r="C18" s="18">
        <f>(2347.0/B18*100)</f>
        <v/>
      </c>
      <c r="D18" s="19" t="n">
        <v>359</v>
      </c>
      <c r="E18" s="18" t="n">
        <v>38.43570967</v>
      </c>
      <c r="F18" s="20" t="n">
        <v>2.37770301</v>
      </c>
      <c r="G18" s="18" t="n">
        <v>10.15958597</v>
      </c>
      <c r="H18" s="20" t="n">
        <v>1.70993738</v>
      </c>
      <c r="I18" s="18" t="n">
        <v>42.77167773</v>
      </c>
      <c r="J18" s="20" t="n">
        <v>2.28182951</v>
      </c>
      <c r="K18" s="18" t="n">
        <v>0</v>
      </c>
      <c r="L18" s="20" t="n">
        <v>0</v>
      </c>
      <c r="M18" s="18" t="n">
        <v>2.73251219</v>
      </c>
      <c r="N18" s="20" t="n">
        <v>1.0019082</v>
      </c>
      <c r="O18" s="18" t="n">
        <v>0</v>
      </c>
      <c r="P18" s="20" t="n">
        <v>0</v>
      </c>
      <c r="Q18" s="18" t="n">
        <v>0</v>
      </c>
      <c r="R18" s="20" t="n">
        <v>0</v>
      </c>
      <c r="S18" s="18" t="n">
        <v>5.90051443</v>
      </c>
      <c r="T18" s="20" t="n">
        <v>1.38878059</v>
      </c>
    </row>
    <row r="19" spans="1:20">
      <c r="A19" s="15" t="s">
        <v>441</v>
      </c>
      <c r="B19" s="17" t="n">
        <v>2850</v>
      </c>
      <c r="C19" s="18">
        <f>(2480.0/B19*100)</f>
        <v/>
      </c>
      <c r="D19" s="19" t="n">
        <v>370</v>
      </c>
      <c r="E19" s="18" t="n">
        <v>26.61949901</v>
      </c>
      <c r="F19" s="20" t="n">
        <v>2.24436232</v>
      </c>
      <c r="G19" s="18" t="n">
        <v>12.56054321</v>
      </c>
      <c r="H19" s="20" t="n">
        <v>1.74225703</v>
      </c>
      <c r="I19" s="18" t="n">
        <v>51.49444692</v>
      </c>
      <c r="J19" s="20" t="n">
        <v>2.18202815</v>
      </c>
      <c r="K19" s="18" t="n">
        <v>0</v>
      </c>
      <c r="L19" s="20" t="n">
        <v>0</v>
      </c>
      <c r="M19" s="18" t="n">
        <v>1.66102627</v>
      </c>
      <c r="N19" s="20" t="n">
        <v>0.89416559</v>
      </c>
      <c r="O19" s="18" t="n">
        <v>0</v>
      </c>
      <c r="P19" s="20" t="n">
        <v>0</v>
      </c>
      <c r="Q19" s="18" t="n">
        <v>0</v>
      </c>
      <c r="R19" s="20" t="n">
        <v>0</v>
      </c>
      <c r="S19" s="18" t="n">
        <v>7.66448459</v>
      </c>
      <c r="T19" s="20" t="n">
        <v>1.37991635</v>
      </c>
    </row>
    <row r="20" spans="1:20">
      <c r="A20" s="15" t="s">
        <v>442</v>
      </c>
      <c r="B20" s="17" t="n">
        <v>1741</v>
      </c>
      <c r="C20" s="18">
        <f>(1537.0/B20*100)</f>
        <v/>
      </c>
      <c r="D20" s="19" t="n">
        <v>204</v>
      </c>
      <c r="E20" s="18" t="n">
        <v>45.92176593</v>
      </c>
      <c r="F20" s="20" t="n">
        <v>3.18188513</v>
      </c>
      <c r="G20" s="18" t="n">
        <v>10.20787637</v>
      </c>
      <c r="H20" s="20" t="n">
        <v>2.06134657</v>
      </c>
      <c r="I20" s="18" t="n">
        <v>33.92467782</v>
      </c>
      <c r="J20" s="20" t="n">
        <v>3.15632654</v>
      </c>
      <c r="K20" s="18" t="n">
        <v>0</v>
      </c>
      <c r="L20" s="20" t="n">
        <v>0</v>
      </c>
      <c r="M20" s="18" t="n">
        <v>1.00291772</v>
      </c>
      <c r="N20" s="20" t="n">
        <v>0.71029076</v>
      </c>
      <c r="O20" s="18" t="n">
        <v>0</v>
      </c>
      <c r="P20" s="20" t="n">
        <v>0</v>
      </c>
      <c r="Q20" s="18" t="n">
        <v>0</v>
      </c>
      <c r="R20" s="20" t="n">
        <v>0</v>
      </c>
      <c r="S20" s="18" t="n">
        <v>8.942762159999999</v>
      </c>
      <c r="T20" s="20" t="n">
        <v>2.300431</v>
      </c>
    </row>
    <row r="21" spans="1:20">
      <c r="A21" s="15" t="s">
        <v>443</v>
      </c>
      <c r="B21" s="17" t="n">
        <v>2833</v>
      </c>
      <c r="C21" s="18">
        <f>(2366.0/B21*100)</f>
        <v/>
      </c>
      <c r="D21" s="19" t="n">
        <v>467</v>
      </c>
      <c r="E21" s="18" t="n">
        <v>25.23174332</v>
      </c>
      <c r="F21" s="20" t="n">
        <v>2.07993515</v>
      </c>
      <c r="G21" s="18" t="n">
        <v>14.33413536</v>
      </c>
      <c r="H21" s="20" t="n">
        <v>1.60630848</v>
      </c>
      <c r="I21" s="18" t="n">
        <v>57.89063109</v>
      </c>
      <c r="J21" s="20" t="n">
        <v>2.40455998</v>
      </c>
      <c r="K21" s="18" t="n">
        <v>0</v>
      </c>
      <c r="L21" s="20" t="n">
        <v>0</v>
      </c>
      <c r="M21" s="18" t="n">
        <v>0.82305956</v>
      </c>
      <c r="N21" s="20" t="n">
        <v>0.41135919</v>
      </c>
      <c r="O21" s="18" t="n">
        <v>0.16592839</v>
      </c>
      <c r="P21" s="20" t="n">
        <v>0.16484663</v>
      </c>
      <c r="Q21" s="18" t="n">
        <v>0</v>
      </c>
      <c r="R21" s="20" t="n">
        <v>0</v>
      </c>
      <c r="S21" s="18" t="n">
        <v>1.55450227</v>
      </c>
      <c r="T21" s="20" t="n">
        <v>0.44853135</v>
      </c>
    </row>
    <row r="22" spans="1:20">
      <c r="A22" s="15" t="s">
        <v>444</v>
      </c>
      <c r="B22" s="17" t="n">
        <v>3667</v>
      </c>
      <c r="C22" s="18">
        <f>(3234.0/B22*100)</f>
        <v/>
      </c>
      <c r="D22" s="19" t="n">
        <v>433</v>
      </c>
      <c r="E22" s="18" t="n">
        <v>40.12924938</v>
      </c>
      <c r="F22" s="20" t="n">
        <v>2.65050466</v>
      </c>
      <c r="G22" s="18" t="n">
        <v>6.79640387</v>
      </c>
      <c r="H22" s="20" t="n">
        <v>1.68074049</v>
      </c>
      <c r="I22" s="18" t="n">
        <v>40.41381255</v>
      </c>
      <c r="J22" s="20" t="n">
        <v>2.14361949</v>
      </c>
      <c r="K22" s="18" t="n">
        <v>0</v>
      </c>
      <c r="L22" s="20" t="n">
        <v>0</v>
      </c>
      <c r="M22" s="18" t="n">
        <v>1.3056849</v>
      </c>
      <c r="N22" s="20" t="n">
        <v>0.51773883</v>
      </c>
      <c r="O22" s="18" t="n">
        <v>0</v>
      </c>
      <c r="P22" s="20" t="n">
        <v>0</v>
      </c>
      <c r="Q22" s="18" t="n">
        <v>0</v>
      </c>
      <c r="R22" s="20" t="n">
        <v>0</v>
      </c>
      <c r="S22" s="18" t="n">
        <v>11.35484929</v>
      </c>
      <c r="T22" s="20" t="n">
        <v>1.6671555</v>
      </c>
    </row>
    <row r="23" spans="1:20">
      <c r="A23" s="15" t="s">
        <v>445</v>
      </c>
      <c r="B23" s="17" t="n">
        <v>5792</v>
      </c>
      <c r="C23" s="18">
        <f>(5111.0/B23*100)</f>
        <v/>
      </c>
      <c r="D23" s="19" t="n">
        <v>681</v>
      </c>
      <c r="E23" s="18" t="n">
        <v>19.99967866</v>
      </c>
      <c r="F23" s="20" t="n">
        <v>1.99864467</v>
      </c>
      <c r="G23" s="18" t="n">
        <v>18.34222493</v>
      </c>
      <c r="H23" s="20" t="n">
        <v>1.95630537</v>
      </c>
      <c r="I23" s="18" t="n">
        <v>51.72706803</v>
      </c>
      <c r="J23" s="20" t="n">
        <v>2.66121411</v>
      </c>
      <c r="K23" s="18" t="n">
        <v>0</v>
      </c>
      <c r="L23" s="20" t="n">
        <v>0</v>
      </c>
      <c r="M23" s="18" t="n">
        <v>0.753401</v>
      </c>
      <c r="N23" s="20" t="n">
        <v>0.3671986</v>
      </c>
      <c r="O23" s="18" t="n">
        <v>2.42435518</v>
      </c>
      <c r="P23" s="20" t="n">
        <v>1.48430902</v>
      </c>
      <c r="Q23" s="18" t="n">
        <v>0</v>
      </c>
      <c r="R23" s="20" t="n">
        <v>0</v>
      </c>
      <c r="S23" s="18" t="n">
        <v>6.75327219</v>
      </c>
      <c r="T23" s="20" t="n">
        <v>1.86600049</v>
      </c>
    </row>
    <row r="24" spans="1:20">
      <c r="A24" s="15" t="s">
        <v>446</v>
      </c>
      <c r="B24" s="17" t="n">
        <v>3309</v>
      </c>
      <c r="C24" s="18">
        <f>(2922.0/B24*100)</f>
        <v/>
      </c>
      <c r="D24" s="19" t="n">
        <v>387</v>
      </c>
      <c r="E24" s="18" t="n">
        <v>29.46733435</v>
      </c>
      <c r="F24" s="20" t="n">
        <v>2.30374319</v>
      </c>
      <c r="G24" s="18" t="n">
        <v>6.34738452</v>
      </c>
      <c r="H24" s="20" t="n">
        <v>1.2934138</v>
      </c>
      <c r="I24" s="18" t="n">
        <v>49.68945785</v>
      </c>
      <c r="J24" s="20" t="n">
        <v>2.69879659</v>
      </c>
      <c r="K24" s="18" t="n">
        <v>0</v>
      </c>
      <c r="L24" s="20" t="n">
        <v>0</v>
      </c>
      <c r="M24" s="18" t="n">
        <v>0.55130591</v>
      </c>
      <c r="N24" s="20" t="n">
        <v>0.41434806</v>
      </c>
      <c r="O24" s="18" t="n">
        <v>0</v>
      </c>
      <c r="P24" s="20" t="n">
        <v>0</v>
      </c>
      <c r="Q24" s="18" t="n">
        <v>0</v>
      </c>
      <c r="R24" s="20" t="n">
        <v>0</v>
      </c>
      <c r="S24" s="18" t="n">
        <v>13.94451738</v>
      </c>
      <c r="T24" s="20" t="n">
        <v>1.65546309</v>
      </c>
    </row>
    <row r="25" spans="1:20">
      <c r="A25" s="15" t="s">
        <v>447</v>
      </c>
      <c r="B25" s="17" t="n">
        <v>2669</v>
      </c>
      <c r="C25" s="18">
        <f>(2329.0/B25*100)</f>
        <v/>
      </c>
      <c r="D25" s="19" t="n">
        <v>340</v>
      </c>
      <c r="E25" s="18" t="n">
        <v>20.94547862</v>
      </c>
      <c r="F25" s="20" t="n">
        <v>2.28907617</v>
      </c>
      <c r="G25" s="18" t="n">
        <v>12.35815911</v>
      </c>
      <c r="H25" s="20" t="n">
        <v>1.63806166</v>
      </c>
      <c r="I25" s="18" t="n">
        <v>60.94979052</v>
      </c>
      <c r="J25" s="20" t="n">
        <v>2.82124615</v>
      </c>
      <c r="K25" s="18" t="n">
        <v>0</v>
      </c>
      <c r="L25" s="20" t="n">
        <v>0</v>
      </c>
      <c r="M25" s="18" t="n">
        <v>0.85383614</v>
      </c>
      <c r="N25" s="20" t="n">
        <v>0.49047914</v>
      </c>
      <c r="O25" s="18" t="n">
        <v>0</v>
      </c>
      <c r="P25" s="20" t="n">
        <v>0</v>
      </c>
      <c r="Q25" s="18" t="n">
        <v>0</v>
      </c>
      <c r="R25" s="20" t="n">
        <v>0</v>
      </c>
      <c r="S25" s="18" t="n">
        <v>4.89273562</v>
      </c>
      <c r="T25" s="20" t="n">
        <v>0.99319472</v>
      </c>
    </row>
    <row r="26" spans="1:20">
      <c r="A26" s="15" t="s">
        <v>448</v>
      </c>
      <c r="B26" s="17" t="n">
        <v>2419</v>
      </c>
      <c r="C26" s="18">
        <f>(2128.0/B26*100)</f>
        <v/>
      </c>
      <c r="D26" s="19" t="n">
        <v>291</v>
      </c>
      <c r="E26" s="18" t="n">
        <v>42.87653134</v>
      </c>
      <c r="F26" s="20" t="n">
        <v>3.39579799</v>
      </c>
      <c r="G26" s="18" t="n">
        <v>10.30364297</v>
      </c>
      <c r="H26" s="20" t="n">
        <v>1.78285955</v>
      </c>
      <c r="I26" s="18" t="n">
        <v>43.44053433</v>
      </c>
      <c r="J26" s="20" t="n">
        <v>3.01435149</v>
      </c>
      <c r="K26" s="18" t="n">
        <v>0</v>
      </c>
      <c r="L26" s="20" t="n">
        <v>0</v>
      </c>
      <c r="M26" s="18" t="n">
        <v>0.26217856</v>
      </c>
      <c r="N26" s="20" t="n">
        <v>0.26211069</v>
      </c>
      <c r="O26" s="18" t="n">
        <v>0.58490995</v>
      </c>
      <c r="P26" s="20" t="n">
        <v>0.40038884</v>
      </c>
      <c r="Q26" s="18" t="n">
        <v>0</v>
      </c>
      <c r="R26" s="20" t="n">
        <v>0</v>
      </c>
      <c r="S26" s="18" t="n">
        <v>2.53220285</v>
      </c>
      <c r="T26" s="20" t="n">
        <v>1.02814797</v>
      </c>
    </row>
    <row r="27" spans="1:20">
      <c r="A27" s="15" t="s">
        <v>449</v>
      </c>
      <c r="B27" s="17" t="n">
        <v>2683</v>
      </c>
      <c r="C27" s="18">
        <f>(2377.0/B27*100)</f>
        <v/>
      </c>
      <c r="D27" s="19" t="n">
        <v>306</v>
      </c>
      <c r="E27" s="18" t="n">
        <v>25.86090402</v>
      </c>
      <c r="F27" s="20" t="n">
        <v>2.75262487</v>
      </c>
      <c r="G27" s="18" t="n">
        <v>21.6611957</v>
      </c>
      <c r="H27" s="20" t="n">
        <v>2.37582817</v>
      </c>
      <c r="I27" s="18" t="n">
        <v>40.03970775</v>
      </c>
      <c r="J27" s="20" t="n">
        <v>2.64184636</v>
      </c>
      <c r="K27" s="18" t="n">
        <v>0</v>
      </c>
      <c r="L27" s="20" t="n">
        <v>0</v>
      </c>
      <c r="M27" s="18" t="n">
        <v>1.02745128</v>
      </c>
      <c r="N27" s="20" t="n">
        <v>0.58449885</v>
      </c>
      <c r="O27" s="18" t="n">
        <v>0</v>
      </c>
      <c r="P27" s="20" t="n">
        <v>0</v>
      </c>
      <c r="Q27" s="18" t="n">
        <v>0</v>
      </c>
      <c r="R27" s="20" t="n">
        <v>0</v>
      </c>
      <c r="S27" s="18" t="n">
        <v>11.41074125</v>
      </c>
      <c r="T27" s="20" t="n">
        <v>1.78825342</v>
      </c>
    </row>
    <row r="28" spans="1:20">
      <c r="A28" s="15" t="s">
        <v>450</v>
      </c>
      <c r="B28" s="17" t="n">
        <v>3803</v>
      </c>
      <c r="C28" s="18">
        <f>(3349.0/B28*100)</f>
        <v/>
      </c>
      <c r="D28" s="19" t="n">
        <v>454</v>
      </c>
      <c r="E28" s="18" t="n">
        <v>43.13848761</v>
      </c>
      <c r="F28" s="20" t="n">
        <v>2.70400645</v>
      </c>
      <c r="G28" s="18" t="n">
        <v>24.18550424</v>
      </c>
      <c r="H28" s="20" t="n">
        <v>2.38374335</v>
      </c>
      <c r="I28" s="18" t="n">
        <v>30.94840661</v>
      </c>
      <c r="J28" s="20" t="n">
        <v>2.90426234</v>
      </c>
      <c r="K28" s="18" t="n">
        <v>0</v>
      </c>
      <c r="L28" s="20" t="n">
        <v>0</v>
      </c>
      <c r="M28" s="18" t="n">
        <v>0.14342892</v>
      </c>
      <c r="N28" s="20" t="n">
        <v>0.14853968</v>
      </c>
      <c r="O28" s="18" t="n">
        <v>0</v>
      </c>
      <c r="P28" s="20" t="n">
        <v>0</v>
      </c>
      <c r="Q28" s="18" t="n">
        <v>0</v>
      </c>
      <c r="R28" s="20" t="n">
        <v>0</v>
      </c>
      <c r="S28" s="18" t="n">
        <v>1.58417263</v>
      </c>
      <c r="T28" s="20" t="n">
        <v>0.77934537</v>
      </c>
    </row>
    <row r="29" spans="1:20">
      <c r="A29" s="15" t="s">
        <v>451</v>
      </c>
      <c r="B29" s="17" t="n">
        <v>2700</v>
      </c>
      <c r="C29" s="18">
        <f>(2385.0/B29*100)</f>
        <v/>
      </c>
      <c r="D29" s="19" t="n">
        <v>315</v>
      </c>
      <c r="E29" s="18" t="n">
        <v>29.4737645</v>
      </c>
      <c r="F29" s="20" t="n">
        <v>2.86138379</v>
      </c>
      <c r="G29" s="18" t="n">
        <v>10.79010717</v>
      </c>
      <c r="H29" s="20" t="n">
        <v>1.75633192</v>
      </c>
      <c r="I29" s="18" t="n">
        <v>56.4896317</v>
      </c>
      <c r="J29" s="20" t="n">
        <v>2.85866038</v>
      </c>
      <c r="K29" s="18" t="n">
        <v>0</v>
      </c>
      <c r="L29" s="20" t="n">
        <v>0</v>
      </c>
      <c r="M29" s="18" t="n">
        <v>0</v>
      </c>
      <c r="N29" s="20" t="n">
        <v>0</v>
      </c>
      <c r="O29" s="18" t="n">
        <v>0.33010765</v>
      </c>
      <c r="P29" s="20" t="n">
        <v>0.34452525</v>
      </c>
      <c r="Q29" s="18" t="n">
        <v>0</v>
      </c>
      <c r="R29" s="20" t="n">
        <v>0</v>
      </c>
      <c r="S29" s="18" t="n">
        <v>2.91638898</v>
      </c>
      <c r="T29" s="20" t="n">
        <v>0.93087392</v>
      </c>
    </row>
    <row r="30" spans="1:20">
      <c r="A30" s="15" t="s">
        <v>452</v>
      </c>
      <c r="B30" s="17" t="n">
        <v>2257</v>
      </c>
      <c r="C30" s="18">
        <f>(1982.0/B30*100)</f>
        <v/>
      </c>
      <c r="D30" s="19" t="n">
        <v>275</v>
      </c>
      <c r="E30" s="18" t="n">
        <v>24.46376202</v>
      </c>
      <c r="F30" s="20" t="n">
        <v>2.41646814</v>
      </c>
      <c r="G30" s="18" t="n">
        <v>9.21153387</v>
      </c>
      <c r="H30" s="20" t="n">
        <v>1.3828314</v>
      </c>
      <c r="I30" s="18" t="n">
        <v>58.44217242</v>
      </c>
      <c r="J30" s="20" t="n">
        <v>3.05351231</v>
      </c>
      <c r="K30" s="18" t="n">
        <v>0</v>
      </c>
      <c r="L30" s="20" t="n">
        <v>0</v>
      </c>
      <c r="M30" s="18" t="n">
        <v>0.83844231</v>
      </c>
      <c r="N30" s="20" t="n">
        <v>0.60618516</v>
      </c>
      <c r="O30" s="18" t="n">
        <v>0</v>
      </c>
      <c r="P30" s="20" t="n">
        <v>0</v>
      </c>
      <c r="Q30" s="18" t="n">
        <v>0</v>
      </c>
      <c r="R30" s="20" t="n">
        <v>0</v>
      </c>
      <c r="S30" s="18" t="n">
        <v>7.04408937</v>
      </c>
      <c r="T30" s="20" t="n">
        <v>1.58482688</v>
      </c>
    </row>
    <row r="31" spans="1:20">
      <c r="A31" s="15" t="s">
        <v>453</v>
      </c>
      <c r="B31" s="17" t="n">
        <v>2706</v>
      </c>
      <c r="C31" s="18">
        <f>(2376.0/B31*100)</f>
        <v/>
      </c>
      <c r="D31" s="19" t="n">
        <v>330</v>
      </c>
      <c r="E31" s="18" t="n">
        <v>34.60097706</v>
      </c>
      <c r="F31" s="20" t="n">
        <v>2.79497579</v>
      </c>
      <c r="G31" s="18" t="n">
        <v>12.71507326</v>
      </c>
      <c r="H31" s="20" t="n">
        <v>1.9304027</v>
      </c>
      <c r="I31" s="18" t="n">
        <v>42.37938549</v>
      </c>
      <c r="J31" s="20" t="n">
        <v>2.85126141</v>
      </c>
      <c r="K31" s="18" t="n">
        <v>0</v>
      </c>
      <c r="L31" s="20" t="n">
        <v>0</v>
      </c>
      <c r="M31" s="18" t="n">
        <v>1.43862876</v>
      </c>
      <c r="N31" s="20" t="n">
        <v>0.64717233</v>
      </c>
      <c r="O31" s="18" t="n">
        <v>0</v>
      </c>
      <c r="P31" s="20" t="n">
        <v>0</v>
      </c>
      <c r="Q31" s="18" t="n">
        <v>0</v>
      </c>
      <c r="R31" s="20" t="n">
        <v>0</v>
      </c>
      <c r="S31" s="18" t="n">
        <v>8.86593543</v>
      </c>
      <c r="T31" s="20" t="n">
        <v>1.41226046</v>
      </c>
    </row>
    <row r="32" spans="1:20">
      <c r="A32" s="15" t="s">
        <v>454</v>
      </c>
      <c r="B32" s="17" t="n">
        <v>2209</v>
      </c>
      <c r="C32" s="18">
        <f>(1860.0/B32*100)</f>
        <v/>
      </c>
      <c r="D32" s="19" t="n">
        <v>349</v>
      </c>
      <c r="E32" s="18" t="n">
        <v>12.62793343</v>
      </c>
      <c r="F32" s="20" t="n">
        <v>1.83343618</v>
      </c>
      <c r="G32" s="18" t="n">
        <v>10.89549176</v>
      </c>
      <c r="H32" s="20" t="n">
        <v>1.77475011</v>
      </c>
      <c r="I32" s="18" t="n">
        <v>72.18861328</v>
      </c>
      <c r="J32" s="20" t="n">
        <v>2.4840446</v>
      </c>
      <c r="K32" s="18" t="n">
        <v>0</v>
      </c>
      <c r="L32" s="20" t="n">
        <v>0</v>
      </c>
      <c r="M32" s="18" t="n">
        <v>0.78225231</v>
      </c>
      <c r="N32" s="20" t="n">
        <v>0.52812697</v>
      </c>
      <c r="O32" s="18" t="n">
        <v>0</v>
      </c>
      <c r="P32" s="20" t="n">
        <v>0</v>
      </c>
      <c r="Q32" s="18" t="n">
        <v>0</v>
      </c>
      <c r="R32" s="20" t="n">
        <v>0</v>
      </c>
      <c r="S32" s="18" t="n">
        <v>3.50570923</v>
      </c>
      <c r="T32" s="20" t="n">
        <v>0.82145928</v>
      </c>
    </row>
    <row r="33" spans="1:20">
      <c r="A33" s="15" t="s">
        <v>455</v>
      </c>
      <c r="B33" s="17" t="n">
        <v>3651</v>
      </c>
      <c r="C33" s="18">
        <f>(3222.0/B33*100)</f>
        <v/>
      </c>
      <c r="D33" s="19" t="n">
        <v>429</v>
      </c>
      <c r="E33" s="18" t="n">
        <v>25.38244626</v>
      </c>
      <c r="F33" s="20" t="n">
        <v>2.22898975</v>
      </c>
      <c r="G33" s="18" t="n">
        <v>12.02070318</v>
      </c>
      <c r="H33" s="20" t="n">
        <v>1.68544965</v>
      </c>
      <c r="I33" s="18" t="n">
        <v>56.27373195</v>
      </c>
      <c r="J33" s="20" t="n">
        <v>2.58748259</v>
      </c>
      <c r="K33" s="18" t="n">
        <v>0</v>
      </c>
      <c r="L33" s="20" t="n">
        <v>0</v>
      </c>
      <c r="M33" s="18" t="n">
        <v>0</v>
      </c>
      <c r="N33" s="20" t="n">
        <v>0</v>
      </c>
      <c r="O33" s="18" t="n">
        <v>0.2633502</v>
      </c>
      <c r="P33" s="20" t="n">
        <v>0.25269328</v>
      </c>
      <c r="Q33" s="18" t="n">
        <v>0</v>
      </c>
      <c r="R33" s="20" t="n">
        <v>0</v>
      </c>
      <c r="S33" s="18" t="n">
        <v>6.05976841</v>
      </c>
      <c r="T33" s="20" t="n">
        <v>1.27669453</v>
      </c>
    </row>
    <row r="34" spans="1:20">
      <c r="A34" s="15" t="s">
        <v>456</v>
      </c>
      <c r="B34" s="17" t="n">
        <v>3035</v>
      </c>
      <c r="C34" s="18">
        <f>(2658.0/B34*100)</f>
        <v/>
      </c>
      <c r="D34" s="19" t="n">
        <v>377</v>
      </c>
      <c r="E34" s="18" t="n">
        <v>28.87955085</v>
      </c>
      <c r="F34" s="20" t="n">
        <v>2.15712696</v>
      </c>
      <c r="G34" s="18" t="n">
        <v>27.29053708</v>
      </c>
      <c r="H34" s="20" t="n">
        <v>2.42842821</v>
      </c>
      <c r="I34" s="18" t="n">
        <v>39.21779071</v>
      </c>
      <c r="J34" s="20" t="n">
        <v>2.60088586</v>
      </c>
      <c r="K34" s="18" t="n">
        <v>0</v>
      </c>
      <c r="L34" s="20" t="n">
        <v>0</v>
      </c>
      <c r="M34" s="18" t="n">
        <v>0.50283775</v>
      </c>
      <c r="N34" s="20" t="n">
        <v>0.45819765</v>
      </c>
      <c r="O34" s="18" t="n">
        <v>0</v>
      </c>
      <c r="P34" s="20" t="n">
        <v>0</v>
      </c>
      <c r="Q34" s="18" t="n">
        <v>0</v>
      </c>
      <c r="R34" s="20" t="n">
        <v>0</v>
      </c>
      <c r="S34" s="18" t="n">
        <v>4.10928361</v>
      </c>
      <c r="T34" s="20" t="n">
        <v>1.14681539</v>
      </c>
    </row>
    <row r="35" spans="1:20">
      <c r="A35" s="15" t="s">
        <v>457</v>
      </c>
      <c r="B35" s="17" t="n">
        <v>2901</v>
      </c>
      <c r="C35" s="18">
        <f>(2574.0/B35*100)</f>
        <v/>
      </c>
      <c r="D35" s="19" t="n">
        <v>327</v>
      </c>
      <c r="E35" s="18" t="n">
        <v>17.22251889</v>
      </c>
      <c r="F35" s="20" t="n">
        <v>2.47101344</v>
      </c>
      <c r="G35" s="18" t="n">
        <v>17.53057625</v>
      </c>
      <c r="H35" s="20" t="n">
        <v>2.34672975</v>
      </c>
      <c r="I35" s="18" t="n">
        <v>63.55276554</v>
      </c>
      <c r="J35" s="20" t="n">
        <v>3.04465846</v>
      </c>
      <c r="K35" s="18" t="n">
        <v>0</v>
      </c>
      <c r="L35" s="20" t="n">
        <v>0</v>
      </c>
      <c r="M35" s="18" t="n">
        <v>0.13210951</v>
      </c>
      <c r="N35" s="20" t="n">
        <v>0.1302465</v>
      </c>
      <c r="O35" s="18" t="n">
        <v>0</v>
      </c>
      <c r="P35" s="20" t="n">
        <v>0</v>
      </c>
      <c r="Q35" s="18" t="n">
        <v>0</v>
      </c>
      <c r="R35" s="20" t="n">
        <v>0</v>
      </c>
      <c r="S35" s="18" t="n">
        <v>1.56202981</v>
      </c>
      <c r="T35" s="20" t="n">
        <v>0.82286505</v>
      </c>
    </row>
    <row r="36" spans="1:20">
      <c r="A36" s="15" t="s">
        <v>458</v>
      </c>
      <c r="B36" s="17" t="n">
        <v>3404</v>
      </c>
      <c r="C36" s="18">
        <f>(2992.0/B36*100)</f>
        <v/>
      </c>
      <c r="D36" s="19" t="n">
        <v>412</v>
      </c>
      <c r="E36" s="18" t="n">
        <v>26.40210833</v>
      </c>
      <c r="F36" s="20" t="n">
        <v>2.59738486</v>
      </c>
      <c r="G36" s="18" t="n">
        <v>21.28336413</v>
      </c>
      <c r="H36" s="20" t="n">
        <v>2.03257967</v>
      </c>
      <c r="I36" s="18" t="n">
        <v>47.06157586</v>
      </c>
      <c r="J36" s="20" t="n">
        <v>2.69998442</v>
      </c>
      <c r="K36" s="18" t="n">
        <v>0</v>
      </c>
      <c r="L36" s="20" t="n">
        <v>0</v>
      </c>
      <c r="M36" s="18" t="n">
        <v>0.61257405</v>
      </c>
      <c r="N36" s="20" t="n">
        <v>0.37500385</v>
      </c>
      <c r="O36" s="18" t="n">
        <v>0</v>
      </c>
      <c r="P36" s="20" t="n">
        <v>0</v>
      </c>
      <c r="Q36" s="18" t="n">
        <v>0</v>
      </c>
      <c r="R36" s="20" t="n">
        <v>0</v>
      </c>
      <c r="S36" s="18" t="n">
        <v>4.64037764</v>
      </c>
      <c r="T36" s="20" t="n">
        <v>1.06215611</v>
      </c>
    </row>
    <row r="37" spans="1:20">
      <c r="A37" s="15" t="s">
        <v>459</v>
      </c>
      <c r="B37" s="17" t="n">
        <v>2731</v>
      </c>
      <c r="C37" s="18">
        <f>(2396.0/B37*100)</f>
        <v/>
      </c>
      <c r="D37" s="19" t="n">
        <v>335</v>
      </c>
      <c r="E37" s="18" t="n">
        <v>32.32756609</v>
      </c>
      <c r="F37" s="20" t="n">
        <v>2.64802677</v>
      </c>
      <c r="G37" s="18" t="n">
        <v>12.98898715</v>
      </c>
      <c r="H37" s="20" t="n">
        <v>1.76253369</v>
      </c>
      <c r="I37" s="18" t="n">
        <v>46.12029931</v>
      </c>
      <c r="J37" s="20" t="n">
        <v>2.84783235</v>
      </c>
      <c r="K37" s="18" t="n">
        <v>0</v>
      </c>
      <c r="L37" s="20" t="n">
        <v>0</v>
      </c>
      <c r="M37" s="18" t="n">
        <v>2.87604902</v>
      </c>
      <c r="N37" s="20" t="n">
        <v>0.82076655</v>
      </c>
      <c r="O37" s="18" t="n">
        <v>0</v>
      </c>
      <c r="P37" s="20" t="n">
        <v>0</v>
      </c>
      <c r="Q37" s="18" t="n">
        <v>0</v>
      </c>
      <c r="R37" s="20" t="n">
        <v>0</v>
      </c>
      <c r="S37" s="18" t="n">
        <v>5.68709844</v>
      </c>
      <c r="T37" s="20" t="n">
        <v>1.29118678</v>
      </c>
    </row>
    <row r="38" spans="1:20">
      <c r="A38" s="15" t="s">
        <v>460</v>
      </c>
      <c r="B38" s="17" t="n">
        <v>2807</v>
      </c>
      <c r="C38" s="18">
        <f>(2362.0/B38*100)</f>
        <v/>
      </c>
      <c r="D38" s="19" t="n">
        <v>445</v>
      </c>
      <c r="E38" s="18" t="n">
        <v>28.7044056</v>
      </c>
      <c r="F38" s="20" t="n">
        <v>2.39027722</v>
      </c>
      <c r="G38" s="18" t="n">
        <v>15.39648063</v>
      </c>
      <c r="H38" s="20" t="n">
        <v>2.34453186</v>
      </c>
      <c r="I38" s="18" t="n">
        <v>51.1261942</v>
      </c>
      <c r="J38" s="20" t="n">
        <v>2.55783031</v>
      </c>
      <c r="K38" s="18" t="n">
        <v>0</v>
      </c>
      <c r="L38" s="20" t="n">
        <v>0</v>
      </c>
      <c r="M38" s="18" t="n">
        <v>0.40054676</v>
      </c>
      <c r="N38" s="20" t="n">
        <v>0.28719173</v>
      </c>
      <c r="O38" s="18" t="n">
        <v>0</v>
      </c>
      <c r="P38" s="20" t="n">
        <v>0</v>
      </c>
      <c r="Q38" s="18" t="n">
        <v>0</v>
      </c>
      <c r="R38" s="20" t="n">
        <v>0</v>
      </c>
      <c r="S38" s="18" t="n">
        <v>4.37237282</v>
      </c>
      <c r="T38" s="20" t="n">
        <v>1.0262919</v>
      </c>
    </row>
    <row r="39" spans="1:20">
      <c r="A39" s="15" t="s">
        <v>461</v>
      </c>
      <c r="B39" s="17" t="n">
        <v>2938</v>
      </c>
      <c r="C39" s="18">
        <f>(2588.0/B39*100)</f>
        <v/>
      </c>
      <c r="D39" s="19" t="n">
        <v>350</v>
      </c>
      <c r="E39" s="18" t="n">
        <v>50.085363</v>
      </c>
      <c r="F39" s="20" t="n">
        <v>2.60085438</v>
      </c>
      <c r="G39" s="18" t="n">
        <v>10.93325248</v>
      </c>
      <c r="H39" s="20" t="n">
        <v>2.05896446</v>
      </c>
      <c r="I39" s="18" t="n">
        <v>22.5804722</v>
      </c>
      <c r="J39" s="20" t="n">
        <v>2.30561813</v>
      </c>
      <c r="K39" s="18" t="n">
        <v>0</v>
      </c>
      <c r="L39" s="20" t="n">
        <v>0</v>
      </c>
      <c r="M39" s="18" t="n">
        <v>2.14711972</v>
      </c>
      <c r="N39" s="20" t="n">
        <v>0.73928356</v>
      </c>
      <c r="O39" s="18" t="n">
        <v>0</v>
      </c>
      <c r="P39" s="20" t="n">
        <v>0</v>
      </c>
      <c r="Q39" s="18" t="n">
        <v>0</v>
      </c>
      <c r="R39" s="20" t="n">
        <v>0</v>
      </c>
      <c r="S39" s="18" t="n">
        <v>14.2537926</v>
      </c>
      <c r="T39" s="20" t="n">
        <v>2.15566152</v>
      </c>
    </row>
    <row r="40" spans="1:20">
      <c r="A40" s="15" t="s">
        <v>462</v>
      </c>
      <c r="B40" s="17" t="n">
        <v>6922</v>
      </c>
      <c r="C40" s="18">
        <f>(6126.0/B40*100)</f>
        <v/>
      </c>
      <c r="D40" s="19" t="n">
        <v>796</v>
      </c>
      <c r="E40" s="18" t="n">
        <v>30.06865968</v>
      </c>
      <c r="F40" s="20" t="n">
        <v>2.74015779</v>
      </c>
      <c r="G40" s="18" t="n">
        <v>11.81488631</v>
      </c>
      <c r="H40" s="20" t="n">
        <v>2.07228422</v>
      </c>
      <c r="I40" s="18" t="n">
        <v>52.40937441</v>
      </c>
      <c r="J40" s="20" t="n">
        <v>3.21557721</v>
      </c>
      <c r="K40" s="18" t="n">
        <v>0</v>
      </c>
      <c r="L40" s="20" t="n">
        <v>0</v>
      </c>
      <c r="M40" s="18" t="n">
        <v>0.55582688</v>
      </c>
      <c r="N40" s="20" t="n">
        <v>0.42449831</v>
      </c>
      <c r="O40" s="18" t="n">
        <v>0</v>
      </c>
      <c r="P40" s="20" t="n">
        <v>0</v>
      </c>
      <c r="Q40" s="18" t="n">
        <v>0</v>
      </c>
      <c r="R40" s="20" t="n">
        <v>0</v>
      </c>
      <c r="S40" s="18" t="n">
        <v>5.15125272</v>
      </c>
      <c r="T40" s="20" t="n">
        <v>1.20772166</v>
      </c>
    </row>
    <row r="41" spans="1:20">
      <c r="A41" s="15" t="s">
        <v>463</v>
      </c>
      <c r="B41" s="17" t="n">
        <v>2854</v>
      </c>
      <c r="C41" s="18">
        <f>(2526.0/B41*100)</f>
        <v/>
      </c>
      <c r="D41" s="19" t="n">
        <v>328</v>
      </c>
      <c r="E41" s="18" t="n">
        <v>25.6235498</v>
      </c>
      <c r="F41" s="20" t="n">
        <v>2.3832022</v>
      </c>
      <c r="G41" s="18" t="n">
        <v>13.25693318</v>
      </c>
      <c r="H41" s="20" t="n">
        <v>1.87085424</v>
      </c>
      <c r="I41" s="18" t="n">
        <v>58.20977312</v>
      </c>
      <c r="J41" s="20" t="n">
        <v>2.5244861</v>
      </c>
      <c r="K41" s="18" t="n">
        <v>0</v>
      </c>
      <c r="L41" s="20" t="n">
        <v>0</v>
      </c>
      <c r="M41" s="18" t="n">
        <v>0.53752363</v>
      </c>
      <c r="N41" s="20" t="n">
        <v>0.38113861</v>
      </c>
      <c r="O41" s="18" t="n">
        <v>0</v>
      </c>
      <c r="P41" s="20" t="n">
        <v>0</v>
      </c>
      <c r="Q41" s="18" t="n">
        <v>0</v>
      </c>
      <c r="R41" s="20" t="n">
        <v>0</v>
      </c>
      <c r="S41" s="18" t="n">
        <v>2.37222027</v>
      </c>
      <c r="T41" s="20" t="n">
        <v>0.8232204</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(10942.0/B46*100)</f>
        <v/>
      </c>
      <c r="D46" s="19" t="n">
        <v>1131</v>
      </c>
      <c r="E46" s="18" t="n">
        <v>39.00962087</v>
      </c>
      <c r="F46" s="20" t="n">
        <v>1.96064724</v>
      </c>
      <c r="G46" s="18" t="n">
        <v>18.65452016</v>
      </c>
      <c r="H46" s="20" t="n">
        <v>1.58457291</v>
      </c>
      <c r="I46" s="18" t="n">
        <v>28.67222591</v>
      </c>
      <c r="J46" s="20" t="n">
        <v>1.79293281</v>
      </c>
      <c r="K46" s="18" t="n">
        <v>0</v>
      </c>
      <c r="L46" s="20" t="n">
        <v>0</v>
      </c>
      <c r="M46" s="18" t="n">
        <v>3.32728171</v>
      </c>
      <c r="N46" s="20" t="n">
        <v>0.56343276</v>
      </c>
      <c r="O46" s="18" t="n">
        <v>0.46766071</v>
      </c>
      <c r="P46" s="20" t="n">
        <v>0.22203752</v>
      </c>
      <c r="Q46" s="18" t="n">
        <v>0</v>
      </c>
      <c r="R46" s="20" t="n">
        <v>0</v>
      </c>
      <c r="S46" s="18" t="n">
        <v>9.86869063</v>
      </c>
      <c r="T46" s="20" t="n">
        <v>1.23362811</v>
      </c>
    </row>
    <row r="47" spans="1:20">
      <c r="A47" s="15" t="s">
        <v>470</v>
      </c>
      <c r="B47" s="17" t="n">
        <v>2823</v>
      </c>
      <c r="C47" s="18">
        <f>(2498.0/B47*100)</f>
        <v/>
      </c>
      <c r="D47" s="19" t="n">
        <v>325</v>
      </c>
      <c r="E47" s="18" t="n">
        <v>38.77039206</v>
      </c>
      <c r="F47" s="20" t="n">
        <v>2.40506415</v>
      </c>
      <c r="G47" s="18" t="n">
        <v>11.72609352</v>
      </c>
      <c r="H47" s="20" t="n">
        <v>1.68579</v>
      </c>
      <c r="I47" s="18" t="n">
        <v>33.58834834</v>
      </c>
      <c r="J47" s="20" t="n">
        <v>2.73405427</v>
      </c>
      <c r="K47" s="18" t="n">
        <v>0</v>
      </c>
      <c r="L47" s="20" t="n">
        <v>0</v>
      </c>
      <c r="M47" s="18" t="n">
        <v>2.48996277</v>
      </c>
      <c r="N47" s="20" t="n">
        <v>0.87148375</v>
      </c>
      <c r="O47" s="18" t="n">
        <v>0</v>
      </c>
      <c r="P47" s="20" t="n">
        <v>0</v>
      </c>
      <c r="Q47" s="18" t="n">
        <v>0</v>
      </c>
      <c r="R47" s="20" t="n">
        <v>0</v>
      </c>
      <c r="S47" s="18" t="n">
        <v>13.42520332</v>
      </c>
      <c r="T47" s="20" t="n">
        <v>2.17882545</v>
      </c>
    </row>
    <row r="48" spans="1:20">
      <c r="A48" s="15" t="s">
        <v>471</v>
      </c>
      <c r="B48" s="17" t="n">
        <v>4682</v>
      </c>
      <c r="C48" s="18">
        <f>(4099.0/B48*100)</f>
        <v/>
      </c>
      <c r="D48" s="19" t="n">
        <v>583</v>
      </c>
      <c r="E48" s="18" t="n">
        <v>28.63568212</v>
      </c>
      <c r="F48" s="20" t="n">
        <v>2.40063342</v>
      </c>
      <c r="G48" s="18" t="n">
        <v>9.94379041</v>
      </c>
      <c r="H48" s="20" t="n">
        <v>2.20928323</v>
      </c>
      <c r="I48" s="18" t="n">
        <v>53.31511851</v>
      </c>
      <c r="J48" s="20" t="n">
        <v>3.43879744</v>
      </c>
      <c r="K48" s="18" t="n">
        <v>0</v>
      </c>
      <c r="L48" s="20" t="n">
        <v>0</v>
      </c>
      <c r="M48" s="18" t="n">
        <v>1.98453782</v>
      </c>
      <c r="N48" s="20" t="n">
        <v>0.87081757</v>
      </c>
      <c r="O48" s="18" t="n">
        <v>0</v>
      </c>
      <c r="P48" s="20" t="n">
        <v>0</v>
      </c>
      <c r="Q48" s="18" t="n">
        <v>0</v>
      </c>
      <c r="R48" s="20" t="n">
        <v>0</v>
      </c>
      <c r="S48" s="18" t="n">
        <v>6.12087114</v>
      </c>
      <c r="T48" s="20" t="n">
        <v>1.37016288</v>
      </c>
    </row>
    <row r="49" spans="1:20">
      <c r="A49" s="15" t="s">
        <v>472</v>
      </c>
      <c r="B49" s="17" t="n">
        <v>6158</v>
      </c>
      <c r="C49" s="18">
        <f>(5395.0/B49*100)</f>
        <v/>
      </c>
      <c r="D49" s="19" t="n">
        <v>763</v>
      </c>
      <c r="E49" s="18" t="n">
        <v>50.69318264</v>
      </c>
      <c r="F49" s="20" t="n">
        <v>2.27323888</v>
      </c>
      <c r="G49" s="18" t="n">
        <v>13.99878117</v>
      </c>
      <c r="H49" s="20" t="n">
        <v>1.80958091</v>
      </c>
      <c r="I49" s="18" t="n">
        <v>27.64344678</v>
      </c>
      <c r="J49" s="20" t="n">
        <v>1.99145873</v>
      </c>
      <c r="K49" s="18" t="n">
        <v>0</v>
      </c>
      <c r="L49" s="20" t="n">
        <v>0</v>
      </c>
      <c r="M49" s="18" t="n">
        <v>2.99083313</v>
      </c>
      <c r="N49" s="20" t="n">
        <v>1.04026934</v>
      </c>
      <c r="O49" s="18" t="n">
        <v>0.62590218</v>
      </c>
      <c r="P49" s="20" t="n">
        <v>0.35660893</v>
      </c>
      <c r="Q49" s="18" t="n">
        <v>0</v>
      </c>
      <c r="R49" s="20" t="n">
        <v>0</v>
      </c>
      <c r="S49" s="18" t="n">
        <v>4.0478541</v>
      </c>
      <c r="T49" s="20" t="n">
        <v>1.06246351</v>
      </c>
    </row>
    <row r="50" spans="1:20">
      <c r="A50" s="15" t="s">
        <v>473</v>
      </c>
      <c r="B50" s="17" t="n">
        <v>3494</v>
      </c>
      <c r="C50" s="18">
        <f>(3127.0/B50*100)</f>
        <v/>
      </c>
      <c r="D50" s="19" t="n">
        <v>367</v>
      </c>
      <c r="E50" s="18" t="n">
        <v>52.60309068</v>
      </c>
      <c r="F50" s="20" t="n">
        <v>2.48517617</v>
      </c>
      <c r="G50" s="18" t="n">
        <v>11.46891151</v>
      </c>
      <c r="H50" s="20" t="n">
        <v>1.38960414</v>
      </c>
      <c r="I50" s="18" t="n">
        <v>29.04263111</v>
      </c>
      <c r="J50" s="20" t="n">
        <v>2.51261783</v>
      </c>
      <c r="K50" s="18" t="n">
        <v>0</v>
      </c>
      <c r="L50" s="20" t="n">
        <v>0</v>
      </c>
      <c r="M50" s="18" t="n">
        <v>2.08298345</v>
      </c>
      <c r="N50" s="20" t="n">
        <v>0.89845328</v>
      </c>
      <c r="O50" s="18" t="n">
        <v>0</v>
      </c>
      <c r="P50" s="20" t="n">
        <v>0</v>
      </c>
      <c r="Q50" s="18" t="n">
        <v>0</v>
      </c>
      <c r="R50" s="20" t="n">
        <v>0</v>
      </c>
      <c r="S50" s="18" t="n">
        <v>4.80238325</v>
      </c>
      <c r="T50" s="20" t="n">
        <v>0.9580156</v>
      </c>
    </row>
    <row r="51" spans="1:20">
      <c r="A51" s="15" t="s">
        <v>474</v>
      </c>
      <c r="B51" s="17" t="n">
        <v>3013</v>
      </c>
      <c r="C51" s="18">
        <f>(2654.0/B51*100)</f>
        <v/>
      </c>
      <c r="D51" s="19" t="n">
        <v>359</v>
      </c>
      <c r="E51" s="18" t="n">
        <v>59.71784727</v>
      </c>
      <c r="F51" s="20" t="n">
        <v>2.65771936</v>
      </c>
      <c r="G51" s="18" t="n">
        <v>6.90601838</v>
      </c>
      <c r="H51" s="20" t="n">
        <v>1.47849478</v>
      </c>
      <c r="I51" s="18" t="n">
        <v>18.87949261</v>
      </c>
      <c r="J51" s="20" t="n">
        <v>1.96778032</v>
      </c>
      <c r="K51" s="18" t="n">
        <v>0</v>
      </c>
      <c r="L51" s="20" t="n">
        <v>0</v>
      </c>
      <c r="M51" s="18" t="n">
        <v>0.95523773</v>
      </c>
      <c r="N51" s="20" t="n">
        <v>0.55006046</v>
      </c>
      <c r="O51" s="18" t="n">
        <v>0</v>
      </c>
      <c r="P51" s="20" t="n">
        <v>0</v>
      </c>
      <c r="Q51" s="18" t="n">
        <v>0</v>
      </c>
      <c r="R51" s="20" t="n">
        <v>0</v>
      </c>
      <c r="S51" s="18" t="n">
        <v>13.54140402</v>
      </c>
      <c r="T51" s="20" t="n">
        <v>1.56814909</v>
      </c>
    </row>
    <row r="52" spans="1:20">
      <c r="A52" s="15" t="s">
        <v>475</v>
      </c>
      <c r="B52" s="17" t="n">
        <v>2760</v>
      </c>
      <c r="C52" s="18">
        <f>(2416.0/B52*100)</f>
        <v/>
      </c>
      <c r="D52" s="19" t="n">
        <v>344</v>
      </c>
      <c r="E52" s="18" t="n">
        <v>42.95838018</v>
      </c>
      <c r="F52" s="20" t="n">
        <v>2.63291019</v>
      </c>
      <c r="G52" s="18" t="n">
        <v>13.27330376</v>
      </c>
      <c r="H52" s="20" t="n">
        <v>2.0845586</v>
      </c>
      <c r="I52" s="18" t="n">
        <v>33.53529134</v>
      </c>
      <c r="J52" s="20" t="n">
        <v>2.4140634</v>
      </c>
      <c r="K52" s="18" t="n">
        <v>0</v>
      </c>
      <c r="L52" s="20" t="n">
        <v>0</v>
      </c>
      <c r="M52" s="18" t="n">
        <v>1.29282525</v>
      </c>
      <c r="N52" s="20" t="n">
        <v>0.65444065</v>
      </c>
      <c r="O52" s="18" t="n">
        <v>0</v>
      </c>
      <c r="P52" s="20" t="n">
        <v>0</v>
      </c>
      <c r="Q52" s="18" t="n">
        <v>0</v>
      </c>
      <c r="R52" s="20" t="n">
        <v>0</v>
      </c>
      <c r="S52" s="18" t="n">
        <v>8.94019947</v>
      </c>
      <c r="T52" s="20" t="n">
        <v>1.39101254</v>
      </c>
    </row>
    <row r="53" spans="1:20">
      <c r="A53" s="15" t="s">
        <v>476</v>
      </c>
      <c r="B53" s="17" t="n">
        <v>2474</v>
      </c>
      <c r="C53" s="18">
        <f>(2094.0/B53*100)</f>
        <v/>
      </c>
      <c r="D53" s="19" t="n">
        <v>380</v>
      </c>
      <c r="E53" s="18" t="n">
        <v>42.0361902</v>
      </c>
      <c r="F53" s="20" t="n">
        <v>2.62780346</v>
      </c>
      <c r="G53" s="18" t="n">
        <v>24.23879965</v>
      </c>
      <c r="H53" s="20" t="n">
        <v>2.25618459</v>
      </c>
      <c r="I53" s="18" t="n">
        <v>10.67788014</v>
      </c>
      <c r="J53" s="20" t="n">
        <v>1.56955795</v>
      </c>
      <c r="K53" s="18" t="n">
        <v>0</v>
      </c>
      <c r="L53" s="20" t="n">
        <v>0</v>
      </c>
      <c r="M53" s="18" t="n">
        <v>15.79475817</v>
      </c>
      <c r="N53" s="20" t="n">
        <v>1.76860806</v>
      </c>
      <c r="O53" s="18" t="n">
        <v>0.26000889</v>
      </c>
      <c r="P53" s="20" t="n">
        <v>0.2626742</v>
      </c>
      <c r="Q53" s="18" t="n">
        <v>0</v>
      </c>
      <c r="R53" s="20" t="n">
        <v>0</v>
      </c>
      <c r="S53" s="18" t="n">
        <v>6.99236295</v>
      </c>
      <c r="T53" s="20" t="n">
        <v>1.59461434</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(2345.0/B55*100)</f>
        <v/>
      </c>
      <c r="D55" s="19" t="n">
        <v>330</v>
      </c>
      <c r="E55" s="18" t="n">
        <v>26.82229382</v>
      </c>
      <c r="F55" s="20" t="n">
        <v>2.46426708</v>
      </c>
      <c r="G55" s="18" t="n">
        <v>15.23607796</v>
      </c>
      <c r="H55" s="20" t="n">
        <v>2.00230943</v>
      </c>
      <c r="I55" s="18" t="n">
        <v>55.14030371</v>
      </c>
      <c r="J55" s="20" t="n">
        <v>2.8706845</v>
      </c>
      <c r="K55" s="18" t="n">
        <v>0</v>
      </c>
      <c r="L55" s="20" t="n">
        <v>0</v>
      </c>
      <c r="M55" s="18" t="n">
        <v>0</v>
      </c>
      <c r="N55" s="20" t="n">
        <v>0</v>
      </c>
      <c r="O55" s="18" t="n">
        <v>0.23712192</v>
      </c>
      <c r="P55" s="20" t="n">
        <v>0.23777423</v>
      </c>
      <c r="Q55" s="18" t="n">
        <v>0</v>
      </c>
      <c r="R55" s="20" t="n">
        <v>0</v>
      </c>
      <c r="S55" s="18" t="n">
        <v>2.56420258</v>
      </c>
      <c r="T55" s="20" t="n">
        <v>0.88641567</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(2807.0/B61*100)</f>
        <v/>
      </c>
      <c r="D61" s="19" t="n">
        <v>394</v>
      </c>
      <c r="E61" s="18" t="n">
        <v>25.21186331</v>
      </c>
      <c r="F61" s="20" t="n">
        <v>2.5170925</v>
      </c>
      <c r="G61" s="18" t="n">
        <v>16.41279909</v>
      </c>
      <c r="H61" s="20" t="n">
        <v>2.07028426</v>
      </c>
      <c r="I61" s="18" t="n">
        <v>51.76075848</v>
      </c>
      <c r="J61" s="20" t="n">
        <v>2.98164155</v>
      </c>
      <c r="K61" s="18" t="n">
        <v>0</v>
      </c>
      <c r="L61" s="20" t="n">
        <v>0</v>
      </c>
      <c r="M61" s="18" t="n">
        <v>2.0642153</v>
      </c>
      <c r="N61" s="20" t="n">
        <v>0.75319672</v>
      </c>
      <c r="O61" s="18" t="n">
        <v>0</v>
      </c>
      <c r="P61" s="20" t="n">
        <v>0</v>
      </c>
      <c r="Q61" s="18" t="n">
        <v>0</v>
      </c>
      <c r="R61" s="20" t="n">
        <v>0</v>
      </c>
      <c r="S61" s="18" t="n">
        <v>4.55036382</v>
      </c>
      <c r="T61" s="20" t="n">
        <v>1.21850783</v>
      </c>
    </row>
    <row r="62" spans="1:20">
      <c r="A62" s="15" t="s">
        <v>486</v>
      </c>
      <c r="B62" s="17" t="n">
        <v>2230</v>
      </c>
      <c r="C62" s="18">
        <f>(1957.0/B62*100)</f>
        <v/>
      </c>
      <c r="D62" s="19" t="n">
        <v>273</v>
      </c>
      <c r="E62" s="18" t="n">
        <v>25.62095556</v>
      </c>
      <c r="F62" s="20" t="n">
        <v>2.76751514</v>
      </c>
      <c r="G62" s="18" t="n">
        <v>8.81007819</v>
      </c>
      <c r="H62" s="20" t="n">
        <v>1.5595261</v>
      </c>
      <c r="I62" s="18" t="n">
        <v>63.38503108</v>
      </c>
      <c r="J62" s="20" t="n">
        <v>2.87009841</v>
      </c>
      <c r="K62" s="18" t="n">
        <v>0</v>
      </c>
      <c r="L62" s="20" t="n">
        <v>0</v>
      </c>
      <c r="M62" s="18" t="n">
        <v>0.36398919</v>
      </c>
      <c r="N62" s="20" t="n">
        <v>0.36784922</v>
      </c>
      <c r="O62" s="18" t="n">
        <v>0.36398919</v>
      </c>
      <c r="P62" s="20" t="n">
        <v>0.36406097</v>
      </c>
      <c r="Q62" s="18" t="n">
        <v>0</v>
      </c>
      <c r="R62" s="20" t="n">
        <v>0</v>
      </c>
      <c r="S62" s="18" t="n">
        <v>1.45595678</v>
      </c>
      <c r="T62" s="20" t="n">
        <v>0.72781194</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(2432.0/B67*100)</f>
        <v/>
      </c>
      <c r="D67" s="19" t="n">
        <v>339</v>
      </c>
      <c r="E67" s="18" t="n">
        <v>52.12162663</v>
      </c>
      <c r="F67" s="20" t="n">
        <v>2.51366244</v>
      </c>
      <c r="G67" s="18" t="n">
        <v>6.86746136</v>
      </c>
      <c r="H67" s="20" t="n">
        <v>1.25422485</v>
      </c>
      <c r="I67" s="18" t="n">
        <v>18.60931318</v>
      </c>
      <c r="J67" s="20" t="n">
        <v>2.01477747</v>
      </c>
      <c r="K67" s="18" t="n">
        <v>0</v>
      </c>
      <c r="L67" s="20" t="n">
        <v>0</v>
      </c>
      <c r="M67" s="18" t="n">
        <v>2.59581376</v>
      </c>
      <c r="N67" s="20" t="n">
        <v>0.89124018</v>
      </c>
      <c r="O67" s="18" t="n">
        <v>0.26324907</v>
      </c>
      <c r="P67" s="20" t="n">
        <v>0.26320146</v>
      </c>
      <c r="Q67" s="18" t="n">
        <v>0</v>
      </c>
      <c r="R67" s="20" t="n">
        <v>0</v>
      </c>
      <c r="S67" s="18" t="n">
        <v>19.542536</v>
      </c>
      <c r="T67" s="20" t="n">
        <v>2.08876443</v>
      </c>
    </row>
    <row r="68" spans="1:20">
      <c r="A68" s="15" t="s">
        <v>492</v>
      </c>
      <c r="B68" s="17" t="n">
        <v>3460</v>
      </c>
      <c r="C68" s="18">
        <f>(3125.0/B68*100)</f>
        <v/>
      </c>
      <c r="D68" s="19" t="n">
        <v>335</v>
      </c>
      <c r="E68" s="18" t="n">
        <v>51.70732365</v>
      </c>
      <c r="F68" s="20" t="n">
        <v>3.06983988</v>
      </c>
      <c r="G68" s="18" t="n">
        <v>10.82490661</v>
      </c>
      <c r="H68" s="20" t="n">
        <v>1.61633623</v>
      </c>
      <c r="I68" s="18" t="n">
        <v>30.63599028</v>
      </c>
      <c r="J68" s="20" t="n">
        <v>2.62042236</v>
      </c>
      <c r="K68" s="18" t="n">
        <v>0</v>
      </c>
      <c r="L68" s="20" t="n">
        <v>0</v>
      </c>
      <c r="M68" s="18" t="n">
        <v>1.91719294</v>
      </c>
      <c r="N68" s="20" t="n">
        <v>0.65952676</v>
      </c>
      <c r="O68" s="18" t="n">
        <v>0.30174985</v>
      </c>
      <c r="P68" s="20" t="n">
        <v>0.30245218</v>
      </c>
      <c r="Q68" s="18" t="n">
        <v>0</v>
      </c>
      <c r="R68" s="20" t="n">
        <v>0</v>
      </c>
      <c r="S68" s="18" t="n">
        <v>4.61283666</v>
      </c>
      <c r="T68" s="20" t="n">
        <v>1.32519294</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(5019.0/B70*100)</f>
        <v/>
      </c>
      <c r="D70" s="19" t="n">
        <v>1015</v>
      </c>
      <c r="E70" s="18" t="n">
        <v>48.58877647</v>
      </c>
      <c r="F70" s="20" t="n">
        <v>1.73178957</v>
      </c>
      <c r="G70" s="18" t="n">
        <v>14.11534727</v>
      </c>
      <c r="H70" s="20" t="n">
        <v>1.1088661</v>
      </c>
      <c r="I70" s="18" t="n">
        <v>24.62337134</v>
      </c>
      <c r="J70" s="20" t="n">
        <v>1.36604698</v>
      </c>
      <c r="K70" s="18" t="n">
        <v>0</v>
      </c>
      <c r="L70" s="20" t="n">
        <v>0</v>
      </c>
      <c r="M70" s="18" t="n">
        <v>3.82831377</v>
      </c>
      <c r="N70" s="20" t="n">
        <v>0.63823249</v>
      </c>
      <c r="O70" s="18" t="n">
        <v>0</v>
      </c>
      <c r="P70" s="20" t="n">
        <v>0</v>
      </c>
      <c r="Q70" s="18" t="n">
        <v>0</v>
      </c>
      <c r="R70" s="20" t="n">
        <v>0</v>
      </c>
      <c r="S70" s="18" t="n">
        <v>8.84419115</v>
      </c>
      <c r="T70" s="20" t="n">
        <v>0.81071198</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(2727.0/B72*100)</f>
        <v/>
      </c>
      <c r="D72" s="19" t="n">
        <v>380</v>
      </c>
      <c r="E72" s="18" t="n">
        <v>52.45234121</v>
      </c>
      <c r="F72" s="20" t="n">
        <v>3.05260118</v>
      </c>
      <c r="G72" s="18" t="n">
        <v>12.67294193</v>
      </c>
      <c r="H72" s="20" t="n">
        <v>1.49492873</v>
      </c>
      <c r="I72" s="18" t="n">
        <v>29.73453231</v>
      </c>
      <c r="J72" s="20" t="n">
        <v>3.05129503</v>
      </c>
      <c r="K72" s="18" t="n">
        <v>0</v>
      </c>
      <c r="L72" s="20" t="n">
        <v>0</v>
      </c>
      <c r="M72" s="18" t="n">
        <v>0.97475536</v>
      </c>
      <c r="N72" s="20" t="n">
        <v>0.50371047</v>
      </c>
      <c r="O72" s="18" t="n">
        <v>0.11531263</v>
      </c>
      <c r="P72" s="20" t="n">
        <v>0.11582953</v>
      </c>
      <c r="Q72" s="18" t="n">
        <v>0</v>
      </c>
      <c r="R72" s="20" t="n">
        <v>0</v>
      </c>
      <c r="S72" s="18" t="n">
        <v>4.05011656</v>
      </c>
      <c r="T72" s="20" t="n">
        <v>1.12513547</v>
      </c>
    </row>
    <row r="73" spans="1:20">
      <c r="A73" s="15" t="s">
        <v>497</v>
      </c>
      <c r="B73" s="17" t="n">
        <v>2973</v>
      </c>
      <c r="C73" s="18">
        <f>(2618.0/B73*100)</f>
        <v/>
      </c>
      <c r="D73" s="19" t="n">
        <v>355</v>
      </c>
      <c r="E73" s="18" t="n">
        <v>24.81424279</v>
      </c>
      <c r="F73" s="20" t="n">
        <v>2.15948319</v>
      </c>
      <c r="G73" s="18" t="n">
        <v>5.68670264</v>
      </c>
      <c r="H73" s="20" t="n">
        <v>1.30315297</v>
      </c>
      <c r="I73" s="18" t="n">
        <v>66.60185054</v>
      </c>
      <c r="J73" s="20" t="n">
        <v>2.5558534</v>
      </c>
      <c r="K73" s="18" t="n">
        <v>0</v>
      </c>
      <c r="L73" s="20" t="n">
        <v>0</v>
      </c>
      <c r="M73" s="18" t="n">
        <v>0.95707814</v>
      </c>
      <c r="N73" s="20" t="n">
        <v>0.30626037</v>
      </c>
      <c r="O73" s="18" t="n">
        <v>0</v>
      </c>
      <c r="P73" s="20" t="n">
        <v>0</v>
      </c>
      <c r="Q73" s="18" t="n">
        <v>0</v>
      </c>
      <c r="R73" s="20" t="n">
        <v>0</v>
      </c>
      <c r="S73" s="18" t="n">
        <v>1.94012589</v>
      </c>
      <c r="T73" s="20" t="n">
        <v>1.00252922</v>
      </c>
    </row>
    <row r="74" spans="1:20">
      <c r="A74" s="15" t="s">
        <v>498</v>
      </c>
      <c r="B74" s="17" t="n">
        <v>3819</v>
      </c>
      <c r="C74" s="18">
        <f>(3353.0/B74*100)</f>
        <v/>
      </c>
      <c r="D74" s="19" t="n">
        <v>466</v>
      </c>
      <c r="E74" s="18" t="n">
        <v>29.29138177</v>
      </c>
      <c r="F74" s="20" t="n">
        <v>2.61181252</v>
      </c>
      <c r="G74" s="18" t="n">
        <v>13.32762427</v>
      </c>
      <c r="H74" s="20" t="n">
        <v>1.83832762</v>
      </c>
      <c r="I74" s="18" t="n">
        <v>54.30821361</v>
      </c>
      <c r="J74" s="20" t="n">
        <v>2.69245567</v>
      </c>
      <c r="K74" s="18" t="n">
        <v>0</v>
      </c>
      <c r="L74" s="20" t="n">
        <v>0</v>
      </c>
      <c r="M74" s="18" t="n">
        <v>0.43519813</v>
      </c>
      <c r="N74" s="20" t="n">
        <v>0.28382304</v>
      </c>
      <c r="O74" s="18" t="n">
        <v>0</v>
      </c>
      <c r="P74" s="20" t="n">
        <v>0</v>
      </c>
      <c r="Q74" s="18" t="n">
        <v>0</v>
      </c>
      <c r="R74" s="20" t="n">
        <v>0</v>
      </c>
      <c r="S74" s="18" t="n">
        <v>2.63758223</v>
      </c>
      <c r="T74" s="20" t="n">
        <v>0.7793899399999999</v>
      </c>
    </row>
    <row r="75" spans="1:20">
      <c r="A75" s="15" t="s">
        <v>499</v>
      </c>
      <c r="B75" s="17" t="n">
        <v>4652</v>
      </c>
      <c r="C75" s="18">
        <f>(4092.0/B75*100)</f>
        <v/>
      </c>
      <c r="D75" s="19" t="n">
        <v>560</v>
      </c>
      <c r="E75" s="18" t="n">
        <v>72.31678839</v>
      </c>
      <c r="F75" s="20" t="n">
        <v>2.80150249</v>
      </c>
      <c r="G75" s="18" t="n">
        <v>8.858327969999999</v>
      </c>
      <c r="H75" s="20" t="n">
        <v>1.48600961</v>
      </c>
      <c r="I75" s="18" t="n">
        <v>15.36455746</v>
      </c>
      <c r="J75" s="20" t="n">
        <v>2.14286128</v>
      </c>
      <c r="K75" s="18" t="n">
        <v>0</v>
      </c>
      <c r="L75" s="20" t="n">
        <v>0</v>
      </c>
      <c r="M75" s="18" t="n">
        <v>0.34906942</v>
      </c>
      <c r="N75" s="20" t="n">
        <v>0.28647171</v>
      </c>
      <c r="O75" s="18" t="n">
        <v>0</v>
      </c>
      <c r="P75" s="20" t="n">
        <v>0</v>
      </c>
      <c r="Q75" s="18" t="n">
        <v>0</v>
      </c>
      <c r="R75" s="20" t="n">
        <v>0</v>
      </c>
      <c r="S75" s="18" t="n">
        <v>3.11125675</v>
      </c>
      <c r="T75" s="20" t="n">
        <v>0.78966936</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(2656.0/B77*100)</f>
        <v/>
      </c>
      <c r="D77" s="19" t="n">
        <v>313</v>
      </c>
      <c r="E77" s="18" t="n">
        <v>50.39637546</v>
      </c>
      <c r="F77" s="20" t="n">
        <v>2.7391777</v>
      </c>
      <c r="G77" s="18" t="n">
        <v>17.02469171</v>
      </c>
      <c r="H77" s="20" t="n">
        <v>2.0404893</v>
      </c>
      <c r="I77" s="18" t="n">
        <v>11.50354046</v>
      </c>
      <c r="J77" s="20" t="n">
        <v>1.866235</v>
      </c>
      <c r="K77" s="18" t="n">
        <v>0</v>
      </c>
      <c r="L77" s="20" t="n">
        <v>0</v>
      </c>
      <c r="M77" s="18" t="n">
        <v>8.08491437</v>
      </c>
      <c r="N77" s="20" t="n">
        <v>1.39195884</v>
      </c>
      <c r="O77" s="18" t="n">
        <v>0.28960623</v>
      </c>
      <c r="P77" s="20" t="n">
        <v>0.28795863</v>
      </c>
      <c r="Q77" s="18" t="n">
        <v>0</v>
      </c>
      <c r="R77" s="20" t="n">
        <v>0</v>
      </c>
      <c r="S77" s="18" t="n">
        <v>12.70087178</v>
      </c>
      <c r="T77" s="20" t="n">
        <v>2.29842642</v>
      </c>
    </row>
    <row r="78" spans="1:20">
      <c r="A78" s="15" t="s">
        <v>502</v>
      </c>
      <c r="B78" s="17" t="n">
        <v>7115</v>
      </c>
      <c r="C78" s="18">
        <f>(6261.0/B78*100)</f>
        <v/>
      </c>
      <c r="D78" s="19" t="n">
        <v>854</v>
      </c>
      <c r="E78" s="18" t="n">
        <v>45.99008878</v>
      </c>
      <c r="F78" s="20" t="n">
        <v>2.37487088</v>
      </c>
      <c r="G78" s="18" t="n">
        <v>12.30259975</v>
      </c>
      <c r="H78" s="20" t="n">
        <v>1.3497989</v>
      </c>
      <c r="I78" s="18" t="n">
        <v>37.79657508</v>
      </c>
      <c r="J78" s="20" t="n">
        <v>2.19802392</v>
      </c>
      <c r="K78" s="18" t="n">
        <v>0</v>
      </c>
      <c r="L78" s="20" t="n">
        <v>0</v>
      </c>
      <c r="M78" s="18" t="n">
        <v>1.31307742</v>
      </c>
      <c r="N78" s="20" t="n">
        <v>0.43821745</v>
      </c>
      <c r="O78" s="18" t="n">
        <v>0.08387243</v>
      </c>
      <c r="P78" s="20" t="n">
        <v>0.0841095</v>
      </c>
      <c r="Q78" s="18" t="n">
        <v>0</v>
      </c>
      <c r="R78" s="20" t="n">
        <v>0</v>
      </c>
      <c r="S78" s="18" t="n">
        <v>2.51378655</v>
      </c>
      <c r="T78" s="20" t="n">
        <v>0.7047286</v>
      </c>
    </row>
    <row r="79" spans="1:20">
      <c r="A79" s="15" t="s">
        <v>503</v>
      </c>
      <c r="B79" s="17" t="n">
        <v>3154</v>
      </c>
      <c r="C79" s="18">
        <f>(2791.0/B79*100)</f>
        <v/>
      </c>
      <c r="D79" s="19" t="n">
        <v>363</v>
      </c>
      <c r="E79" s="18" t="n">
        <v>38.48854424</v>
      </c>
      <c r="F79" s="20" t="n">
        <v>2.25614743</v>
      </c>
      <c r="G79" s="18" t="n">
        <v>7.89351179</v>
      </c>
      <c r="H79" s="20" t="n">
        <v>1.54119505</v>
      </c>
      <c r="I79" s="18" t="n">
        <v>39.01885908</v>
      </c>
      <c r="J79" s="20" t="n">
        <v>2.61576097</v>
      </c>
      <c r="K79" s="18" t="n">
        <v>0</v>
      </c>
      <c r="L79" s="20" t="n">
        <v>0</v>
      </c>
      <c r="M79" s="18" t="n">
        <v>3.67624005</v>
      </c>
      <c r="N79" s="20" t="n">
        <v>1.21671375</v>
      </c>
      <c r="O79" s="18" t="n">
        <v>0</v>
      </c>
      <c r="P79" s="20" t="n">
        <v>0</v>
      </c>
      <c r="Q79" s="18" t="n">
        <v>0</v>
      </c>
      <c r="R79" s="20" t="n">
        <v>0</v>
      </c>
      <c r="S79" s="18" t="n">
        <v>10.92284484</v>
      </c>
      <c r="T79" s="20" t="n">
        <v>1.80114595</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(14036.0/B82*100)</f>
        <v/>
      </c>
      <c r="D82" s="19" t="n">
        <v>1925</v>
      </c>
      <c r="E82" s="18" t="n">
        <v>24.41801611</v>
      </c>
      <c r="F82" s="20" t="n">
        <v>1.50208517</v>
      </c>
      <c r="G82" s="18" t="n">
        <v>20.37943132</v>
      </c>
      <c r="H82" s="20" t="n">
        <v>1.27936835</v>
      </c>
      <c r="I82" s="18" t="n">
        <v>50.98496553</v>
      </c>
      <c r="J82" s="20" t="n">
        <v>1.63957559</v>
      </c>
      <c r="K82" s="18" t="n">
        <v>0</v>
      </c>
      <c r="L82" s="20" t="n">
        <v>0</v>
      </c>
      <c r="M82" s="18" t="n">
        <v>0.78137371</v>
      </c>
      <c r="N82" s="20" t="n">
        <v>0.25976059</v>
      </c>
      <c r="O82" s="18" t="n">
        <v>0</v>
      </c>
      <c r="P82" s="20" t="n">
        <v>0</v>
      </c>
      <c r="Q82" s="18" t="n">
        <v>0</v>
      </c>
      <c r="R82" s="20" t="n">
        <v>0</v>
      </c>
      <c r="S82" s="18" t="n">
        <v>3.43621333</v>
      </c>
      <c r="T82" s="20" t="n">
        <v>0.6175092599999999</v>
      </c>
    </row>
    <row r="83" spans="1:20">
      <c r="A83" s="15" t="s">
        <v>507</v>
      </c>
      <c r="B83" s="17" t="n">
        <v>808</v>
      </c>
      <c r="C83" s="18">
        <f>(713.0/B83*100)</f>
        <v/>
      </c>
      <c r="D83" s="19" t="n">
        <v>95</v>
      </c>
      <c r="E83" s="18" t="n">
        <v>24.85029127</v>
      </c>
      <c r="F83" s="20" t="n">
        <v>5.44775669</v>
      </c>
      <c r="G83" s="18" t="n">
        <v>9.64073524</v>
      </c>
      <c r="H83" s="20" t="n">
        <v>3.26682662</v>
      </c>
      <c r="I83" s="18" t="n">
        <v>64.50208571</v>
      </c>
      <c r="J83" s="20" t="n">
        <v>6.63057852</v>
      </c>
      <c r="K83" s="18" t="n">
        <v>0</v>
      </c>
      <c r="L83" s="20" t="n">
        <v>0</v>
      </c>
      <c r="M83" s="18" t="n">
        <v>0</v>
      </c>
      <c r="N83" s="20" t="n">
        <v>0</v>
      </c>
      <c r="O83" s="18" t="n">
        <v>0</v>
      </c>
      <c r="P83" s="20" t="n">
        <v>0</v>
      </c>
      <c r="Q83" s="18" t="n">
        <v>0</v>
      </c>
      <c r="R83" s="20" t="n">
        <v>0</v>
      </c>
      <c r="S83" s="18" t="n">
        <v>1.00688779</v>
      </c>
      <c r="T83" s="20" t="n">
        <v>0.96957523</v>
      </c>
    </row>
    <row r="84" spans="1:20">
      <c r="A84" s="23" t="s">
        <v>508</v>
      </c>
      <c r="B84" s="24" t="n">
        <v>938</v>
      </c>
      <c r="C84" s="25">
        <f>(828.0/B84*100)</f>
        <v/>
      </c>
      <c r="D84" s="19" t="n">
        <v>110</v>
      </c>
      <c r="E84" s="18" t="n">
        <v>29.28238719</v>
      </c>
      <c r="F84" s="20" t="n">
        <v>4.04707383</v>
      </c>
      <c r="G84" s="18" t="n">
        <v>7.3416065</v>
      </c>
      <c r="H84" s="20" t="n">
        <v>2.39036115</v>
      </c>
      <c r="I84" s="18" t="n">
        <v>63.37600631</v>
      </c>
      <c r="J84" s="20" t="n">
        <v>4.37753225</v>
      </c>
      <c r="K84" s="18" t="n">
        <v>0</v>
      </c>
      <c r="L84" s="20" t="n">
        <v>0</v>
      </c>
      <c r="M84" s="18" t="n">
        <v>0</v>
      </c>
      <c r="N84" s="20" t="n">
        <v>0</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(6304.0/B7*100)</f>
        <v/>
      </c>
      <c r="D7" s="19" t="n">
        <v>859</v>
      </c>
      <c r="E7" s="18" t="n">
        <v>13.97528842</v>
      </c>
      <c r="F7" s="20" t="n">
        <v>1.41324139</v>
      </c>
      <c r="G7" s="18" t="n">
        <v>77.3607319</v>
      </c>
      <c r="H7" s="20" t="n">
        <v>1.50762268</v>
      </c>
      <c r="I7" s="18" t="n">
        <v>0</v>
      </c>
      <c r="J7" s="20" t="n">
        <v>0</v>
      </c>
      <c r="K7" s="18" t="n">
        <v>1.65103139</v>
      </c>
      <c r="L7" s="20" t="n">
        <v>0.45971953</v>
      </c>
      <c r="M7" s="18" t="n">
        <v>0.01232444</v>
      </c>
      <c r="N7" s="20" t="n">
        <v>0.01251017</v>
      </c>
      <c r="O7" s="18" t="n">
        <v>0</v>
      </c>
      <c r="P7" s="20" t="n">
        <v>0</v>
      </c>
      <c r="Q7" s="18" t="n">
        <v>7.00062385</v>
      </c>
      <c r="R7" s="20" t="n">
        <v>1.06856152</v>
      </c>
    </row>
    <row r="8" spans="1:18">
      <c r="A8" s="15" t="s">
        <v>430</v>
      </c>
      <c r="B8" s="17" t="n">
        <v>3443</v>
      </c>
      <c r="C8" s="18">
        <f>(3029.0/B8*100)</f>
        <v/>
      </c>
      <c r="D8" s="19" t="n">
        <v>414</v>
      </c>
      <c r="E8" s="18" t="n">
        <v>18.71036176</v>
      </c>
      <c r="F8" s="20" t="n">
        <v>2.17708318</v>
      </c>
      <c r="G8" s="18" t="n">
        <v>70.41306566</v>
      </c>
      <c r="H8" s="20" t="n">
        <v>2.56187784</v>
      </c>
      <c r="I8" s="18" t="n">
        <v>0</v>
      </c>
      <c r="J8" s="20" t="n">
        <v>0</v>
      </c>
      <c r="K8" s="18" t="n">
        <v>0.54057555</v>
      </c>
      <c r="L8" s="20" t="n">
        <v>0.34563004</v>
      </c>
      <c r="M8" s="18" t="n">
        <v>0</v>
      </c>
      <c r="N8" s="20" t="n">
        <v>0</v>
      </c>
      <c r="O8" s="18" t="n">
        <v>0</v>
      </c>
      <c r="P8" s="20" t="n">
        <v>0</v>
      </c>
      <c r="Q8" s="18" t="n">
        <v>10.33599703</v>
      </c>
      <c r="R8" s="20" t="n">
        <v>1.78990247</v>
      </c>
    </row>
    <row r="9" spans="1:18">
      <c r="A9" s="15" t="s">
        <v>431</v>
      </c>
      <c r="B9" s="17" t="n">
        <v>4752</v>
      </c>
      <c r="C9" s="18">
        <f>(4208.0/B9*100)</f>
        <v/>
      </c>
      <c r="D9" s="19" t="n">
        <v>544</v>
      </c>
      <c r="E9" s="18" t="n">
        <v>14.94327469</v>
      </c>
      <c r="F9" s="20" t="n">
        <v>1.80603028</v>
      </c>
      <c r="G9" s="18" t="n">
        <v>76.90009012</v>
      </c>
      <c r="H9" s="20" t="n">
        <v>2.32079832</v>
      </c>
      <c r="I9" s="18" t="n">
        <v>0</v>
      </c>
      <c r="J9" s="20" t="n">
        <v>0</v>
      </c>
      <c r="K9" s="18" t="n">
        <v>1.40139891</v>
      </c>
      <c r="L9" s="20" t="n">
        <v>0.75868795</v>
      </c>
      <c r="M9" s="18" t="n">
        <v>0</v>
      </c>
      <c r="N9" s="20" t="n">
        <v>0</v>
      </c>
      <c r="O9" s="18" t="n">
        <v>0</v>
      </c>
      <c r="P9" s="20" t="n">
        <v>0</v>
      </c>
      <c r="Q9" s="18" t="n">
        <v>6.75523628</v>
      </c>
      <c r="R9" s="20" t="n">
        <v>1.15562266</v>
      </c>
    </row>
    <row r="10" spans="1:18">
      <c r="A10" s="15" t="s">
        <v>432</v>
      </c>
      <c r="B10" s="17" t="n">
        <v>10022</v>
      </c>
      <c r="C10" s="18">
        <f>(8803.0/B10*100)</f>
        <v/>
      </c>
      <c r="D10" s="19" t="n">
        <v>1219</v>
      </c>
      <c r="E10" s="18" t="n">
        <v>14.41944018</v>
      </c>
      <c r="F10" s="20" t="n">
        <v>1.52313446</v>
      </c>
      <c r="G10" s="18" t="n">
        <v>82.6012582</v>
      </c>
      <c r="H10" s="20" t="n">
        <v>1.54763369</v>
      </c>
      <c r="I10" s="18" t="n">
        <v>0</v>
      </c>
      <c r="J10" s="20" t="n">
        <v>0</v>
      </c>
      <c r="K10" s="18" t="n">
        <v>0.44185492</v>
      </c>
      <c r="L10" s="20" t="n">
        <v>0.17865069</v>
      </c>
      <c r="M10" s="18" t="n">
        <v>0.16056871</v>
      </c>
      <c r="N10" s="20" t="n">
        <v>0.16325338</v>
      </c>
      <c r="O10" s="18" t="n">
        <v>0</v>
      </c>
      <c r="P10" s="20" t="n">
        <v>0</v>
      </c>
      <c r="Q10" s="18" t="n">
        <v>2.37687798</v>
      </c>
      <c r="R10" s="20" t="n">
        <v>0.6064142300000001</v>
      </c>
    </row>
    <row r="11" spans="1:18">
      <c r="A11" s="15" t="s">
        <v>433</v>
      </c>
      <c r="B11" s="17" t="n">
        <v>3500</v>
      </c>
      <c r="C11" s="18">
        <f>(3090.0/B11*100)</f>
        <v/>
      </c>
      <c r="D11" s="19" t="n">
        <v>410</v>
      </c>
      <c r="E11" s="18" t="n">
        <v>23.84297039</v>
      </c>
      <c r="F11" s="20" t="n">
        <v>2.53036599</v>
      </c>
      <c r="G11" s="18" t="n">
        <v>62.03762112</v>
      </c>
      <c r="H11" s="20" t="n">
        <v>2.67467655</v>
      </c>
      <c r="I11" s="18" t="n">
        <v>0</v>
      </c>
      <c r="J11" s="20" t="n">
        <v>0</v>
      </c>
      <c r="K11" s="18" t="n">
        <v>4.2623064</v>
      </c>
      <c r="L11" s="20" t="n">
        <v>1.22689173</v>
      </c>
      <c r="M11" s="18" t="n">
        <v>0.10637557</v>
      </c>
      <c r="N11" s="20" t="n">
        <v>0.11703469</v>
      </c>
      <c r="O11" s="18" t="n">
        <v>0</v>
      </c>
      <c r="P11" s="20" t="n">
        <v>0</v>
      </c>
      <c r="Q11" s="18" t="n">
        <v>9.750726520000001</v>
      </c>
      <c r="R11" s="20" t="n">
        <v>1.78715168</v>
      </c>
    </row>
    <row r="12" spans="1:18">
      <c r="A12" s="15" t="s">
        <v>434</v>
      </c>
      <c r="B12" s="17" t="n">
        <v>3422</v>
      </c>
      <c r="C12" s="18">
        <f>(3010.0/B12*100)</f>
        <v/>
      </c>
      <c r="D12" s="19" t="n">
        <v>412</v>
      </c>
      <c r="E12" s="18" t="n">
        <v>20.80723919</v>
      </c>
      <c r="F12" s="20" t="n">
        <v>2.38727757</v>
      </c>
      <c r="G12" s="18" t="n">
        <v>71.29363237</v>
      </c>
      <c r="H12" s="20" t="n">
        <v>2.69951512</v>
      </c>
      <c r="I12" s="18" t="n">
        <v>0</v>
      </c>
      <c r="J12" s="20" t="n">
        <v>0</v>
      </c>
      <c r="K12" s="18" t="n">
        <v>1.41387641</v>
      </c>
      <c r="L12" s="20" t="n">
        <v>0.65039284</v>
      </c>
      <c r="M12" s="18" t="n">
        <v>0</v>
      </c>
      <c r="N12" s="20" t="n">
        <v>0</v>
      </c>
      <c r="O12" s="18" t="n">
        <v>0</v>
      </c>
      <c r="P12" s="20" t="n">
        <v>0</v>
      </c>
      <c r="Q12" s="18" t="n">
        <v>6.48525203</v>
      </c>
      <c r="R12" s="20" t="n">
        <v>1.68166971</v>
      </c>
    </row>
    <row r="13" spans="1:18">
      <c r="A13" s="15" t="s">
        <v>435</v>
      </c>
      <c r="B13" s="17" t="n">
        <v>3602</v>
      </c>
      <c r="C13" s="18">
        <f>(3191.0/B13*100)</f>
        <v/>
      </c>
      <c r="D13" s="19" t="n">
        <v>411</v>
      </c>
      <c r="E13" s="18" t="n">
        <v>19.32359825</v>
      </c>
      <c r="F13" s="20" t="n">
        <v>2.26705355</v>
      </c>
      <c r="G13" s="18" t="n">
        <v>75.85752158</v>
      </c>
      <c r="H13" s="20" t="n">
        <v>2.24169675</v>
      </c>
      <c r="I13" s="18" t="n">
        <v>0</v>
      </c>
      <c r="J13" s="20" t="n">
        <v>0</v>
      </c>
      <c r="K13" s="18" t="n">
        <v>0.68821805</v>
      </c>
      <c r="L13" s="20" t="n">
        <v>0.51972321</v>
      </c>
      <c r="M13" s="18" t="n">
        <v>0.07282324</v>
      </c>
      <c r="N13" s="20" t="n">
        <v>0.07360774</v>
      </c>
      <c r="O13" s="18" t="n">
        <v>0</v>
      </c>
      <c r="P13" s="20" t="n">
        <v>0</v>
      </c>
      <c r="Q13" s="18" t="n">
        <v>4.05783889</v>
      </c>
      <c r="R13" s="20" t="n">
        <v>1.01748358</v>
      </c>
    </row>
    <row r="14" spans="1:18">
      <c r="A14" s="15" t="s">
        <v>436</v>
      </c>
      <c r="B14" s="17" t="n">
        <v>2788</v>
      </c>
      <c r="C14" s="18">
        <f>(2458.0/B14*100)</f>
        <v/>
      </c>
      <c r="D14" s="19" t="n">
        <v>330</v>
      </c>
      <c r="E14" s="18" t="n">
        <v>8.870634320000001</v>
      </c>
      <c r="F14" s="20" t="n">
        <v>1.72694944</v>
      </c>
      <c r="G14" s="18" t="n">
        <v>89.85431333</v>
      </c>
      <c r="H14" s="20" t="n">
        <v>1.88410319</v>
      </c>
      <c r="I14" s="18" t="n">
        <v>0</v>
      </c>
      <c r="J14" s="20" t="n">
        <v>0</v>
      </c>
      <c r="K14" s="18" t="n">
        <v>0.25353021</v>
      </c>
      <c r="L14" s="20" t="n">
        <v>0.25158247</v>
      </c>
      <c r="M14" s="18" t="n">
        <v>0</v>
      </c>
      <c r="N14" s="20" t="n">
        <v>0</v>
      </c>
      <c r="O14" s="18" t="n">
        <v>0</v>
      </c>
      <c r="P14" s="20" t="n">
        <v>0</v>
      </c>
      <c r="Q14" s="18" t="n">
        <v>1.02152214</v>
      </c>
      <c r="R14" s="20" t="n">
        <v>0.52316629</v>
      </c>
    </row>
    <row r="15" spans="1:18">
      <c r="A15" s="15" t="s">
        <v>437</v>
      </c>
      <c r="B15" s="17" t="n">
        <v>2863</v>
      </c>
      <c r="C15" s="18">
        <f>(2504.0/B15*100)</f>
        <v/>
      </c>
      <c r="D15" s="19" t="n">
        <v>359</v>
      </c>
      <c r="E15" s="18" t="n">
        <v>10.34321374</v>
      </c>
      <c r="F15" s="20" t="n">
        <v>1.43693873</v>
      </c>
      <c r="G15" s="18" t="n">
        <v>86.92441608</v>
      </c>
      <c r="H15" s="20" t="n">
        <v>1.613686</v>
      </c>
      <c r="I15" s="18" t="n">
        <v>0</v>
      </c>
      <c r="J15" s="20" t="n">
        <v>0</v>
      </c>
      <c r="K15" s="18" t="n">
        <v>1.52078743</v>
      </c>
      <c r="L15" s="20" t="n">
        <v>0.67036093</v>
      </c>
      <c r="M15" s="18" t="n">
        <v>0</v>
      </c>
      <c r="N15" s="20" t="n">
        <v>0</v>
      </c>
      <c r="O15" s="18" t="n">
        <v>0</v>
      </c>
      <c r="P15" s="20" t="n">
        <v>0</v>
      </c>
      <c r="Q15" s="18" t="n">
        <v>1.21158276</v>
      </c>
      <c r="R15" s="20" t="n">
        <v>0.63866163</v>
      </c>
    </row>
    <row r="16" spans="1:18">
      <c r="A16" s="15" t="s">
        <v>438</v>
      </c>
      <c r="B16" s="17" t="n">
        <v>3111</v>
      </c>
      <c r="C16" s="18">
        <f>(2726.0/B16*100)</f>
        <v/>
      </c>
      <c r="D16" s="19" t="n">
        <v>385</v>
      </c>
      <c r="E16" s="18" t="n">
        <v>12.26118099</v>
      </c>
      <c r="F16" s="20" t="n">
        <v>1.70405876</v>
      </c>
      <c r="G16" s="18" t="n">
        <v>74.7433699</v>
      </c>
      <c r="H16" s="20" t="n">
        <v>2.24308789</v>
      </c>
      <c r="I16" s="18" t="n">
        <v>0</v>
      </c>
      <c r="J16" s="20" t="n">
        <v>0</v>
      </c>
      <c r="K16" s="18" t="n">
        <v>3.1411849</v>
      </c>
      <c r="L16" s="20" t="n">
        <v>1.16909459</v>
      </c>
      <c r="M16" s="18" t="n">
        <v>0</v>
      </c>
      <c r="N16" s="20" t="n">
        <v>0</v>
      </c>
      <c r="O16" s="18" t="n">
        <v>0</v>
      </c>
      <c r="P16" s="20" t="n">
        <v>0</v>
      </c>
      <c r="Q16" s="18" t="n">
        <v>9.854264199999999</v>
      </c>
      <c r="R16" s="20" t="n">
        <v>1.95272376</v>
      </c>
    </row>
    <row r="17" spans="1:18">
      <c r="A17" s="15" t="s">
        <v>439</v>
      </c>
      <c r="B17" s="17" t="n">
        <v>3197</v>
      </c>
      <c r="C17" s="18">
        <f>(2818.0/B17*100)</f>
        <v/>
      </c>
      <c r="D17" s="19" t="n">
        <v>379</v>
      </c>
      <c r="E17" s="18" t="n">
        <v>13.87603569</v>
      </c>
      <c r="F17" s="20" t="n">
        <v>1.7862491</v>
      </c>
      <c r="G17" s="18" t="n">
        <v>76.71140527</v>
      </c>
      <c r="H17" s="20" t="n">
        <v>2.05121055</v>
      </c>
      <c r="I17" s="18" t="n">
        <v>0</v>
      </c>
      <c r="J17" s="20" t="n">
        <v>0</v>
      </c>
      <c r="K17" s="18" t="n">
        <v>1.52378794</v>
      </c>
      <c r="L17" s="20" t="n">
        <v>0.66396455</v>
      </c>
      <c r="M17" s="18" t="n">
        <v>0</v>
      </c>
      <c r="N17" s="20" t="n">
        <v>0</v>
      </c>
      <c r="O17" s="18" t="n">
        <v>0</v>
      </c>
      <c r="P17" s="20" t="n">
        <v>0</v>
      </c>
      <c r="Q17" s="18" t="n">
        <v>7.8887711</v>
      </c>
      <c r="R17" s="20" t="n">
        <v>1.34789076</v>
      </c>
    </row>
    <row r="18" spans="1:18">
      <c r="A18" s="15" t="s">
        <v>440</v>
      </c>
      <c r="B18" s="17" t="n">
        <v>2706</v>
      </c>
      <c r="C18" s="18">
        <f>(2347.0/B18*100)</f>
        <v/>
      </c>
      <c r="D18" s="19" t="n">
        <v>359</v>
      </c>
      <c r="E18" s="18" t="n">
        <v>31.52265052</v>
      </c>
      <c r="F18" s="20" t="n">
        <v>2.60705478</v>
      </c>
      <c r="G18" s="18" t="n">
        <v>48.64378455</v>
      </c>
      <c r="H18" s="20" t="n">
        <v>2.78919142</v>
      </c>
      <c r="I18" s="18" t="n">
        <v>0</v>
      </c>
      <c r="J18" s="20" t="n">
        <v>0</v>
      </c>
      <c r="K18" s="18" t="n">
        <v>4.06539449</v>
      </c>
      <c r="L18" s="20" t="n">
        <v>1.2119284</v>
      </c>
      <c r="M18" s="18" t="n">
        <v>0</v>
      </c>
      <c r="N18" s="20" t="n">
        <v>0</v>
      </c>
      <c r="O18" s="18" t="n">
        <v>0</v>
      </c>
      <c r="P18" s="20" t="n">
        <v>0</v>
      </c>
      <c r="Q18" s="18" t="n">
        <v>15.76817044</v>
      </c>
      <c r="R18" s="20" t="n">
        <v>1.89375351</v>
      </c>
    </row>
    <row r="19" spans="1:18">
      <c r="A19" s="15" t="s">
        <v>441</v>
      </c>
      <c r="B19" s="17" t="n">
        <v>2850</v>
      </c>
      <c r="C19" s="18">
        <f>(2480.0/B19*100)</f>
        <v/>
      </c>
      <c r="D19" s="19" t="n">
        <v>370</v>
      </c>
      <c r="E19" s="18" t="n">
        <v>27.0453382</v>
      </c>
      <c r="F19" s="20" t="n">
        <v>2.73647215</v>
      </c>
      <c r="G19" s="18" t="n">
        <v>61.43494597</v>
      </c>
      <c r="H19" s="20" t="n">
        <v>2.74970549</v>
      </c>
      <c r="I19" s="18" t="n">
        <v>0</v>
      </c>
      <c r="J19" s="20" t="n">
        <v>0</v>
      </c>
      <c r="K19" s="18" t="n">
        <v>1.66102627</v>
      </c>
      <c r="L19" s="20" t="n">
        <v>0.89416559</v>
      </c>
      <c r="M19" s="18" t="n">
        <v>0</v>
      </c>
      <c r="N19" s="20" t="n">
        <v>0</v>
      </c>
      <c r="O19" s="18" t="n">
        <v>0</v>
      </c>
      <c r="P19" s="20" t="n">
        <v>0</v>
      </c>
      <c r="Q19" s="18" t="n">
        <v>9.858689549999999</v>
      </c>
      <c r="R19" s="20" t="n">
        <v>1.60161349</v>
      </c>
    </row>
    <row r="20" spans="1:18">
      <c r="A20" s="15" t="s">
        <v>442</v>
      </c>
      <c r="B20" s="17" t="n">
        <v>1741</v>
      </c>
      <c r="C20" s="18">
        <f>(1537.0/B20*100)</f>
        <v/>
      </c>
      <c r="D20" s="19" t="n">
        <v>204</v>
      </c>
      <c r="E20" s="18" t="n">
        <v>21.34343338</v>
      </c>
      <c r="F20" s="20" t="n">
        <v>2.66438383</v>
      </c>
      <c r="G20" s="18" t="n">
        <v>72.35478440999999</v>
      </c>
      <c r="H20" s="20" t="n">
        <v>2.61009388</v>
      </c>
      <c r="I20" s="18" t="n">
        <v>0</v>
      </c>
      <c r="J20" s="20" t="n">
        <v>0</v>
      </c>
      <c r="K20" s="18" t="n">
        <v>1.00291772</v>
      </c>
      <c r="L20" s="20" t="n">
        <v>0.71029076</v>
      </c>
      <c r="M20" s="18" t="n">
        <v>0</v>
      </c>
      <c r="N20" s="20" t="n">
        <v>0</v>
      </c>
      <c r="O20" s="18" t="n">
        <v>0</v>
      </c>
      <c r="P20" s="20" t="n">
        <v>0</v>
      </c>
      <c r="Q20" s="18" t="n">
        <v>5.29886449</v>
      </c>
      <c r="R20" s="20" t="n">
        <v>1.6946381</v>
      </c>
    </row>
    <row r="21" spans="1:18">
      <c r="A21" s="15" t="s">
        <v>443</v>
      </c>
      <c r="B21" s="17" t="n">
        <v>2833</v>
      </c>
      <c r="C21" s="18">
        <f>(2366.0/B21*100)</f>
        <v/>
      </c>
      <c r="D21" s="19" t="n">
        <v>467</v>
      </c>
      <c r="E21" s="18" t="n">
        <v>10.91103863</v>
      </c>
      <c r="F21" s="20" t="n">
        <v>1.43941975</v>
      </c>
      <c r="G21" s="18" t="n">
        <v>84.9400085</v>
      </c>
      <c r="H21" s="20" t="n">
        <v>1.81596885</v>
      </c>
      <c r="I21" s="18" t="n">
        <v>0</v>
      </c>
      <c r="J21" s="20" t="n">
        <v>0</v>
      </c>
      <c r="K21" s="18" t="n">
        <v>0.82305956</v>
      </c>
      <c r="L21" s="20" t="n">
        <v>0.41135919</v>
      </c>
      <c r="M21" s="18" t="n">
        <v>0.16592839</v>
      </c>
      <c r="N21" s="20" t="n">
        <v>0.16484663</v>
      </c>
      <c r="O21" s="18" t="n">
        <v>0</v>
      </c>
      <c r="P21" s="20" t="n">
        <v>0</v>
      </c>
      <c r="Q21" s="18" t="n">
        <v>3.15996492</v>
      </c>
      <c r="R21" s="20" t="n">
        <v>0.72514117</v>
      </c>
    </row>
    <row r="22" spans="1:18">
      <c r="A22" s="15" t="s">
        <v>444</v>
      </c>
      <c r="B22" s="17" t="n">
        <v>3667</v>
      </c>
      <c r="C22" s="18">
        <f>(3234.0/B22*100)</f>
        <v/>
      </c>
      <c r="D22" s="19" t="n">
        <v>433</v>
      </c>
      <c r="E22" s="18" t="n">
        <v>18.1987708</v>
      </c>
      <c r="F22" s="20" t="n">
        <v>1.91032128</v>
      </c>
      <c r="G22" s="18" t="n">
        <v>67.34717943</v>
      </c>
      <c r="H22" s="20" t="n">
        <v>2.26962328</v>
      </c>
      <c r="I22" s="18" t="n">
        <v>0</v>
      </c>
      <c r="J22" s="20" t="n">
        <v>0</v>
      </c>
      <c r="K22" s="18" t="n">
        <v>1.72472398</v>
      </c>
      <c r="L22" s="20" t="n">
        <v>0.65770373</v>
      </c>
      <c r="M22" s="18" t="n">
        <v>0</v>
      </c>
      <c r="N22" s="20" t="n">
        <v>0</v>
      </c>
      <c r="O22" s="18" t="n">
        <v>0</v>
      </c>
      <c r="P22" s="20" t="n">
        <v>0</v>
      </c>
      <c r="Q22" s="18" t="n">
        <v>12.72932579</v>
      </c>
      <c r="R22" s="20" t="n">
        <v>1.8006213</v>
      </c>
    </row>
    <row r="23" spans="1:18">
      <c r="A23" s="15" t="s">
        <v>445</v>
      </c>
      <c r="B23" s="17" t="n">
        <v>5792</v>
      </c>
      <c r="C23" s="18">
        <f>(5111.0/B23*100)</f>
        <v/>
      </c>
      <c r="D23" s="19" t="n">
        <v>681</v>
      </c>
      <c r="E23" s="18" t="n">
        <v>16.20530961</v>
      </c>
      <c r="F23" s="20" t="n">
        <v>1.9456911</v>
      </c>
      <c r="G23" s="18" t="n">
        <v>70.52529355</v>
      </c>
      <c r="H23" s="20" t="n">
        <v>3.00068405</v>
      </c>
      <c r="I23" s="18" t="n">
        <v>0</v>
      </c>
      <c r="J23" s="20" t="n">
        <v>0</v>
      </c>
      <c r="K23" s="18" t="n">
        <v>1.55756833</v>
      </c>
      <c r="L23" s="20" t="n">
        <v>0.59413533</v>
      </c>
      <c r="M23" s="18" t="n">
        <v>2.42435518</v>
      </c>
      <c r="N23" s="20" t="n">
        <v>1.48430902</v>
      </c>
      <c r="O23" s="18" t="n">
        <v>0</v>
      </c>
      <c r="P23" s="20" t="n">
        <v>0</v>
      </c>
      <c r="Q23" s="18" t="n">
        <v>9.28747332</v>
      </c>
      <c r="R23" s="20" t="n">
        <v>1.96947148</v>
      </c>
    </row>
    <row r="24" spans="1:18">
      <c r="A24" s="15" t="s">
        <v>446</v>
      </c>
      <c r="B24" s="17" t="n">
        <v>3309</v>
      </c>
      <c r="C24" s="18">
        <f>(2922.0/B24*100)</f>
        <v/>
      </c>
      <c r="D24" s="19" t="n">
        <v>387</v>
      </c>
      <c r="E24" s="18" t="n">
        <v>33.39276333</v>
      </c>
      <c r="F24" s="20" t="n">
        <v>2.78339393</v>
      </c>
      <c r="G24" s="18" t="n">
        <v>45.61770183</v>
      </c>
      <c r="H24" s="20" t="n">
        <v>2.59225837</v>
      </c>
      <c r="I24" s="18" t="n">
        <v>0</v>
      </c>
      <c r="J24" s="20" t="n">
        <v>0</v>
      </c>
      <c r="K24" s="18" t="n">
        <v>1.06408963</v>
      </c>
      <c r="L24" s="20" t="n">
        <v>0.54623981</v>
      </c>
      <c r="M24" s="18" t="n">
        <v>0</v>
      </c>
      <c r="N24" s="20" t="n">
        <v>0</v>
      </c>
      <c r="O24" s="18" t="n">
        <v>0</v>
      </c>
      <c r="P24" s="20" t="n">
        <v>0</v>
      </c>
      <c r="Q24" s="18" t="n">
        <v>19.92544521</v>
      </c>
      <c r="R24" s="20" t="n">
        <v>2.25268672</v>
      </c>
    </row>
    <row r="25" spans="1:18">
      <c r="A25" s="15" t="s">
        <v>447</v>
      </c>
      <c r="B25" s="17" t="n">
        <v>2669</v>
      </c>
      <c r="C25" s="18">
        <f>(2329.0/B25*100)</f>
        <v/>
      </c>
      <c r="D25" s="19" t="n">
        <v>340</v>
      </c>
      <c r="E25" s="18" t="n">
        <v>8.00869868</v>
      </c>
      <c r="F25" s="20" t="n">
        <v>1.4780514</v>
      </c>
      <c r="G25" s="18" t="n">
        <v>85.89789703</v>
      </c>
      <c r="H25" s="20" t="n">
        <v>1.92431093</v>
      </c>
      <c r="I25" s="18" t="n">
        <v>0</v>
      </c>
      <c r="J25" s="20" t="n">
        <v>0</v>
      </c>
      <c r="K25" s="18" t="n">
        <v>0.85383614</v>
      </c>
      <c r="L25" s="20" t="n">
        <v>0.49047914</v>
      </c>
      <c r="M25" s="18" t="n">
        <v>0</v>
      </c>
      <c r="N25" s="20" t="n">
        <v>0</v>
      </c>
      <c r="O25" s="18" t="n">
        <v>0</v>
      </c>
      <c r="P25" s="20" t="n">
        <v>0</v>
      </c>
      <c r="Q25" s="18" t="n">
        <v>5.23956815</v>
      </c>
      <c r="R25" s="20" t="n">
        <v>1.11822546</v>
      </c>
    </row>
    <row r="26" spans="1:18">
      <c r="A26" s="15" t="s">
        <v>448</v>
      </c>
      <c r="B26" s="17" t="n">
        <v>2419</v>
      </c>
      <c r="C26" s="18">
        <f>(2128.0/B26*100)</f>
        <v/>
      </c>
      <c r="D26" s="19" t="n">
        <v>291</v>
      </c>
      <c r="E26" s="18" t="n">
        <v>17.44814951</v>
      </c>
      <c r="F26" s="20" t="n">
        <v>2.32601382</v>
      </c>
      <c r="G26" s="18" t="n">
        <v>79.38904816</v>
      </c>
      <c r="H26" s="20" t="n">
        <v>2.61290733</v>
      </c>
      <c r="I26" s="18" t="n">
        <v>0</v>
      </c>
      <c r="J26" s="20" t="n">
        <v>0</v>
      </c>
      <c r="K26" s="18" t="n">
        <v>0.26217856</v>
      </c>
      <c r="L26" s="20" t="n">
        <v>0.26211069</v>
      </c>
      <c r="M26" s="18" t="n">
        <v>0.58490995</v>
      </c>
      <c r="N26" s="20" t="n">
        <v>0.40038884</v>
      </c>
      <c r="O26" s="18" t="n">
        <v>0</v>
      </c>
      <c r="P26" s="20" t="n">
        <v>0</v>
      </c>
      <c r="Q26" s="18" t="n">
        <v>2.31571382</v>
      </c>
      <c r="R26" s="20" t="n">
        <v>1.28718417</v>
      </c>
    </row>
    <row r="27" spans="1:18">
      <c r="A27" s="15" t="s">
        <v>449</v>
      </c>
      <c r="B27" s="17" t="n">
        <v>2683</v>
      </c>
      <c r="C27" s="18">
        <f>(2377.0/B27*100)</f>
        <v/>
      </c>
      <c r="D27" s="19" t="n">
        <v>306</v>
      </c>
      <c r="E27" s="18" t="n">
        <v>19.12768865</v>
      </c>
      <c r="F27" s="20" t="n">
        <v>1.99276314</v>
      </c>
      <c r="G27" s="18" t="n">
        <v>68.45698416</v>
      </c>
      <c r="H27" s="20" t="n">
        <v>2.40544465</v>
      </c>
      <c r="I27" s="18" t="n">
        <v>0</v>
      </c>
      <c r="J27" s="20" t="n">
        <v>0</v>
      </c>
      <c r="K27" s="18" t="n">
        <v>1.36554286</v>
      </c>
      <c r="L27" s="20" t="n">
        <v>0.67033646</v>
      </c>
      <c r="M27" s="18" t="n">
        <v>0</v>
      </c>
      <c r="N27" s="20" t="n">
        <v>0</v>
      </c>
      <c r="O27" s="18" t="n">
        <v>0</v>
      </c>
      <c r="P27" s="20" t="n">
        <v>0</v>
      </c>
      <c r="Q27" s="18" t="n">
        <v>11.04978433</v>
      </c>
      <c r="R27" s="20" t="n">
        <v>1.7503599</v>
      </c>
    </row>
    <row r="28" spans="1:18">
      <c r="A28" s="15" t="s">
        <v>450</v>
      </c>
      <c r="B28" s="17" t="n">
        <v>3803</v>
      </c>
      <c r="C28" s="18">
        <f>(3349.0/B28*100)</f>
        <v/>
      </c>
      <c r="D28" s="19" t="n">
        <v>454</v>
      </c>
      <c r="E28" s="18" t="n">
        <v>41.62788784</v>
      </c>
      <c r="F28" s="20" t="n">
        <v>2.43166513</v>
      </c>
      <c r="G28" s="18" t="n">
        <v>55.29682291</v>
      </c>
      <c r="H28" s="20" t="n">
        <v>2.65145655</v>
      </c>
      <c r="I28" s="18" t="n">
        <v>0</v>
      </c>
      <c r="J28" s="20" t="n">
        <v>0</v>
      </c>
      <c r="K28" s="18" t="n">
        <v>0.32944302</v>
      </c>
      <c r="L28" s="20" t="n">
        <v>0.23863038</v>
      </c>
      <c r="M28" s="18" t="n">
        <v>0</v>
      </c>
      <c r="N28" s="20" t="n">
        <v>0</v>
      </c>
      <c r="O28" s="18" t="n">
        <v>0</v>
      </c>
      <c r="P28" s="20" t="n">
        <v>0</v>
      </c>
      <c r="Q28" s="18" t="n">
        <v>2.74584623</v>
      </c>
      <c r="R28" s="20" t="n">
        <v>0.8386705800000001</v>
      </c>
    </row>
    <row r="29" spans="1:18">
      <c r="A29" s="15" t="s">
        <v>451</v>
      </c>
      <c r="B29" s="17" t="n">
        <v>2700</v>
      </c>
      <c r="C29" s="18">
        <f>(2385.0/B29*100)</f>
        <v/>
      </c>
      <c r="D29" s="19" t="n">
        <v>315</v>
      </c>
      <c r="E29" s="18" t="n">
        <v>14.46283911</v>
      </c>
      <c r="F29" s="20" t="n">
        <v>2.27017081</v>
      </c>
      <c r="G29" s="18" t="n">
        <v>82.6238015</v>
      </c>
      <c r="H29" s="20" t="n">
        <v>2.22802568</v>
      </c>
      <c r="I29" s="18" t="n">
        <v>0</v>
      </c>
      <c r="J29" s="20" t="n">
        <v>0</v>
      </c>
      <c r="K29" s="18" t="n">
        <v>0</v>
      </c>
      <c r="L29" s="20" t="n">
        <v>0</v>
      </c>
      <c r="M29" s="18" t="n">
        <v>0.33010765</v>
      </c>
      <c r="N29" s="20" t="n">
        <v>0.34452525</v>
      </c>
      <c r="O29" s="18" t="n">
        <v>0</v>
      </c>
      <c r="P29" s="20" t="n">
        <v>0</v>
      </c>
      <c r="Q29" s="18" t="n">
        <v>2.58325174</v>
      </c>
      <c r="R29" s="20" t="n">
        <v>1.06996044</v>
      </c>
    </row>
    <row r="30" spans="1:18">
      <c r="A30" s="15" t="s">
        <v>452</v>
      </c>
      <c r="B30" s="17" t="n">
        <v>2257</v>
      </c>
      <c r="C30" s="18">
        <f>(1982.0/B30*100)</f>
        <v/>
      </c>
      <c r="D30" s="19" t="n">
        <v>275</v>
      </c>
      <c r="E30" s="18" t="n">
        <v>16.50731125</v>
      </c>
      <c r="F30" s="20" t="n">
        <v>2.13468366</v>
      </c>
      <c r="G30" s="18" t="n">
        <v>75.70897822000001</v>
      </c>
      <c r="H30" s="20" t="n">
        <v>2.22447126</v>
      </c>
      <c r="I30" s="18" t="n">
        <v>0</v>
      </c>
      <c r="J30" s="20" t="n">
        <v>0</v>
      </c>
      <c r="K30" s="18" t="n">
        <v>1.18376514</v>
      </c>
      <c r="L30" s="20" t="n">
        <v>0.68008448</v>
      </c>
      <c r="M30" s="18" t="n">
        <v>0</v>
      </c>
      <c r="N30" s="20" t="n">
        <v>0</v>
      </c>
      <c r="O30" s="18" t="n">
        <v>0</v>
      </c>
      <c r="P30" s="20" t="n">
        <v>0</v>
      </c>
      <c r="Q30" s="18" t="n">
        <v>6.59994539</v>
      </c>
      <c r="R30" s="20" t="n">
        <v>1.27015191</v>
      </c>
    </row>
    <row r="31" spans="1:18">
      <c r="A31" s="15" t="s">
        <v>453</v>
      </c>
      <c r="B31" s="17" t="n">
        <v>2706</v>
      </c>
      <c r="C31" s="18">
        <f>(2376.0/B31*100)</f>
        <v/>
      </c>
      <c r="D31" s="19" t="n">
        <v>330</v>
      </c>
      <c r="E31" s="18" t="n">
        <v>15.70321179</v>
      </c>
      <c r="F31" s="20" t="n">
        <v>2.03483855</v>
      </c>
      <c r="G31" s="18" t="n">
        <v>76.98629717999999</v>
      </c>
      <c r="H31" s="20" t="n">
        <v>2.17021253</v>
      </c>
      <c r="I31" s="18" t="n">
        <v>0</v>
      </c>
      <c r="J31" s="20" t="n">
        <v>0</v>
      </c>
      <c r="K31" s="18" t="n">
        <v>1.98997977</v>
      </c>
      <c r="L31" s="20" t="n">
        <v>0.74847539</v>
      </c>
      <c r="M31" s="18" t="n">
        <v>0</v>
      </c>
      <c r="N31" s="20" t="n">
        <v>0</v>
      </c>
      <c r="O31" s="18" t="n">
        <v>0</v>
      </c>
      <c r="P31" s="20" t="n">
        <v>0</v>
      </c>
      <c r="Q31" s="18" t="n">
        <v>5.32051125</v>
      </c>
      <c r="R31" s="20" t="n">
        <v>1.29545164</v>
      </c>
    </row>
    <row r="32" spans="1:18">
      <c r="A32" s="15" t="s">
        <v>454</v>
      </c>
      <c r="B32" s="17" t="n">
        <v>2209</v>
      </c>
      <c r="C32" s="18">
        <f>(1860.0/B32*100)</f>
        <v/>
      </c>
      <c r="D32" s="19" t="n">
        <v>349</v>
      </c>
      <c r="E32" s="18" t="n">
        <v>8.472364089999999</v>
      </c>
      <c r="F32" s="20" t="n">
        <v>1.41746927</v>
      </c>
      <c r="G32" s="18" t="n">
        <v>87.02494622</v>
      </c>
      <c r="H32" s="20" t="n">
        <v>1.797547</v>
      </c>
      <c r="I32" s="18" t="n">
        <v>0</v>
      </c>
      <c r="J32" s="20" t="n">
        <v>0</v>
      </c>
      <c r="K32" s="18" t="n">
        <v>0.78225231</v>
      </c>
      <c r="L32" s="20" t="n">
        <v>0.52812697</v>
      </c>
      <c r="M32" s="18" t="n">
        <v>0</v>
      </c>
      <c r="N32" s="20" t="n">
        <v>0</v>
      </c>
      <c r="O32" s="18" t="n">
        <v>0</v>
      </c>
      <c r="P32" s="20" t="n">
        <v>0</v>
      </c>
      <c r="Q32" s="18" t="n">
        <v>3.72043739</v>
      </c>
      <c r="R32" s="20" t="n">
        <v>1.04617566</v>
      </c>
    </row>
    <row r="33" spans="1:18">
      <c r="A33" s="15" t="s">
        <v>455</v>
      </c>
      <c r="B33" s="17" t="n">
        <v>3651</v>
      </c>
      <c r="C33" s="18">
        <f>(3222.0/B33*100)</f>
        <v/>
      </c>
      <c r="D33" s="19" t="n">
        <v>429</v>
      </c>
      <c r="E33" s="18" t="n">
        <v>21.26352938</v>
      </c>
      <c r="F33" s="20" t="n">
        <v>2.40798216</v>
      </c>
      <c r="G33" s="18" t="n">
        <v>73.51741435</v>
      </c>
      <c r="H33" s="20" t="n">
        <v>2.3068903</v>
      </c>
      <c r="I33" s="18" t="n">
        <v>0</v>
      </c>
      <c r="J33" s="20" t="n">
        <v>0</v>
      </c>
      <c r="K33" s="18" t="n">
        <v>0</v>
      </c>
      <c r="L33" s="20" t="n">
        <v>0</v>
      </c>
      <c r="M33" s="18" t="n">
        <v>0.2633502</v>
      </c>
      <c r="N33" s="20" t="n">
        <v>0.25269328</v>
      </c>
      <c r="O33" s="18" t="n">
        <v>0</v>
      </c>
      <c r="P33" s="20" t="n">
        <v>0</v>
      </c>
      <c r="Q33" s="18" t="n">
        <v>4.95570607</v>
      </c>
      <c r="R33" s="20" t="n">
        <v>1.14107689</v>
      </c>
    </row>
    <row r="34" spans="1:18">
      <c r="A34" s="15" t="s">
        <v>456</v>
      </c>
      <c r="B34" s="17" t="n">
        <v>3035</v>
      </c>
      <c r="C34" s="18">
        <f>(2658.0/B34*100)</f>
        <v/>
      </c>
      <c r="D34" s="19" t="n">
        <v>377</v>
      </c>
      <c r="E34" s="18" t="n">
        <v>29.54377915</v>
      </c>
      <c r="F34" s="20" t="n">
        <v>2.31688727</v>
      </c>
      <c r="G34" s="18" t="n">
        <v>63.00007969</v>
      </c>
      <c r="H34" s="20" t="n">
        <v>2.77577991</v>
      </c>
      <c r="I34" s="18" t="n">
        <v>0</v>
      </c>
      <c r="J34" s="20" t="n">
        <v>0</v>
      </c>
      <c r="K34" s="18" t="n">
        <v>0.50283775</v>
      </c>
      <c r="L34" s="20" t="n">
        <v>0.45819765</v>
      </c>
      <c r="M34" s="18" t="n">
        <v>0</v>
      </c>
      <c r="N34" s="20" t="n">
        <v>0</v>
      </c>
      <c r="O34" s="18" t="n">
        <v>0</v>
      </c>
      <c r="P34" s="20" t="n">
        <v>0</v>
      </c>
      <c r="Q34" s="18" t="n">
        <v>6.9533034</v>
      </c>
      <c r="R34" s="20" t="n">
        <v>1.18996024</v>
      </c>
    </row>
    <row r="35" spans="1:18">
      <c r="A35" s="15" t="s">
        <v>457</v>
      </c>
      <c r="B35" s="17" t="n">
        <v>2901</v>
      </c>
      <c r="C35" s="18">
        <f>(2574.0/B35*100)</f>
        <v/>
      </c>
      <c r="D35" s="19" t="n">
        <v>327</v>
      </c>
      <c r="E35" s="18" t="n">
        <v>12.66526377</v>
      </c>
      <c r="F35" s="20" t="n">
        <v>2.28918598</v>
      </c>
      <c r="G35" s="18" t="n">
        <v>84.3972835</v>
      </c>
      <c r="H35" s="20" t="n">
        <v>2.54423765</v>
      </c>
      <c r="I35" s="18" t="n">
        <v>0</v>
      </c>
      <c r="J35" s="20" t="n">
        <v>0</v>
      </c>
      <c r="K35" s="18" t="n">
        <v>0.72293296</v>
      </c>
      <c r="L35" s="20" t="n">
        <v>0.60619254</v>
      </c>
      <c r="M35" s="18" t="n">
        <v>0</v>
      </c>
      <c r="N35" s="20" t="n">
        <v>0</v>
      </c>
      <c r="O35" s="18" t="n">
        <v>0</v>
      </c>
      <c r="P35" s="20" t="n">
        <v>0</v>
      </c>
      <c r="Q35" s="18" t="n">
        <v>2.21451977</v>
      </c>
      <c r="R35" s="20" t="n">
        <v>0.94025048</v>
      </c>
    </row>
    <row r="36" spans="1:18">
      <c r="A36" s="15" t="s">
        <v>458</v>
      </c>
      <c r="B36" s="17" t="n">
        <v>3404</v>
      </c>
      <c r="C36" s="18">
        <f>(2992.0/B36*100)</f>
        <v/>
      </c>
      <c r="D36" s="19" t="n">
        <v>412</v>
      </c>
      <c r="E36" s="18" t="n">
        <v>21.84158477</v>
      </c>
      <c r="F36" s="20" t="n">
        <v>2.08869433</v>
      </c>
      <c r="G36" s="18" t="n">
        <v>68.45299089</v>
      </c>
      <c r="H36" s="20" t="n">
        <v>2.34352111</v>
      </c>
      <c r="I36" s="18" t="n">
        <v>0</v>
      </c>
      <c r="J36" s="20" t="n">
        <v>0</v>
      </c>
      <c r="K36" s="18" t="n">
        <v>0.61257405</v>
      </c>
      <c r="L36" s="20" t="n">
        <v>0.37500385</v>
      </c>
      <c r="M36" s="18" t="n">
        <v>0</v>
      </c>
      <c r="N36" s="20" t="n">
        <v>0</v>
      </c>
      <c r="O36" s="18" t="n">
        <v>0</v>
      </c>
      <c r="P36" s="20" t="n">
        <v>0</v>
      </c>
      <c r="Q36" s="18" t="n">
        <v>9.092850289999999</v>
      </c>
      <c r="R36" s="20" t="n">
        <v>1.51492724</v>
      </c>
    </row>
    <row r="37" spans="1:18">
      <c r="A37" s="15" t="s">
        <v>459</v>
      </c>
      <c r="B37" s="17" t="n">
        <v>2731</v>
      </c>
      <c r="C37" s="18">
        <f>(2396.0/B37*100)</f>
        <v/>
      </c>
      <c r="D37" s="19" t="n">
        <v>335</v>
      </c>
      <c r="E37" s="18" t="n">
        <v>13.80146997</v>
      </c>
      <c r="F37" s="20" t="n">
        <v>2.29406366</v>
      </c>
      <c r="G37" s="18" t="n">
        <v>76.99993155999999</v>
      </c>
      <c r="H37" s="20" t="n">
        <v>2.67830441</v>
      </c>
      <c r="I37" s="18" t="n">
        <v>0</v>
      </c>
      <c r="J37" s="20" t="n">
        <v>0</v>
      </c>
      <c r="K37" s="18" t="n">
        <v>3.17050162</v>
      </c>
      <c r="L37" s="20" t="n">
        <v>0.86739799</v>
      </c>
      <c r="M37" s="18" t="n">
        <v>0</v>
      </c>
      <c r="N37" s="20" t="n">
        <v>0</v>
      </c>
      <c r="O37" s="18" t="n">
        <v>0</v>
      </c>
      <c r="P37" s="20" t="n">
        <v>0</v>
      </c>
      <c r="Q37" s="18" t="n">
        <v>6.02809685</v>
      </c>
      <c r="R37" s="20" t="n">
        <v>1.23587818</v>
      </c>
    </row>
    <row r="38" spans="1:18">
      <c r="A38" s="15" t="s">
        <v>460</v>
      </c>
      <c r="B38" s="17" t="n">
        <v>2807</v>
      </c>
      <c r="C38" s="18">
        <f>(2362.0/B38*100)</f>
        <v/>
      </c>
      <c r="D38" s="19" t="n">
        <v>445</v>
      </c>
      <c r="E38" s="18" t="n">
        <v>19.34751778</v>
      </c>
      <c r="F38" s="20" t="n">
        <v>2.51776356</v>
      </c>
      <c r="G38" s="18" t="n">
        <v>73.08969172</v>
      </c>
      <c r="H38" s="20" t="n">
        <v>2.69277006</v>
      </c>
      <c r="I38" s="18" t="n">
        <v>0</v>
      </c>
      <c r="J38" s="20" t="n">
        <v>0</v>
      </c>
      <c r="K38" s="18" t="n">
        <v>0.90658319</v>
      </c>
      <c r="L38" s="20" t="n">
        <v>0.46061377</v>
      </c>
      <c r="M38" s="18" t="n">
        <v>0</v>
      </c>
      <c r="N38" s="20" t="n">
        <v>0</v>
      </c>
      <c r="O38" s="18" t="n">
        <v>0</v>
      </c>
      <c r="P38" s="20" t="n">
        <v>0</v>
      </c>
      <c r="Q38" s="18" t="n">
        <v>6.65620731</v>
      </c>
      <c r="R38" s="20" t="n">
        <v>1.3118888</v>
      </c>
    </row>
    <row r="39" spans="1:18">
      <c r="A39" s="15" t="s">
        <v>461</v>
      </c>
      <c r="B39" s="17" t="n">
        <v>2938</v>
      </c>
      <c r="C39" s="18">
        <f>(2588.0/B39*100)</f>
        <v/>
      </c>
      <c r="D39" s="19" t="n">
        <v>350</v>
      </c>
      <c r="E39" s="18" t="n">
        <v>38.31775715</v>
      </c>
      <c r="F39" s="20" t="n">
        <v>3.08262625</v>
      </c>
      <c r="G39" s="18" t="n">
        <v>54.99923595</v>
      </c>
      <c r="H39" s="20" t="n">
        <v>3.59152963</v>
      </c>
      <c r="I39" s="18" t="n">
        <v>0</v>
      </c>
      <c r="J39" s="20" t="n">
        <v>0</v>
      </c>
      <c r="K39" s="18" t="n">
        <v>2.36803399</v>
      </c>
      <c r="L39" s="20" t="n">
        <v>0.70442212</v>
      </c>
      <c r="M39" s="18" t="n">
        <v>0</v>
      </c>
      <c r="N39" s="20" t="n">
        <v>0</v>
      </c>
      <c r="O39" s="18" t="n">
        <v>0</v>
      </c>
      <c r="P39" s="20" t="n">
        <v>0</v>
      </c>
      <c r="Q39" s="18" t="n">
        <v>4.31497291</v>
      </c>
      <c r="R39" s="20" t="n">
        <v>1.22976945</v>
      </c>
    </row>
    <row r="40" spans="1:18">
      <c r="A40" s="15" t="s">
        <v>462</v>
      </c>
      <c r="B40" s="17" t="n">
        <v>6922</v>
      </c>
      <c r="C40" s="18">
        <f>(6126.0/B40*100)</f>
        <v/>
      </c>
      <c r="D40" s="19" t="n">
        <v>796</v>
      </c>
      <c r="E40" s="18" t="n">
        <v>10.89835958</v>
      </c>
      <c r="F40" s="20" t="n">
        <v>1.67379547</v>
      </c>
      <c r="G40" s="18" t="n">
        <v>80.70392849</v>
      </c>
      <c r="H40" s="20" t="n">
        <v>2.21120559</v>
      </c>
      <c r="I40" s="18" t="n">
        <v>0</v>
      </c>
      <c r="J40" s="20" t="n">
        <v>0</v>
      </c>
      <c r="K40" s="18" t="n">
        <v>0.94276487</v>
      </c>
      <c r="L40" s="20" t="n">
        <v>0.56803109</v>
      </c>
      <c r="M40" s="18" t="n">
        <v>0</v>
      </c>
      <c r="N40" s="20" t="n">
        <v>0</v>
      </c>
      <c r="O40" s="18" t="n">
        <v>0</v>
      </c>
      <c r="P40" s="20" t="n">
        <v>0</v>
      </c>
      <c r="Q40" s="18" t="n">
        <v>7.45494707</v>
      </c>
      <c r="R40" s="20" t="n">
        <v>1.38764564</v>
      </c>
    </row>
    <row r="41" spans="1:18">
      <c r="A41" s="15" t="s">
        <v>463</v>
      </c>
      <c r="B41" s="17" t="n">
        <v>2854</v>
      </c>
      <c r="C41" s="18">
        <f>(2526.0/B41*100)</f>
        <v/>
      </c>
      <c r="D41" s="19" t="n">
        <v>328</v>
      </c>
      <c r="E41" s="18" t="n">
        <v>18.76213911</v>
      </c>
      <c r="F41" s="20" t="n">
        <v>2.40613055</v>
      </c>
      <c r="G41" s="18" t="n">
        <v>77.86034906</v>
      </c>
      <c r="H41" s="20" t="n">
        <v>2.52157048</v>
      </c>
      <c r="I41" s="18" t="n">
        <v>0</v>
      </c>
      <c r="J41" s="20" t="n">
        <v>0</v>
      </c>
      <c r="K41" s="18" t="n">
        <v>0.65977867</v>
      </c>
      <c r="L41" s="20" t="n">
        <v>0.40110552</v>
      </c>
      <c r="M41" s="18" t="n">
        <v>0</v>
      </c>
      <c r="N41" s="20" t="n">
        <v>0</v>
      </c>
      <c r="O41" s="18" t="n">
        <v>0</v>
      </c>
      <c r="P41" s="20" t="n">
        <v>0</v>
      </c>
      <c r="Q41" s="18" t="n">
        <v>2.71773316</v>
      </c>
      <c r="R41" s="20" t="n">
        <v>0.90174151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(10943.0/B46*100)</f>
        <v/>
      </c>
      <c r="D46" s="19" t="n">
        <v>1130</v>
      </c>
      <c r="E46" s="18" t="n">
        <v>35.03029727</v>
      </c>
      <c r="F46" s="20" t="n">
        <v>2.04234818</v>
      </c>
      <c r="G46" s="18" t="n">
        <v>43.8383289</v>
      </c>
      <c r="H46" s="20" t="n">
        <v>2.16180773</v>
      </c>
      <c r="I46" s="18" t="n">
        <v>0</v>
      </c>
      <c r="J46" s="20" t="n">
        <v>0</v>
      </c>
      <c r="K46" s="18" t="n">
        <v>3.72557828</v>
      </c>
      <c r="L46" s="20" t="n">
        <v>0.59221738</v>
      </c>
      <c r="M46" s="18" t="n">
        <v>0.46774545</v>
      </c>
      <c r="N46" s="20" t="n">
        <v>0.22207673</v>
      </c>
      <c r="O46" s="18" t="n">
        <v>0</v>
      </c>
      <c r="P46" s="20" t="n">
        <v>0</v>
      </c>
      <c r="Q46" s="18" t="n">
        <v>16.9380501</v>
      </c>
      <c r="R46" s="20" t="n">
        <v>1.37632113</v>
      </c>
    </row>
    <row r="47" spans="1:18">
      <c r="A47" s="15" t="s">
        <v>470</v>
      </c>
      <c r="B47" s="17" t="n">
        <v>2823</v>
      </c>
      <c r="C47" s="18">
        <f>(2498.0/B47*100)</f>
        <v/>
      </c>
      <c r="D47" s="19" t="n">
        <v>325</v>
      </c>
      <c r="E47" s="18" t="n">
        <v>23.94675225</v>
      </c>
      <c r="F47" s="20" t="n">
        <v>1.88504028</v>
      </c>
      <c r="G47" s="18" t="n">
        <v>58.00313086</v>
      </c>
      <c r="H47" s="20" t="n">
        <v>3.06088103</v>
      </c>
      <c r="I47" s="18" t="n">
        <v>0</v>
      </c>
      <c r="J47" s="20" t="n">
        <v>0</v>
      </c>
      <c r="K47" s="18" t="n">
        <v>2.48996277</v>
      </c>
      <c r="L47" s="20" t="n">
        <v>0.87148375</v>
      </c>
      <c r="M47" s="18" t="n">
        <v>0</v>
      </c>
      <c r="N47" s="20" t="n">
        <v>0</v>
      </c>
      <c r="O47" s="18" t="n">
        <v>0</v>
      </c>
      <c r="P47" s="20" t="n">
        <v>0</v>
      </c>
      <c r="Q47" s="18" t="n">
        <v>15.56015413</v>
      </c>
      <c r="R47" s="20" t="n">
        <v>2.48132383</v>
      </c>
    </row>
    <row r="48" spans="1:18">
      <c r="A48" s="15" t="s">
        <v>471</v>
      </c>
      <c r="B48" s="17" t="n">
        <v>4682</v>
      </c>
      <c r="C48" s="18">
        <f>(4099.0/B48*100)</f>
        <v/>
      </c>
      <c r="D48" s="19" t="n">
        <v>583</v>
      </c>
      <c r="E48" s="18" t="n">
        <v>22.14896581</v>
      </c>
      <c r="F48" s="20" t="n">
        <v>2.16280003</v>
      </c>
      <c r="G48" s="18" t="n">
        <v>67.91534765999999</v>
      </c>
      <c r="H48" s="20" t="n">
        <v>2.7324057</v>
      </c>
      <c r="I48" s="18" t="n">
        <v>0</v>
      </c>
      <c r="J48" s="20" t="n">
        <v>0</v>
      </c>
      <c r="K48" s="18" t="n">
        <v>3.01580526</v>
      </c>
      <c r="L48" s="20" t="n">
        <v>1.0670014</v>
      </c>
      <c r="M48" s="18" t="n">
        <v>0</v>
      </c>
      <c r="N48" s="20" t="n">
        <v>0</v>
      </c>
      <c r="O48" s="18" t="n">
        <v>0</v>
      </c>
      <c r="P48" s="20" t="n">
        <v>0</v>
      </c>
      <c r="Q48" s="18" t="n">
        <v>6.91988127</v>
      </c>
      <c r="R48" s="20" t="n">
        <v>1.50650659</v>
      </c>
    </row>
    <row r="49" spans="1:18">
      <c r="A49" s="15" t="s">
        <v>472</v>
      </c>
      <c r="B49" s="17" t="n">
        <v>6158</v>
      </c>
      <c r="C49" s="18">
        <f>(5395.0/B49*100)</f>
        <v/>
      </c>
      <c r="D49" s="19" t="n">
        <v>763</v>
      </c>
      <c r="E49" s="18" t="n">
        <v>46.40182939</v>
      </c>
      <c r="F49" s="20" t="n">
        <v>2.41758253</v>
      </c>
      <c r="G49" s="18" t="n">
        <v>42.25451974</v>
      </c>
      <c r="H49" s="20" t="n">
        <v>2.14188859</v>
      </c>
      <c r="I49" s="18" t="n">
        <v>0</v>
      </c>
      <c r="J49" s="20" t="n">
        <v>0</v>
      </c>
      <c r="K49" s="18" t="n">
        <v>3.26283743</v>
      </c>
      <c r="L49" s="20" t="n">
        <v>1.06495093</v>
      </c>
      <c r="M49" s="18" t="n">
        <v>0</v>
      </c>
      <c r="N49" s="20" t="n">
        <v>0</v>
      </c>
      <c r="O49" s="18" t="n">
        <v>0</v>
      </c>
      <c r="P49" s="20" t="n">
        <v>0</v>
      </c>
      <c r="Q49" s="18" t="n">
        <v>8.08081344</v>
      </c>
      <c r="R49" s="20" t="n">
        <v>1.38261773</v>
      </c>
    </row>
    <row r="50" spans="1:18">
      <c r="A50" s="15" t="s">
        <v>473</v>
      </c>
      <c r="B50" s="17" t="n">
        <v>3494</v>
      </c>
      <c r="C50" s="18">
        <f>(3127.0/B50*100)</f>
        <v/>
      </c>
      <c r="D50" s="19" t="n">
        <v>367</v>
      </c>
      <c r="E50" s="18" t="n">
        <v>44.96404809</v>
      </c>
      <c r="F50" s="20" t="n">
        <v>2.48838206</v>
      </c>
      <c r="G50" s="18" t="n">
        <v>44.9393087</v>
      </c>
      <c r="H50" s="20" t="n">
        <v>2.62992503</v>
      </c>
      <c r="I50" s="18" t="n">
        <v>0</v>
      </c>
      <c r="J50" s="20" t="n">
        <v>0</v>
      </c>
      <c r="K50" s="18" t="n">
        <v>2.45368561</v>
      </c>
      <c r="L50" s="20" t="n">
        <v>0.99128354</v>
      </c>
      <c r="M50" s="18" t="n">
        <v>0</v>
      </c>
      <c r="N50" s="20" t="n">
        <v>0</v>
      </c>
      <c r="O50" s="18" t="n">
        <v>0</v>
      </c>
      <c r="P50" s="20" t="n">
        <v>0</v>
      </c>
      <c r="Q50" s="18" t="n">
        <v>7.6429576</v>
      </c>
      <c r="R50" s="20" t="n">
        <v>1.35031784</v>
      </c>
    </row>
    <row r="51" spans="1:18">
      <c r="A51" s="15" t="s">
        <v>474</v>
      </c>
      <c r="B51" s="17" t="n">
        <v>3013</v>
      </c>
      <c r="C51" s="18">
        <f>(2654.0/B51*100)</f>
        <v/>
      </c>
      <c r="D51" s="19" t="n">
        <v>359</v>
      </c>
      <c r="E51" s="18" t="n">
        <v>14.01769851</v>
      </c>
      <c r="F51" s="20" t="n">
        <v>1.55880227</v>
      </c>
      <c r="G51" s="18" t="n">
        <v>77.04812416</v>
      </c>
      <c r="H51" s="20" t="n">
        <v>2.11707679</v>
      </c>
      <c r="I51" s="18" t="n">
        <v>0</v>
      </c>
      <c r="J51" s="20" t="n">
        <v>0</v>
      </c>
      <c r="K51" s="18" t="n">
        <v>0.95523773</v>
      </c>
      <c r="L51" s="20" t="n">
        <v>0.55006046</v>
      </c>
      <c r="M51" s="18" t="n">
        <v>0</v>
      </c>
      <c r="N51" s="20" t="n">
        <v>0</v>
      </c>
      <c r="O51" s="18" t="n">
        <v>0</v>
      </c>
      <c r="P51" s="20" t="n">
        <v>0</v>
      </c>
      <c r="Q51" s="18" t="n">
        <v>7.97893961</v>
      </c>
      <c r="R51" s="20" t="n">
        <v>1.35065589</v>
      </c>
    </row>
    <row r="52" spans="1:18">
      <c r="A52" s="15" t="s">
        <v>475</v>
      </c>
      <c r="B52" s="17" t="n">
        <v>2760</v>
      </c>
      <c r="C52" s="18">
        <f>(2416.0/B52*100)</f>
        <v/>
      </c>
      <c r="D52" s="19" t="n">
        <v>344</v>
      </c>
      <c r="E52" s="18" t="n">
        <v>32.9162546</v>
      </c>
      <c r="F52" s="20" t="n">
        <v>2.21867865</v>
      </c>
      <c r="G52" s="18" t="n">
        <v>43.25262957</v>
      </c>
      <c r="H52" s="20" t="n">
        <v>2.34227269</v>
      </c>
      <c r="I52" s="18" t="n">
        <v>0</v>
      </c>
      <c r="J52" s="20" t="n">
        <v>0</v>
      </c>
      <c r="K52" s="18" t="n">
        <v>2.32592135</v>
      </c>
      <c r="L52" s="20" t="n">
        <v>0.87624399</v>
      </c>
      <c r="M52" s="18" t="n">
        <v>0</v>
      </c>
      <c r="N52" s="20" t="n">
        <v>0</v>
      </c>
      <c r="O52" s="18" t="n">
        <v>0</v>
      </c>
      <c r="P52" s="20" t="n">
        <v>0</v>
      </c>
      <c r="Q52" s="18" t="n">
        <v>21.50519448</v>
      </c>
      <c r="R52" s="20" t="n">
        <v>2.29216203</v>
      </c>
    </row>
    <row r="53" spans="1:18">
      <c r="A53" s="15" t="s">
        <v>476</v>
      </c>
      <c r="B53" s="17" t="n">
        <v>2474</v>
      </c>
      <c r="C53" s="18">
        <f>(2094.0/B53*100)</f>
        <v/>
      </c>
      <c r="D53" s="19" t="n">
        <v>380</v>
      </c>
      <c r="E53" s="18" t="n">
        <v>37.01126752</v>
      </c>
      <c r="F53" s="20" t="n">
        <v>2.32163357</v>
      </c>
      <c r="G53" s="18" t="n">
        <v>26.80393287</v>
      </c>
      <c r="H53" s="20" t="n">
        <v>2.5973496</v>
      </c>
      <c r="I53" s="18" t="n">
        <v>0</v>
      </c>
      <c r="J53" s="20" t="n">
        <v>0</v>
      </c>
      <c r="K53" s="18" t="n">
        <v>20.3811477</v>
      </c>
      <c r="L53" s="20" t="n">
        <v>2.11064585</v>
      </c>
      <c r="M53" s="18" t="n">
        <v>0.26000889</v>
      </c>
      <c r="N53" s="20" t="n">
        <v>0.2626742</v>
      </c>
      <c r="O53" s="18" t="n">
        <v>0</v>
      </c>
      <c r="P53" s="20" t="n">
        <v>0</v>
      </c>
      <c r="Q53" s="18" t="n">
        <v>15.54364302</v>
      </c>
      <c r="R53" s="20" t="n">
        <v>2.24160794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(2345.0/B55*100)</f>
        <v/>
      </c>
      <c r="D55" s="19" t="n">
        <v>330</v>
      </c>
      <c r="E55" s="18" t="n">
        <v>23.85274161</v>
      </c>
      <c r="F55" s="20" t="n">
        <v>2.26219715</v>
      </c>
      <c r="G55" s="18" t="n">
        <v>72.30587328</v>
      </c>
      <c r="H55" s="20" t="n">
        <v>2.47858896</v>
      </c>
      <c r="I55" s="18" t="n">
        <v>0</v>
      </c>
      <c r="J55" s="20" t="n">
        <v>0</v>
      </c>
      <c r="K55" s="18" t="n">
        <v>0</v>
      </c>
      <c r="L55" s="20" t="n">
        <v>0</v>
      </c>
      <c r="M55" s="18" t="n">
        <v>0</v>
      </c>
      <c r="N55" s="20" t="n">
        <v>0</v>
      </c>
      <c r="O55" s="18" t="n">
        <v>0</v>
      </c>
      <c r="P55" s="20" t="n">
        <v>0</v>
      </c>
      <c r="Q55" s="18" t="n">
        <v>3.8413851</v>
      </c>
      <c r="R55" s="20" t="n">
        <v>1.01555629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(2807.0/B61*100)</f>
        <v/>
      </c>
      <c r="D61" s="19" t="n">
        <v>394</v>
      </c>
      <c r="E61" s="18" t="n">
        <v>17.93748178</v>
      </c>
      <c r="F61" s="20" t="n">
        <v>2.22252139</v>
      </c>
      <c r="G61" s="18" t="n">
        <v>76.24766884</v>
      </c>
      <c r="H61" s="20" t="n">
        <v>2.40040401</v>
      </c>
      <c r="I61" s="18" t="n">
        <v>0</v>
      </c>
      <c r="J61" s="20" t="n">
        <v>0</v>
      </c>
      <c r="K61" s="18" t="n">
        <v>2.13128806</v>
      </c>
      <c r="L61" s="20" t="n">
        <v>0.75825128</v>
      </c>
      <c r="M61" s="18" t="n">
        <v>0</v>
      </c>
      <c r="N61" s="20" t="n">
        <v>0</v>
      </c>
      <c r="O61" s="18" t="n">
        <v>0</v>
      </c>
      <c r="P61" s="20" t="n">
        <v>0</v>
      </c>
      <c r="Q61" s="18" t="n">
        <v>3.68356131</v>
      </c>
      <c r="R61" s="20" t="n">
        <v>0.89607811</v>
      </c>
    </row>
    <row r="62" spans="1:18">
      <c r="A62" s="15" t="s">
        <v>486</v>
      </c>
      <c r="B62" s="17" t="n">
        <v>2230</v>
      </c>
      <c r="C62" s="18">
        <f>(1957.0/B62*100)</f>
        <v/>
      </c>
      <c r="D62" s="19" t="n">
        <v>273</v>
      </c>
      <c r="E62" s="18" t="n">
        <v>17.61985063</v>
      </c>
      <c r="F62" s="20" t="n">
        <v>2.48504066</v>
      </c>
      <c r="G62" s="18" t="n">
        <v>79.78524492</v>
      </c>
      <c r="H62" s="20" t="n">
        <v>2.67706259</v>
      </c>
      <c r="I62" s="18" t="n">
        <v>0</v>
      </c>
      <c r="J62" s="20" t="n">
        <v>0</v>
      </c>
      <c r="K62" s="18" t="n">
        <v>0.36398919</v>
      </c>
      <c r="L62" s="20" t="n">
        <v>0.36784922</v>
      </c>
      <c r="M62" s="18" t="n">
        <v>0.36398919</v>
      </c>
      <c r="N62" s="20" t="n">
        <v>0.36406097</v>
      </c>
      <c r="O62" s="18" t="n">
        <v>0</v>
      </c>
      <c r="P62" s="20" t="n">
        <v>0</v>
      </c>
      <c r="Q62" s="18" t="n">
        <v>1.86692606</v>
      </c>
      <c r="R62" s="20" t="n">
        <v>0.81447816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(2433.0/B67*100)</f>
        <v/>
      </c>
      <c r="D67" s="19" t="n">
        <v>338</v>
      </c>
      <c r="E67" s="18" t="n">
        <v>22.08838867</v>
      </c>
      <c r="F67" s="20" t="n">
        <v>2.2944155</v>
      </c>
      <c r="G67" s="18" t="n">
        <v>57.43510466</v>
      </c>
      <c r="H67" s="20" t="n">
        <v>2.49947807</v>
      </c>
      <c r="I67" s="18" t="n">
        <v>0</v>
      </c>
      <c r="J67" s="20" t="n">
        <v>0</v>
      </c>
      <c r="K67" s="18" t="n">
        <v>2.84789296</v>
      </c>
      <c r="L67" s="20" t="n">
        <v>0.93003981</v>
      </c>
      <c r="M67" s="18" t="n">
        <v>0.26402133</v>
      </c>
      <c r="N67" s="20" t="n">
        <v>0.26397713</v>
      </c>
      <c r="O67" s="18" t="n">
        <v>0</v>
      </c>
      <c r="P67" s="20" t="n">
        <v>0</v>
      </c>
      <c r="Q67" s="18" t="n">
        <v>17.36459238</v>
      </c>
      <c r="R67" s="20" t="n">
        <v>1.82883279</v>
      </c>
    </row>
    <row r="68" spans="1:18">
      <c r="A68" s="15" t="s">
        <v>492</v>
      </c>
      <c r="B68" s="17" t="n">
        <v>3460</v>
      </c>
      <c r="C68" s="18">
        <f>(3125.0/B68*100)</f>
        <v/>
      </c>
      <c r="D68" s="19" t="n">
        <v>335</v>
      </c>
      <c r="E68" s="18" t="n">
        <v>46.92188907</v>
      </c>
      <c r="F68" s="20" t="n">
        <v>3.16511645</v>
      </c>
      <c r="G68" s="18" t="n">
        <v>42.07713613</v>
      </c>
      <c r="H68" s="20" t="n">
        <v>2.97804174</v>
      </c>
      <c r="I68" s="18" t="n">
        <v>0</v>
      </c>
      <c r="J68" s="20" t="n">
        <v>0</v>
      </c>
      <c r="K68" s="18" t="n">
        <v>2.22245495</v>
      </c>
      <c r="L68" s="20" t="n">
        <v>0.73082896</v>
      </c>
      <c r="M68" s="18" t="n">
        <v>0.30174985</v>
      </c>
      <c r="N68" s="20" t="n">
        <v>0.30245218</v>
      </c>
      <c r="O68" s="18" t="n">
        <v>0</v>
      </c>
      <c r="P68" s="20" t="n">
        <v>0</v>
      </c>
      <c r="Q68" s="18" t="n">
        <v>8.47677</v>
      </c>
      <c r="R68" s="20" t="n">
        <v>1.53408118</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(5019.0/B70*100)</f>
        <v/>
      </c>
      <c r="D70" s="19" t="n">
        <v>1015</v>
      </c>
      <c r="E70" s="18" t="n">
        <v>31.40503466</v>
      </c>
      <c r="F70" s="20" t="n">
        <v>1.4361853</v>
      </c>
      <c r="G70" s="18" t="n">
        <v>55.6826712</v>
      </c>
      <c r="H70" s="20" t="n">
        <v>1.62542192</v>
      </c>
      <c r="I70" s="18" t="n">
        <v>0</v>
      </c>
      <c r="J70" s="20" t="n">
        <v>0</v>
      </c>
      <c r="K70" s="18" t="n">
        <v>4.46995682</v>
      </c>
      <c r="L70" s="20" t="n">
        <v>0.6455656</v>
      </c>
      <c r="M70" s="18" t="n">
        <v>0</v>
      </c>
      <c r="N70" s="20" t="n">
        <v>0</v>
      </c>
      <c r="O70" s="18" t="n">
        <v>0</v>
      </c>
      <c r="P70" s="20" t="n">
        <v>0</v>
      </c>
      <c r="Q70" s="18" t="n">
        <v>8.442337309999999</v>
      </c>
      <c r="R70" s="20" t="n">
        <v>0.80500682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(2727.0/B72*100)</f>
        <v/>
      </c>
      <c r="D72" s="19" t="n">
        <v>380</v>
      </c>
      <c r="E72" s="18" t="n">
        <v>17.99391876</v>
      </c>
      <c r="F72" s="20" t="n">
        <v>1.96721431</v>
      </c>
      <c r="G72" s="18" t="n">
        <v>77.58596910999999</v>
      </c>
      <c r="H72" s="20" t="n">
        <v>2.12762198</v>
      </c>
      <c r="I72" s="18" t="n">
        <v>0</v>
      </c>
      <c r="J72" s="20" t="n">
        <v>0</v>
      </c>
      <c r="K72" s="18" t="n">
        <v>1.35864397</v>
      </c>
      <c r="L72" s="20" t="n">
        <v>0.5712418</v>
      </c>
      <c r="M72" s="18" t="n">
        <v>0.26945005</v>
      </c>
      <c r="N72" s="20" t="n">
        <v>0.19259015</v>
      </c>
      <c r="O72" s="18" t="n">
        <v>0</v>
      </c>
      <c r="P72" s="20" t="n">
        <v>0</v>
      </c>
      <c r="Q72" s="18" t="n">
        <v>2.7920181</v>
      </c>
      <c r="R72" s="20" t="n">
        <v>0.68669342</v>
      </c>
    </row>
    <row r="73" spans="1:18">
      <c r="A73" s="15" t="s">
        <v>497</v>
      </c>
      <c r="B73" s="17" t="n">
        <v>2973</v>
      </c>
      <c r="C73" s="18">
        <f>(2618.0/B73*100)</f>
        <v/>
      </c>
      <c r="D73" s="19" t="n">
        <v>355</v>
      </c>
      <c r="E73" s="18" t="n">
        <v>12.89543443</v>
      </c>
      <c r="F73" s="20" t="n">
        <v>1.60707213</v>
      </c>
      <c r="G73" s="18" t="n">
        <v>82.28047123</v>
      </c>
      <c r="H73" s="20" t="n">
        <v>1.78584318</v>
      </c>
      <c r="I73" s="18" t="n">
        <v>0</v>
      </c>
      <c r="J73" s="20" t="n">
        <v>0</v>
      </c>
      <c r="K73" s="18" t="n">
        <v>1.09450956</v>
      </c>
      <c r="L73" s="20" t="n">
        <v>0.33559665</v>
      </c>
      <c r="M73" s="18" t="n">
        <v>0</v>
      </c>
      <c r="N73" s="20" t="n">
        <v>0</v>
      </c>
      <c r="O73" s="18" t="n">
        <v>0</v>
      </c>
      <c r="P73" s="20" t="n">
        <v>0</v>
      </c>
      <c r="Q73" s="18" t="n">
        <v>3.72958478</v>
      </c>
      <c r="R73" s="20" t="n">
        <v>1.16402747</v>
      </c>
    </row>
    <row r="74" spans="1:18">
      <c r="A74" s="15" t="s">
        <v>498</v>
      </c>
      <c r="B74" s="17" t="n">
        <v>3819</v>
      </c>
      <c r="C74" s="18">
        <f>(3353.0/B74*100)</f>
        <v/>
      </c>
      <c r="D74" s="19" t="n">
        <v>466</v>
      </c>
      <c r="E74" s="18" t="n">
        <v>22.38779361</v>
      </c>
      <c r="F74" s="20" t="n">
        <v>2.44191839</v>
      </c>
      <c r="G74" s="18" t="n">
        <v>72.84372831</v>
      </c>
      <c r="H74" s="20" t="n">
        <v>2.73882391</v>
      </c>
      <c r="I74" s="18" t="n">
        <v>0</v>
      </c>
      <c r="J74" s="20" t="n">
        <v>0</v>
      </c>
      <c r="K74" s="18" t="n">
        <v>0.43519813</v>
      </c>
      <c r="L74" s="20" t="n">
        <v>0.28382304</v>
      </c>
      <c r="M74" s="18" t="n">
        <v>0</v>
      </c>
      <c r="N74" s="20" t="n">
        <v>0</v>
      </c>
      <c r="O74" s="18" t="n">
        <v>0</v>
      </c>
      <c r="P74" s="20" t="n">
        <v>0</v>
      </c>
      <c r="Q74" s="18" t="n">
        <v>4.33327995</v>
      </c>
      <c r="R74" s="20" t="n">
        <v>0.96622613</v>
      </c>
    </row>
    <row r="75" spans="1:18">
      <c r="A75" s="15" t="s">
        <v>499</v>
      </c>
      <c r="B75" s="17" t="n">
        <v>4652</v>
      </c>
      <c r="C75" s="18">
        <f>(4092.0/B75*100)</f>
        <v/>
      </c>
      <c r="D75" s="19" t="n">
        <v>560</v>
      </c>
      <c r="E75" s="18" t="n">
        <v>52.94801513</v>
      </c>
      <c r="F75" s="20" t="n">
        <v>2.83389244</v>
      </c>
      <c r="G75" s="18" t="n">
        <v>44.13390176</v>
      </c>
      <c r="H75" s="20" t="n">
        <v>2.8995504</v>
      </c>
      <c r="I75" s="18" t="n">
        <v>0</v>
      </c>
      <c r="J75" s="20" t="n">
        <v>0</v>
      </c>
      <c r="K75" s="18" t="n">
        <v>0.34906942</v>
      </c>
      <c r="L75" s="20" t="n">
        <v>0.28647171</v>
      </c>
      <c r="M75" s="18" t="n">
        <v>0</v>
      </c>
      <c r="N75" s="20" t="n">
        <v>0</v>
      </c>
      <c r="O75" s="18" t="n">
        <v>0</v>
      </c>
      <c r="P75" s="20" t="n">
        <v>0</v>
      </c>
      <c r="Q75" s="18" t="n">
        <v>2.56901368</v>
      </c>
      <c r="R75" s="20" t="n">
        <v>0.85393475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(2654.0/B77*100)</f>
        <v/>
      </c>
      <c r="D77" s="19" t="n">
        <v>315</v>
      </c>
      <c r="E77" s="18" t="n">
        <v>34.52026512</v>
      </c>
      <c r="F77" s="20" t="n">
        <v>2.62007116</v>
      </c>
      <c r="G77" s="18" t="n">
        <v>41.69265106</v>
      </c>
      <c r="H77" s="20" t="n">
        <v>3.15625424</v>
      </c>
      <c r="I77" s="18" t="n">
        <v>0</v>
      </c>
      <c r="J77" s="20" t="n">
        <v>0</v>
      </c>
      <c r="K77" s="18" t="n">
        <v>10.90181574</v>
      </c>
      <c r="L77" s="20" t="n">
        <v>1.71008095</v>
      </c>
      <c r="M77" s="18" t="n">
        <v>0.28681444</v>
      </c>
      <c r="N77" s="20" t="n">
        <v>0.28521568</v>
      </c>
      <c r="O77" s="18" t="n">
        <v>0</v>
      </c>
      <c r="P77" s="20" t="n">
        <v>0</v>
      </c>
      <c r="Q77" s="18" t="n">
        <v>12.59845364</v>
      </c>
      <c r="R77" s="20" t="n">
        <v>1.82012718</v>
      </c>
    </row>
    <row r="78" spans="1:18">
      <c r="A78" s="15" t="s">
        <v>502</v>
      </c>
      <c r="B78" s="17" t="n">
        <v>7115</v>
      </c>
      <c r="C78" s="18">
        <f>(6261.0/B78*100)</f>
        <v/>
      </c>
      <c r="D78" s="19" t="n">
        <v>854</v>
      </c>
      <c r="E78" s="18" t="n">
        <v>32.46447664</v>
      </c>
      <c r="F78" s="20" t="n">
        <v>2.29971093</v>
      </c>
      <c r="G78" s="18" t="n">
        <v>61.31051446</v>
      </c>
      <c r="H78" s="20" t="n">
        <v>2.62334393</v>
      </c>
      <c r="I78" s="18" t="n">
        <v>0</v>
      </c>
      <c r="J78" s="20" t="n">
        <v>0</v>
      </c>
      <c r="K78" s="18" t="n">
        <v>2.11600365</v>
      </c>
      <c r="L78" s="20" t="n">
        <v>0.68778188</v>
      </c>
      <c r="M78" s="18" t="n">
        <v>0.08387243</v>
      </c>
      <c r="N78" s="20" t="n">
        <v>0.0841095</v>
      </c>
      <c r="O78" s="18" t="n">
        <v>0</v>
      </c>
      <c r="P78" s="20" t="n">
        <v>0</v>
      </c>
      <c r="Q78" s="18" t="n">
        <v>4.02513282</v>
      </c>
      <c r="R78" s="20" t="n">
        <v>0.64771236</v>
      </c>
    </row>
    <row r="79" spans="1:18">
      <c r="A79" s="15" t="s">
        <v>503</v>
      </c>
      <c r="B79" s="17" t="n">
        <v>3154</v>
      </c>
      <c r="C79" s="18">
        <f>(2791.0/B79*100)</f>
        <v/>
      </c>
      <c r="D79" s="19" t="n">
        <v>363</v>
      </c>
      <c r="E79" s="18" t="n">
        <v>21.96807204</v>
      </c>
      <c r="F79" s="20" t="n">
        <v>2.30089632</v>
      </c>
      <c r="G79" s="18" t="n">
        <v>61.23726984</v>
      </c>
      <c r="H79" s="20" t="n">
        <v>2.82161849</v>
      </c>
      <c r="I79" s="18" t="n">
        <v>0</v>
      </c>
      <c r="J79" s="20" t="n">
        <v>0</v>
      </c>
      <c r="K79" s="18" t="n">
        <v>5.57767288</v>
      </c>
      <c r="L79" s="20" t="n">
        <v>1.44059103</v>
      </c>
      <c r="M79" s="18" t="n">
        <v>0</v>
      </c>
      <c r="N79" s="20" t="n">
        <v>0</v>
      </c>
      <c r="O79" s="18" t="n">
        <v>0</v>
      </c>
      <c r="P79" s="20" t="n">
        <v>0</v>
      </c>
      <c r="Q79" s="18" t="n">
        <v>11.21698524</v>
      </c>
      <c r="R79" s="20" t="n">
        <v>1.73876108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(14036.0/B82*100)</f>
        <v/>
      </c>
      <c r="D82" s="19" t="n">
        <v>1925</v>
      </c>
      <c r="E82" s="18" t="n">
        <v>22.23370233</v>
      </c>
      <c r="F82" s="20" t="n">
        <v>1.23888971</v>
      </c>
      <c r="G82" s="18" t="n">
        <v>69.05759095000001</v>
      </c>
      <c r="H82" s="20" t="n">
        <v>1.37375215</v>
      </c>
      <c r="I82" s="18" t="n">
        <v>0</v>
      </c>
      <c r="J82" s="20" t="n">
        <v>0</v>
      </c>
      <c r="K82" s="18" t="n">
        <v>0.79947135</v>
      </c>
      <c r="L82" s="20" t="n">
        <v>0.26202596</v>
      </c>
      <c r="M82" s="18" t="n">
        <v>0</v>
      </c>
      <c r="N82" s="20" t="n">
        <v>0</v>
      </c>
      <c r="O82" s="18" t="n">
        <v>0</v>
      </c>
      <c r="P82" s="20" t="n">
        <v>0</v>
      </c>
      <c r="Q82" s="18" t="n">
        <v>7.90923537</v>
      </c>
      <c r="R82" s="20" t="n">
        <v>0.87589275</v>
      </c>
    </row>
    <row r="83" spans="1:18">
      <c r="A83" s="15" t="s">
        <v>507</v>
      </c>
      <c r="B83" s="17" t="n">
        <v>808</v>
      </c>
      <c r="C83" s="18">
        <f>(713.0/B83*100)</f>
        <v/>
      </c>
      <c r="D83" s="19" t="n">
        <v>95</v>
      </c>
      <c r="E83" s="18" t="n">
        <v>15.9876295</v>
      </c>
      <c r="F83" s="20" t="n">
        <v>3.37466585</v>
      </c>
      <c r="G83" s="18" t="n">
        <v>82.18195346</v>
      </c>
      <c r="H83" s="20" t="n">
        <v>3.75073738</v>
      </c>
      <c r="I83" s="18" t="n">
        <v>0</v>
      </c>
      <c r="J83" s="20" t="n">
        <v>0</v>
      </c>
      <c r="K83" s="18" t="n">
        <v>0</v>
      </c>
      <c r="L83" s="20" t="n">
        <v>0</v>
      </c>
      <c r="M83" s="18" t="n">
        <v>0</v>
      </c>
      <c r="N83" s="20" t="n">
        <v>0</v>
      </c>
      <c r="O83" s="18" t="n">
        <v>0</v>
      </c>
      <c r="P83" s="20" t="n">
        <v>0</v>
      </c>
      <c r="Q83" s="18" t="n">
        <v>1.83041704</v>
      </c>
      <c r="R83" s="20" t="n">
        <v>1.30402462</v>
      </c>
    </row>
    <row r="84" spans="1:18">
      <c r="A84" s="23" t="s">
        <v>508</v>
      </c>
      <c r="B84" s="24" t="n">
        <v>938</v>
      </c>
      <c r="C84" s="25">
        <f>(828.0/B84*100)</f>
        <v/>
      </c>
      <c r="D84" s="19" t="n">
        <v>110</v>
      </c>
      <c r="E84" s="18" t="n">
        <v>20.75596142</v>
      </c>
      <c r="F84" s="20" t="n">
        <v>3.6659277</v>
      </c>
      <c r="G84" s="18" t="n">
        <v>78.31566770000001</v>
      </c>
      <c r="H84" s="20" t="n">
        <v>4.10787291</v>
      </c>
      <c r="I84" s="18" t="n">
        <v>0</v>
      </c>
      <c r="J84" s="20" t="n">
        <v>0</v>
      </c>
      <c r="K84" s="18" t="n">
        <v>0</v>
      </c>
      <c r="L84" s="20" t="n">
        <v>0</v>
      </c>
      <c r="M84" s="18" t="n">
        <v>0</v>
      </c>
      <c r="N84" s="20" t="n">
        <v>0</v>
      </c>
      <c r="O84" s="18" t="n">
        <v>0</v>
      </c>
      <c r="P84" s="20" t="n">
        <v>0</v>
      </c>
      <c r="Q84" s="18" t="n">
        <v>0.92837088</v>
      </c>
      <c r="R84" s="20" t="n">
        <v>0.92792481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(6318.0/B7*100)</f>
        <v/>
      </c>
      <c r="D7" s="19" t="n">
        <v>845</v>
      </c>
      <c r="E7" s="18" t="n">
        <v>33.50151607</v>
      </c>
      <c r="F7" s="20" t="n">
        <v>2.05181186</v>
      </c>
      <c r="G7" s="18" t="n">
        <v>59.76920986</v>
      </c>
      <c r="H7" s="20" t="n">
        <v>2.07196134</v>
      </c>
      <c r="I7" s="18" t="n">
        <v>0</v>
      </c>
      <c r="J7" s="20" t="n">
        <v>0</v>
      </c>
      <c r="K7" s="18" t="n">
        <v>3.15558331</v>
      </c>
      <c r="L7" s="20" t="n">
        <v>0.72535602</v>
      </c>
      <c r="M7" s="18" t="n">
        <v>0</v>
      </c>
      <c r="N7" s="20" t="n">
        <v>0</v>
      </c>
      <c r="O7" s="18" t="n">
        <v>0</v>
      </c>
      <c r="P7" s="20" t="n">
        <v>0</v>
      </c>
      <c r="Q7" s="18" t="n">
        <v>3.57369076</v>
      </c>
      <c r="R7" s="20" t="n">
        <v>0.7683275899999999</v>
      </c>
    </row>
    <row r="8" spans="1:18">
      <c r="A8" s="15" t="s">
        <v>430</v>
      </c>
      <c r="B8" s="17" t="n">
        <v>3443</v>
      </c>
      <c r="C8" s="18">
        <f>(3030.0/B8*100)</f>
        <v/>
      </c>
      <c r="D8" s="19" t="n">
        <v>413</v>
      </c>
      <c r="E8" s="18" t="n">
        <v>32.53963415</v>
      </c>
      <c r="F8" s="20" t="n">
        <v>2.29252123</v>
      </c>
      <c r="G8" s="18" t="n">
        <v>63.57596403</v>
      </c>
      <c r="H8" s="20" t="n">
        <v>2.5459555</v>
      </c>
      <c r="I8" s="18" t="n">
        <v>0</v>
      </c>
      <c r="J8" s="20" t="n">
        <v>0</v>
      </c>
      <c r="K8" s="18" t="n">
        <v>1.13774894</v>
      </c>
      <c r="L8" s="20" t="n">
        <v>0.5368449199999999</v>
      </c>
      <c r="M8" s="18" t="n">
        <v>0</v>
      </c>
      <c r="N8" s="20" t="n">
        <v>0</v>
      </c>
      <c r="O8" s="18" t="n">
        <v>0</v>
      </c>
      <c r="P8" s="20" t="n">
        <v>0</v>
      </c>
      <c r="Q8" s="18" t="n">
        <v>2.74665289</v>
      </c>
      <c r="R8" s="20" t="n">
        <v>0.9430458</v>
      </c>
    </row>
    <row r="9" spans="1:18">
      <c r="A9" s="15" t="s">
        <v>431</v>
      </c>
      <c r="B9" s="17" t="n">
        <v>4752</v>
      </c>
      <c r="C9" s="18">
        <f>(4216.0/B9*100)</f>
        <v/>
      </c>
      <c r="D9" s="19" t="n">
        <v>536</v>
      </c>
      <c r="E9" s="18" t="n">
        <v>32.06027854</v>
      </c>
      <c r="F9" s="20" t="n">
        <v>2.2470217</v>
      </c>
      <c r="G9" s="18" t="n">
        <v>63.11247365</v>
      </c>
      <c r="H9" s="20" t="n">
        <v>2.43425031</v>
      </c>
      <c r="I9" s="18" t="n">
        <v>0</v>
      </c>
      <c r="J9" s="20" t="n">
        <v>0</v>
      </c>
      <c r="K9" s="18" t="n">
        <v>2.02618341</v>
      </c>
      <c r="L9" s="20" t="n">
        <v>0.83581998</v>
      </c>
      <c r="M9" s="18" t="n">
        <v>0</v>
      </c>
      <c r="N9" s="20" t="n">
        <v>0</v>
      </c>
      <c r="O9" s="18" t="n">
        <v>0</v>
      </c>
      <c r="P9" s="20" t="n">
        <v>0</v>
      </c>
      <c r="Q9" s="18" t="n">
        <v>2.80106441</v>
      </c>
      <c r="R9" s="20" t="n">
        <v>0.71634159</v>
      </c>
    </row>
    <row r="10" spans="1:18">
      <c r="A10" s="15" t="s">
        <v>432</v>
      </c>
      <c r="B10" s="17" t="n">
        <v>10022</v>
      </c>
      <c r="C10" s="18">
        <f>(8809.0/B10*100)</f>
        <v/>
      </c>
      <c r="D10" s="19" t="n">
        <v>1213</v>
      </c>
      <c r="E10" s="18" t="n">
        <v>27.70697112</v>
      </c>
      <c r="F10" s="20" t="n">
        <v>1.70345128</v>
      </c>
      <c r="G10" s="18" t="n">
        <v>69.91822662</v>
      </c>
      <c r="H10" s="20" t="n">
        <v>1.81484614</v>
      </c>
      <c r="I10" s="18" t="n">
        <v>0</v>
      </c>
      <c r="J10" s="20" t="n">
        <v>0</v>
      </c>
      <c r="K10" s="18" t="n">
        <v>1.08430612</v>
      </c>
      <c r="L10" s="20" t="n">
        <v>0.34984785</v>
      </c>
      <c r="M10" s="18" t="n">
        <v>0</v>
      </c>
      <c r="N10" s="20" t="n">
        <v>0</v>
      </c>
      <c r="O10" s="18" t="n">
        <v>0</v>
      </c>
      <c r="P10" s="20" t="n">
        <v>0</v>
      </c>
      <c r="Q10" s="18" t="n">
        <v>1.29049615</v>
      </c>
      <c r="R10" s="20" t="n">
        <v>0.5255040600000001</v>
      </c>
    </row>
    <row r="11" spans="1:18">
      <c r="A11" s="15" t="s">
        <v>433</v>
      </c>
      <c r="B11" s="17" t="n">
        <v>3500</v>
      </c>
      <c r="C11" s="18">
        <f>(3097.0/B11*100)</f>
        <v/>
      </c>
      <c r="D11" s="19" t="n">
        <v>403</v>
      </c>
      <c r="E11" s="18" t="n">
        <v>43.19835072</v>
      </c>
      <c r="F11" s="20" t="n">
        <v>3.08294254</v>
      </c>
      <c r="G11" s="18" t="n">
        <v>46.45039638</v>
      </c>
      <c r="H11" s="20" t="n">
        <v>2.92256899</v>
      </c>
      <c r="I11" s="18" t="n">
        <v>0</v>
      </c>
      <c r="J11" s="20" t="n">
        <v>0</v>
      </c>
      <c r="K11" s="18" t="n">
        <v>6.30425428</v>
      </c>
      <c r="L11" s="20" t="n">
        <v>1.67311315</v>
      </c>
      <c r="M11" s="18" t="n">
        <v>0</v>
      </c>
      <c r="N11" s="20" t="n">
        <v>0</v>
      </c>
      <c r="O11" s="18" t="n">
        <v>0</v>
      </c>
      <c r="P11" s="20" t="n">
        <v>0</v>
      </c>
      <c r="Q11" s="18" t="n">
        <v>4.04699861</v>
      </c>
      <c r="R11" s="20" t="n">
        <v>1.10261054</v>
      </c>
    </row>
    <row r="12" spans="1:18">
      <c r="A12" s="15" t="s">
        <v>434</v>
      </c>
      <c r="B12" s="17" t="n">
        <v>3422</v>
      </c>
      <c r="C12" s="18">
        <f>(3016.0/B12*100)</f>
        <v/>
      </c>
      <c r="D12" s="19" t="n">
        <v>406</v>
      </c>
      <c r="E12" s="18" t="n">
        <v>41.32933984</v>
      </c>
      <c r="F12" s="20" t="n">
        <v>2.95856836</v>
      </c>
      <c r="G12" s="18" t="n">
        <v>52.51147339</v>
      </c>
      <c r="H12" s="20" t="n">
        <v>2.85442176</v>
      </c>
      <c r="I12" s="18" t="n">
        <v>0</v>
      </c>
      <c r="J12" s="20" t="n">
        <v>0</v>
      </c>
      <c r="K12" s="18" t="n">
        <v>2.82959179</v>
      </c>
      <c r="L12" s="20" t="n">
        <v>0.93408994</v>
      </c>
      <c r="M12" s="18" t="n">
        <v>0</v>
      </c>
      <c r="N12" s="20" t="n">
        <v>0</v>
      </c>
      <c r="O12" s="18" t="n">
        <v>0</v>
      </c>
      <c r="P12" s="20" t="n">
        <v>0</v>
      </c>
      <c r="Q12" s="18" t="n">
        <v>3.32959498</v>
      </c>
      <c r="R12" s="20" t="n">
        <v>1.02774159</v>
      </c>
    </row>
    <row r="13" spans="1:18">
      <c r="A13" s="15" t="s">
        <v>435</v>
      </c>
      <c r="B13" s="17" t="n">
        <v>3602</v>
      </c>
      <c r="C13" s="18">
        <f>(3192.0/B13*100)</f>
        <v/>
      </c>
      <c r="D13" s="19" t="n">
        <v>410</v>
      </c>
      <c r="E13" s="18" t="n">
        <v>30.10372197</v>
      </c>
      <c r="F13" s="20" t="n">
        <v>2.33781492</v>
      </c>
      <c r="G13" s="18" t="n">
        <v>66.08619983</v>
      </c>
      <c r="H13" s="20" t="n">
        <v>2.44475003</v>
      </c>
      <c r="I13" s="18" t="n">
        <v>0</v>
      </c>
      <c r="J13" s="20" t="n">
        <v>0</v>
      </c>
      <c r="K13" s="18" t="n">
        <v>1.94866733</v>
      </c>
      <c r="L13" s="20" t="n">
        <v>0.86232536</v>
      </c>
      <c r="M13" s="18" t="n">
        <v>0</v>
      </c>
      <c r="N13" s="20" t="n">
        <v>0</v>
      </c>
      <c r="O13" s="18" t="n">
        <v>0</v>
      </c>
      <c r="P13" s="20" t="n">
        <v>0</v>
      </c>
      <c r="Q13" s="18" t="n">
        <v>1.86141086</v>
      </c>
      <c r="R13" s="20" t="n">
        <v>0.65991461</v>
      </c>
    </row>
    <row r="14" spans="1:18">
      <c r="A14" s="15" t="s">
        <v>436</v>
      </c>
      <c r="B14" s="17" t="n">
        <v>2788</v>
      </c>
      <c r="C14" s="18">
        <f>(2458.0/B14*100)</f>
        <v/>
      </c>
      <c r="D14" s="19" t="n">
        <v>330</v>
      </c>
      <c r="E14" s="18" t="n">
        <v>29.1161432</v>
      </c>
      <c r="F14" s="20" t="n">
        <v>2.61065401</v>
      </c>
      <c r="G14" s="18" t="n">
        <v>69.9206081</v>
      </c>
      <c r="H14" s="20" t="n">
        <v>2.59973685</v>
      </c>
      <c r="I14" s="18" t="n">
        <v>0</v>
      </c>
      <c r="J14" s="20" t="n">
        <v>0</v>
      </c>
      <c r="K14" s="18" t="n">
        <v>0.96324869</v>
      </c>
      <c r="L14" s="20" t="n">
        <v>0.46721705</v>
      </c>
      <c r="M14" s="18" t="n">
        <v>0</v>
      </c>
      <c r="N14" s="20" t="n">
        <v>0</v>
      </c>
      <c r="O14" s="18" t="n">
        <v>0</v>
      </c>
      <c r="P14" s="20" t="n">
        <v>0</v>
      </c>
      <c r="Q14" s="18" t="n">
        <v>0</v>
      </c>
      <c r="R14" s="20" t="n">
        <v>0</v>
      </c>
    </row>
    <row r="15" spans="1:18">
      <c r="A15" s="15" t="s">
        <v>437</v>
      </c>
      <c r="B15" s="17" t="n">
        <v>2863</v>
      </c>
      <c r="C15" s="18">
        <f>(2510.0/B15*100)</f>
        <v/>
      </c>
      <c r="D15" s="19" t="n">
        <v>353</v>
      </c>
      <c r="E15" s="18" t="n">
        <v>19.71843584</v>
      </c>
      <c r="F15" s="20" t="n">
        <v>2.30820113</v>
      </c>
      <c r="G15" s="18" t="n">
        <v>74.41738309</v>
      </c>
      <c r="H15" s="20" t="n">
        <v>2.47124373</v>
      </c>
      <c r="I15" s="18" t="n">
        <v>0</v>
      </c>
      <c r="J15" s="20" t="n">
        <v>0</v>
      </c>
      <c r="K15" s="18" t="n">
        <v>3.44128934</v>
      </c>
      <c r="L15" s="20" t="n">
        <v>0.99298332</v>
      </c>
      <c r="M15" s="18" t="n">
        <v>0</v>
      </c>
      <c r="N15" s="20" t="n">
        <v>0</v>
      </c>
      <c r="O15" s="18" t="n">
        <v>0</v>
      </c>
      <c r="P15" s="20" t="n">
        <v>0</v>
      </c>
      <c r="Q15" s="18" t="n">
        <v>2.42289173</v>
      </c>
      <c r="R15" s="20" t="n">
        <v>0.8619805</v>
      </c>
    </row>
    <row r="16" spans="1:18">
      <c r="A16" s="15" t="s">
        <v>438</v>
      </c>
      <c r="B16" s="17" t="n">
        <v>3111</v>
      </c>
      <c r="C16" s="18">
        <f>(2733.0/B16*100)</f>
        <v/>
      </c>
      <c r="D16" s="19" t="n">
        <v>378</v>
      </c>
      <c r="E16" s="18" t="n">
        <v>28.48850982</v>
      </c>
      <c r="F16" s="20" t="n">
        <v>2.55336782</v>
      </c>
      <c r="G16" s="18" t="n">
        <v>63.30327997</v>
      </c>
      <c r="H16" s="20" t="n">
        <v>2.43446526</v>
      </c>
      <c r="I16" s="18" t="n">
        <v>0</v>
      </c>
      <c r="J16" s="20" t="n">
        <v>0</v>
      </c>
      <c r="K16" s="18" t="n">
        <v>5.11341196</v>
      </c>
      <c r="L16" s="20" t="n">
        <v>1.30838033</v>
      </c>
      <c r="M16" s="18" t="n">
        <v>0</v>
      </c>
      <c r="N16" s="20" t="n">
        <v>0</v>
      </c>
      <c r="O16" s="18" t="n">
        <v>0</v>
      </c>
      <c r="P16" s="20" t="n">
        <v>0</v>
      </c>
      <c r="Q16" s="18" t="n">
        <v>3.09479825</v>
      </c>
      <c r="R16" s="20" t="n">
        <v>0.88795876</v>
      </c>
    </row>
    <row r="17" spans="1:18">
      <c r="A17" s="15" t="s">
        <v>439</v>
      </c>
      <c r="B17" s="17" t="n">
        <v>3197</v>
      </c>
      <c r="C17" s="18">
        <f>(2825.0/B17*100)</f>
        <v/>
      </c>
      <c r="D17" s="19" t="n">
        <v>372</v>
      </c>
      <c r="E17" s="18" t="n">
        <v>29.16134353</v>
      </c>
      <c r="F17" s="20" t="n">
        <v>2.31507863</v>
      </c>
      <c r="G17" s="18" t="n">
        <v>66.15329643</v>
      </c>
      <c r="H17" s="20" t="n">
        <v>2.46732129</v>
      </c>
      <c r="I17" s="18" t="n">
        <v>0</v>
      </c>
      <c r="J17" s="20" t="n">
        <v>0</v>
      </c>
      <c r="K17" s="18" t="n">
        <v>2.7330777</v>
      </c>
      <c r="L17" s="20" t="n">
        <v>0.87002751</v>
      </c>
      <c r="M17" s="18" t="n">
        <v>0</v>
      </c>
      <c r="N17" s="20" t="n">
        <v>0</v>
      </c>
      <c r="O17" s="18" t="n">
        <v>0</v>
      </c>
      <c r="P17" s="20" t="n">
        <v>0</v>
      </c>
      <c r="Q17" s="18" t="n">
        <v>1.95228234</v>
      </c>
      <c r="R17" s="20" t="n">
        <v>0.66170363</v>
      </c>
    </row>
    <row r="18" spans="1:18">
      <c r="A18" s="15" t="s">
        <v>440</v>
      </c>
      <c r="B18" s="17" t="n">
        <v>2706</v>
      </c>
      <c r="C18" s="18">
        <f>(2350.0/B18*100)</f>
        <v/>
      </c>
      <c r="D18" s="19" t="n">
        <v>356</v>
      </c>
      <c r="E18" s="18" t="n">
        <v>37.68173118</v>
      </c>
      <c r="F18" s="20" t="n">
        <v>2.68472862</v>
      </c>
      <c r="G18" s="18" t="n">
        <v>53.5675957</v>
      </c>
      <c r="H18" s="20" t="n">
        <v>2.76689438</v>
      </c>
      <c r="I18" s="18" t="n">
        <v>0</v>
      </c>
      <c r="J18" s="20" t="n">
        <v>0</v>
      </c>
      <c r="K18" s="18" t="n">
        <v>5.3157638</v>
      </c>
      <c r="L18" s="20" t="n">
        <v>1.24002693</v>
      </c>
      <c r="M18" s="18" t="n">
        <v>0</v>
      </c>
      <c r="N18" s="20" t="n">
        <v>0</v>
      </c>
      <c r="O18" s="18" t="n">
        <v>0</v>
      </c>
      <c r="P18" s="20" t="n">
        <v>0</v>
      </c>
      <c r="Q18" s="18" t="n">
        <v>3.43490932</v>
      </c>
      <c r="R18" s="20" t="n">
        <v>1.04157229</v>
      </c>
    </row>
    <row r="19" spans="1:18">
      <c r="A19" s="15" t="s">
        <v>441</v>
      </c>
      <c r="B19" s="17" t="n">
        <v>2850</v>
      </c>
      <c r="C19" s="18">
        <f>(2488.0/B19*100)</f>
        <v/>
      </c>
      <c r="D19" s="19" t="n">
        <v>362</v>
      </c>
      <c r="E19" s="18" t="n">
        <v>44.52007658</v>
      </c>
      <c r="F19" s="20" t="n">
        <v>2.74361041</v>
      </c>
      <c r="G19" s="18" t="n">
        <v>47.70189728</v>
      </c>
      <c r="H19" s="20" t="n">
        <v>3.0253959</v>
      </c>
      <c r="I19" s="18" t="n">
        <v>0</v>
      </c>
      <c r="J19" s="20" t="n">
        <v>0</v>
      </c>
      <c r="K19" s="18" t="n">
        <v>2.60711142</v>
      </c>
      <c r="L19" s="20" t="n">
        <v>1.07911201</v>
      </c>
      <c r="M19" s="18" t="n">
        <v>0</v>
      </c>
      <c r="N19" s="20" t="n">
        <v>0</v>
      </c>
      <c r="O19" s="18" t="n">
        <v>0</v>
      </c>
      <c r="P19" s="20" t="n">
        <v>0</v>
      </c>
      <c r="Q19" s="18" t="n">
        <v>5.17091472</v>
      </c>
      <c r="R19" s="20" t="n">
        <v>1.3268928</v>
      </c>
    </row>
    <row r="20" spans="1:18">
      <c r="A20" s="15" t="s">
        <v>442</v>
      </c>
      <c r="B20" s="17" t="n">
        <v>1741</v>
      </c>
      <c r="C20" s="18">
        <f>(1538.0/B20*100)</f>
        <v/>
      </c>
      <c r="D20" s="19" t="n">
        <v>203</v>
      </c>
      <c r="E20" s="18" t="n">
        <v>26.17752634</v>
      </c>
      <c r="F20" s="20" t="n">
        <v>3.14180453</v>
      </c>
      <c r="G20" s="18" t="n">
        <v>68.73861479</v>
      </c>
      <c r="H20" s="20" t="n">
        <v>3.17611696</v>
      </c>
      <c r="I20" s="18" t="n">
        <v>0</v>
      </c>
      <c r="J20" s="20" t="n">
        <v>0</v>
      </c>
      <c r="K20" s="18" t="n">
        <v>2.45201019</v>
      </c>
      <c r="L20" s="20" t="n">
        <v>1.0948406</v>
      </c>
      <c r="M20" s="18" t="n">
        <v>0</v>
      </c>
      <c r="N20" s="20" t="n">
        <v>0</v>
      </c>
      <c r="O20" s="18" t="n">
        <v>0</v>
      </c>
      <c r="P20" s="20" t="n">
        <v>0</v>
      </c>
      <c r="Q20" s="18" t="n">
        <v>2.63184868</v>
      </c>
      <c r="R20" s="20" t="n">
        <v>1.1927029</v>
      </c>
    </row>
    <row r="21" spans="1:18">
      <c r="A21" s="15" t="s">
        <v>443</v>
      </c>
      <c r="B21" s="17" t="n">
        <v>2833</v>
      </c>
      <c r="C21" s="18">
        <f>(2373.0/B21*100)</f>
        <v/>
      </c>
      <c r="D21" s="19" t="n">
        <v>460</v>
      </c>
      <c r="E21" s="18" t="n">
        <v>35.47220825</v>
      </c>
      <c r="F21" s="20" t="n">
        <v>2.28346093</v>
      </c>
      <c r="G21" s="18" t="n">
        <v>60.92052229</v>
      </c>
      <c r="H21" s="20" t="n">
        <v>2.3122863</v>
      </c>
      <c r="I21" s="18" t="n">
        <v>0</v>
      </c>
      <c r="J21" s="20" t="n">
        <v>0</v>
      </c>
      <c r="K21" s="18" t="n">
        <v>1.94093741</v>
      </c>
      <c r="L21" s="20" t="n">
        <v>0.54825597</v>
      </c>
      <c r="M21" s="18" t="n">
        <v>0</v>
      </c>
      <c r="N21" s="20" t="n">
        <v>0</v>
      </c>
      <c r="O21" s="18" t="n">
        <v>0</v>
      </c>
      <c r="P21" s="20" t="n">
        <v>0</v>
      </c>
      <c r="Q21" s="18" t="n">
        <v>1.66633206</v>
      </c>
      <c r="R21" s="20" t="n">
        <v>0.62538715</v>
      </c>
    </row>
    <row r="22" spans="1:18">
      <c r="A22" s="15" t="s">
        <v>444</v>
      </c>
      <c r="B22" s="17" t="n">
        <v>3667</v>
      </c>
      <c r="C22" s="18">
        <f>(3242.0/B22*100)</f>
        <v/>
      </c>
      <c r="D22" s="19" t="n">
        <v>425</v>
      </c>
      <c r="E22" s="18" t="n">
        <v>35.62761256</v>
      </c>
      <c r="F22" s="20" t="n">
        <v>2.50017029</v>
      </c>
      <c r="G22" s="18" t="n">
        <v>55.8598031</v>
      </c>
      <c r="H22" s="20" t="n">
        <v>2.42298643</v>
      </c>
      <c r="I22" s="18" t="n">
        <v>0</v>
      </c>
      <c r="J22" s="20" t="n">
        <v>0</v>
      </c>
      <c r="K22" s="18" t="n">
        <v>3.28233717</v>
      </c>
      <c r="L22" s="20" t="n">
        <v>0.93461476</v>
      </c>
      <c r="M22" s="18" t="n">
        <v>0</v>
      </c>
      <c r="N22" s="20" t="n">
        <v>0</v>
      </c>
      <c r="O22" s="18" t="n">
        <v>0</v>
      </c>
      <c r="P22" s="20" t="n">
        <v>0</v>
      </c>
      <c r="Q22" s="18" t="n">
        <v>5.23024717</v>
      </c>
      <c r="R22" s="20" t="n">
        <v>1.27913673</v>
      </c>
    </row>
    <row r="23" spans="1:18">
      <c r="A23" s="15" t="s">
        <v>445</v>
      </c>
      <c r="B23" s="17" t="n">
        <v>5792</v>
      </c>
      <c r="C23" s="18">
        <f>(5117.0/B23*100)</f>
        <v/>
      </c>
      <c r="D23" s="19" t="n">
        <v>675</v>
      </c>
      <c r="E23" s="18" t="n">
        <v>46.13496858</v>
      </c>
      <c r="F23" s="20" t="n">
        <v>2.96645064</v>
      </c>
      <c r="G23" s="18" t="n">
        <v>46.28666819</v>
      </c>
      <c r="H23" s="20" t="n">
        <v>2.70469384</v>
      </c>
      <c r="I23" s="18" t="n">
        <v>0</v>
      </c>
      <c r="J23" s="20" t="n">
        <v>0</v>
      </c>
      <c r="K23" s="18" t="n">
        <v>4.02678102</v>
      </c>
      <c r="L23" s="20" t="n">
        <v>0.99473517</v>
      </c>
      <c r="M23" s="18" t="n">
        <v>0</v>
      </c>
      <c r="N23" s="20" t="n">
        <v>0</v>
      </c>
      <c r="O23" s="18" t="n">
        <v>0</v>
      </c>
      <c r="P23" s="20" t="n">
        <v>0</v>
      </c>
      <c r="Q23" s="18" t="n">
        <v>3.55158221</v>
      </c>
      <c r="R23" s="20" t="n">
        <v>1.01038506</v>
      </c>
    </row>
    <row r="24" spans="1:18">
      <c r="A24" s="15" t="s">
        <v>446</v>
      </c>
      <c r="B24" s="17" t="n">
        <v>3309</v>
      </c>
      <c r="C24" s="18">
        <f>(2936.0/B24*100)</f>
        <v/>
      </c>
      <c r="D24" s="19" t="n">
        <v>373</v>
      </c>
      <c r="E24" s="18" t="n">
        <v>33.53606613</v>
      </c>
      <c r="F24" s="20" t="n">
        <v>2.80849655</v>
      </c>
      <c r="G24" s="18" t="n">
        <v>60.5820284</v>
      </c>
      <c r="H24" s="20" t="n">
        <v>2.91151525</v>
      </c>
      <c r="I24" s="18" t="n">
        <v>0</v>
      </c>
      <c r="J24" s="20" t="n">
        <v>0</v>
      </c>
      <c r="K24" s="18" t="n">
        <v>1.80436235</v>
      </c>
      <c r="L24" s="20" t="n">
        <v>0.70487203</v>
      </c>
      <c r="M24" s="18" t="n">
        <v>0</v>
      </c>
      <c r="N24" s="20" t="n">
        <v>0</v>
      </c>
      <c r="O24" s="18" t="n">
        <v>0</v>
      </c>
      <c r="P24" s="20" t="n">
        <v>0</v>
      </c>
      <c r="Q24" s="18" t="n">
        <v>4.07754313</v>
      </c>
      <c r="R24" s="20" t="n">
        <v>1.10322365</v>
      </c>
    </row>
    <row r="25" spans="1:18">
      <c r="A25" s="15" t="s">
        <v>447</v>
      </c>
      <c r="B25" s="17" t="n">
        <v>2669</v>
      </c>
      <c r="C25" s="18">
        <f>(2329.0/B25*100)</f>
        <v/>
      </c>
      <c r="D25" s="19" t="n">
        <v>340</v>
      </c>
      <c r="E25" s="18" t="n">
        <v>33.06387462</v>
      </c>
      <c r="F25" s="20" t="n">
        <v>2.78708925</v>
      </c>
      <c r="G25" s="18" t="n">
        <v>64.90534912</v>
      </c>
      <c r="H25" s="20" t="n">
        <v>2.84695755</v>
      </c>
      <c r="I25" s="18" t="n">
        <v>0</v>
      </c>
      <c r="J25" s="20" t="n">
        <v>0</v>
      </c>
      <c r="K25" s="18" t="n">
        <v>1.11826413</v>
      </c>
      <c r="L25" s="20" t="n">
        <v>0.55516848</v>
      </c>
      <c r="M25" s="18" t="n">
        <v>0</v>
      </c>
      <c r="N25" s="20" t="n">
        <v>0</v>
      </c>
      <c r="O25" s="18" t="n">
        <v>0</v>
      </c>
      <c r="P25" s="20" t="n">
        <v>0</v>
      </c>
      <c r="Q25" s="18" t="n">
        <v>0.91251213</v>
      </c>
      <c r="R25" s="20" t="n">
        <v>0.5049282</v>
      </c>
    </row>
    <row r="26" spans="1:18">
      <c r="A26" s="15" t="s">
        <v>448</v>
      </c>
      <c r="B26" s="17" t="n">
        <v>2419</v>
      </c>
      <c r="C26" s="18">
        <f>(2131.0/B26*100)</f>
        <v/>
      </c>
      <c r="D26" s="19" t="n">
        <v>288</v>
      </c>
      <c r="E26" s="18" t="n">
        <v>39.20016682</v>
      </c>
      <c r="F26" s="20" t="n">
        <v>3.34924273</v>
      </c>
      <c r="G26" s="18" t="n">
        <v>54.46883776</v>
      </c>
      <c r="H26" s="20" t="n">
        <v>3.5835162</v>
      </c>
      <c r="I26" s="18" t="n">
        <v>0</v>
      </c>
      <c r="J26" s="20" t="n">
        <v>0</v>
      </c>
      <c r="K26" s="18" t="n">
        <v>1.79324984</v>
      </c>
      <c r="L26" s="20" t="n">
        <v>0.72541389</v>
      </c>
      <c r="M26" s="18" t="n">
        <v>0</v>
      </c>
      <c r="N26" s="20" t="n">
        <v>0</v>
      </c>
      <c r="O26" s="18" t="n">
        <v>0</v>
      </c>
      <c r="P26" s="20" t="n">
        <v>0</v>
      </c>
      <c r="Q26" s="18" t="n">
        <v>4.53774558</v>
      </c>
      <c r="R26" s="20" t="n">
        <v>1.32417451</v>
      </c>
    </row>
    <row r="27" spans="1:18">
      <c r="A27" s="15" t="s">
        <v>449</v>
      </c>
      <c r="B27" s="17" t="n">
        <v>2683</v>
      </c>
      <c r="C27" s="18">
        <f>(2386.0/B27*100)</f>
        <v/>
      </c>
      <c r="D27" s="19" t="n">
        <v>297</v>
      </c>
      <c r="E27" s="18" t="n">
        <v>36.96511092</v>
      </c>
      <c r="F27" s="20" t="n">
        <v>2.57119665</v>
      </c>
      <c r="G27" s="18" t="n">
        <v>57.65889188</v>
      </c>
      <c r="H27" s="20" t="n">
        <v>2.45483317</v>
      </c>
      <c r="I27" s="18" t="n">
        <v>0</v>
      </c>
      <c r="J27" s="20" t="n">
        <v>0</v>
      </c>
      <c r="K27" s="18" t="n">
        <v>2.39971844</v>
      </c>
      <c r="L27" s="20" t="n">
        <v>0.88807771</v>
      </c>
      <c r="M27" s="18" t="n">
        <v>0</v>
      </c>
      <c r="N27" s="20" t="n">
        <v>0</v>
      </c>
      <c r="O27" s="18" t="n">
        <v>0</v>
      </c>
      <c r="P27" s="20" t="n">
        <v>0</v>
      </c>
      <c r="Q27" s="18" t="n">
        <v>2.97627876</v>
      </c>
      <c r="R27" s="20" t="n">
        <v>0.88403091</v>
      </c>
    </row>
    <row r="28" spans="1:18">
      <c r="A28" s="15" t="s">
        <v>450</v>
      </c>
      <c r="B28" s="17" t="n">
        <v>3803</v>
      </c>
      <c r="C28" s="18">
        <f>(3360.0/B28*100)</f>
        <v/>
      </c>
      <c r="D28" s="19" t="n">
        <v>443</v>
      </c>
      <c r="E28" s="18" t="n">
        <v>49.68410887</v>
      </c>
      <c r="F28" s="20" t="n">
        <v>2.78439276</v>
      </c>
      <c r="G28" s="18" t="n">
        <v>47.25227656</v>
      </c>
      <c r="H28" s="20" t="n">
        <v>2.7664944</v>
      </c>
      <c r="I28" s="18" t="n">
        <v>0</v>
      </c>
      <c r="J28" s="20" t="n">
        <v>0</v>
      </c>
      <c r="K28" s="18" t="n">
        <v>0.95333881</v>
      </c>
      <c r="L28" s="20" t="n">
        <v>0.41352096</v>
      </c>
      <c r="M28" s="18" t="n">
        <v>0</v>
      </c>
      <c r="N28" s="20" t="n">
        <v>0</v>
      </c>
      <c r="O28" s="18" t="n">
        <v>0</v>
      </c>
      <c r="P28" s="20" t="n">
        <v>0</v>
      </c>
      <c r="Q28" s="18" t="n">
        <v>2.11027576</v>
      </c>
      <c r="R28" s="20" t="n">
        <v>0.7184572</v>
      </c>
    </row>
    <row r="29" spans="1:18">
      <c r="A29" s="15" t="s">
        <v>451</v>
      </c>
      <c r="B29" s="17" t="n">
        <v>2700</v>
      </c>
      <c r="C29" s="18">
        <f>(2385.0/B29*100)</f>
        <v/>
      </c>
      <c r="D29" s="19" t="n">
        <v>315</v>
      </c>
      <c r="E29" s="18" t="n">
        <v>36.01303891</v>
      </c>
      <c r="F29" s="20" t="n">
        <v>2.73687384</v>
      </c>
      <c r="G29" s="18" t="n">
        <v>61.66734288</v>
      </c>
      <c r="H29" s="20" t="n">
        <v>2.79014952</v>
      </c>
      <c r="I29" s="18" t="n">
        <v>0</v>
      </c>
      <c r="J29" s="20" t="n">
        <v>0</v>
      </c>
      <c r="K29" s="18" t="n">
        <v>0.29226898</v>
      </c>
      <c r="L29" s="20" t="n">
        <v>0.29424218</v>
      </c>
      <c r="M29" s="18" t="n">
        <v>0</v>
      </c>
      <c r="N29" s="20" t="n">
        <v>0</v>
      </c>
      <c r="O29" s="18" t="n">
        <v>0</v>
      </c>
      <c r="P29" s="20" t="n">
        <v>0</v>
      </c>
      <c r="Q29" s="18" t="n">
        <v>2.02734924</v>
      </c>
      <c r="R29" s="20" t="n">
        <v>0.81970333</v>
      </c>
    </row>
    <row r="30" spans="1:18">
      <c r="A30" s="15" t="s">
        <v>452</v>
      </c>
      <c r="B30" s="17" t="n">
        <v>2257</v>
      </c>
      <c r="C30" s="18">
        <f>(1987.0/B30*100)</f>
        <v/>
      </c>
      <c r="D30" s="19" t="n">
        <v>270</v>
      </c>
      <c r="E30" s="18" t="n">
        <v>29.0509627</v>
      </c>
      <c r="F30" s="20" t="n">
        <v>2.94749411</v>
      </c>
      <c r="G30" s="18" t="n">
        <v>62.45323516</v>
      </c>
      <c r="H30" s="20" t="n">
        <v>3.23722972</v>
      </c>
      <c r="I30" s="18" t="n">
        <v>0</v>
      </c>
      <c r="J30" s="20" t="n">
        <v>0</v>
      </c>
      <c r="K30" s="18" t="n">
        <v>3.25961566</v>
      </c>
      <c r="L30" s="20" t="n">
        <v>1.2408743</v>
      </c>
      <c r="M30" s="18" t="n">
        <v>0</v>
      </c>
      <c r="N30" s="20" t="n">
        <v>0</v>
      </c>
      <c r="O30" s="18" t="n">
        <v>0</v>
      </c>
      <c r="P30" s="20" t="n">
        <v>0</v>
      </c>
      <c r="Q30" s="18" t="n">
        <v>5.23618648</v>
      </c>
      <c r="R30" s="20" t="n">
        <v>1.50511745</v>
      </c>
    </row>
    <row r="31" spans="1:18">
      <c r="A31" s="15" t="s">
        <v>453</v>
      </c>
      <c r="B31" s="17" t="n">
        <v>2706</v>
      </c>
      <c r="C31" s="18">
        <f>(2380.0/B31*100)</f>
        <v/>
      </c>
      <c r="D31" s="19" t="n">
        <v>326</v>
      </c>
      <c r="E31" s="18" t="n">
        <v>25.19729583</v>
      </c>
      <c r="F31" s="20" t="n">
        <v>2.21192809</v>
      </c>
      <c r="G31" s="18" t="n">
        <v>66.83273669</v>
      </c>
      <c r="H31" s="20" t="n">
        <v>2.45471682</v>
      </c>
      <c r="I31" s="18" t="n">
        <v>0</v>
      </c>
      <c r="J31" s="20" t="n">
        <v>0</v>
      </c>
      <c r="K31" s="18" t="n">
        <v>5.19788754</v>
      </c>
      <c r="L31" s="20" t="n">
        <v>1.30892105</v>
      </c>
      <c r="M31" s="18" t="n">
        <v>0</v>
      </c>
      <c r="N31" s="20" t="n">
        <v>0</v>
      </c>
      <c r="O31" s="18" t="n">
        <v>0</v>
      </c>
      <c r="P31" s="20" t="n">
        <v>0</v>
      </c>
      <c r="Q31" s="18" t="n">
        <v>2.77207994</v>
      </c>
      <c r="R31" s="20" t="n">
        <v>0.95921278</v>
      </c>
    </row>
    <row r="32" spans="1:18">
      <c r="A32" s="15" t="s">
        <v>454</v>
      </c>
      <c r="B32" s="17" t="n">
        <v>2209</v>
      </c>
      <c r="C32" s="18">
        <f>(1863.0/B32*100)</f>
        <v/>
      </c>
      <c r="D32" s="19" t="n">
        <v>346</v>
      </c>
      <c r="E32" s="18" t="n">
        <v>40.84998834</v>
      </c>
      <c r="F32" s="20" t="n">
        <v>2.88460068</v>
      </c>
      <c r="G32" s="18" t="n">
        <v>52.5395375</v>
      </c>
      <c r="H32" s="20" t="n">
        <v>2.73882709</v>
      </c>
      <c r="I32" s="18" t="n">
        <v>0</v>
      </c>
      <c r="J32" s="20" t="n">
        <v>0</v>
      </c>
      <c r="K32" s="18" t="n">
        <v>2.19329184</v>
      </c>
      <c r="L32" s="20" t="n">
        <v>0.8136458</v>
      </c>
      <c r="M32" s="18" t="n">
        <v>0</v>
      </c>
      <c r="N32" s="20" t="n">
        <v>0</v>
      </c>
      <c r="O32" s="18" t="n">
        <v>0</v>
      </c>
      <c r="P32" s="20" t="n">
        <v>0</v>
      </c>
      <c r="Q32" s="18" t="n">
        <v>4.41718232</v>
      </c>
      <c r="R32" s="20" t="n">
        <v>1.1518251</v>
      </c>
    </row>
    <row r="33" spans="1:18">
      <c r="A33" s="15" t="s">
        <v>455</v>
      </c>
      <c r="B33" s="17" t="n">
        <v>3651</v>
      </c>
      <c r="C33" s="18">
        <f>(3244.0/B33*100)</f>
        <v/>
      </c>
      <c r="D33" s="19" t="n">
        <v>407</v>
      </c>
      <c r="E33" s="18" t="n">
        <v>44.57111913</v>
      </c>
      <c r="F33" s="20" t="n">
        <v>2.97010615</v>
      </c>
      <c r="G33" s="18" t="n">
        <v>51.6970805</v>
      </c>
      <c r="H33" s="20" t="n">
        <v>2.80384451</v>
      </c>
      <c r="I33" s="18" t="n">
        <v>0</v>
      </c>
      <c r="J33" s="20" t="n">
        <v>0</v>
      </c>
      <c r="K33" s="18" t="n">
        <v>1.03529539</v>
      </c>
      <c r="L33" s="20" t="n">
        <v>0.49106201</v>
      </c>
      <c r="M33" s="18" t="n">
        <v>0</v>
      </c>
      <c r="N33" s="20" t="n">
        <v>0</v>
      </c>
      <c r="O33" s="18" t="n">
        <v>0</v>
      </c>
      <c r="P33" s="20" t="n">
        <v>0</v>
      </c>
      <c r="Q33" s="18" t="n">
        <v>2.69650499</v>
      </c>
      <c r="R33" s="20" t="n">
        <v>0.88689673</v>
      </c>
    </row>
    <row r="34" spans="1:18">
      <c r="A34" s="15" t="s">
        <v>456</v>
      </c>
      <c r="B34" s="17" t="n">
        <v>3035</v>
      </c>
      <c r="C34" s="18">
        <f>(2664.0/B34*100)</f>
        <v/>
      </c>
      <c r="D34" s="19" t="n">
        <v>371</v>
      </c>
      <c r="E34" s="18" t="n">
        <v>45.79184098</v>
      </c>
      <c r="F34" s="20" t="n">
        <v>2.62195224</v>
      </c>
      <c r="G34" s="18" t="n">
        <v>45.9050319</v>
      </c>
      <c r="H34" s="20" t="n">
        <v>2.85617692</v>
      </c>
      <c r="I34" s="18" t="n">
        <v>0</v>
      </c>
      <c r="J34" s="20" t="n">
        <v>0</v>
      </c>
      <c r="K34" s="18" t="n">
        <v>0.70935737</v>
      </c>
      <c r="L34" s="20" t="n">
        <v>0.50432017</v>
      </c>
      <c r="M34" s="18" t="n">
        <v>0</v>
      </c>
      <c r="N34" s="20" t="n">
        <v>0</v>
      </c>
      <c r="O34" s="18" t="n">
        <v>0</v>
      </c>
      <c r="P34" s="20" t="n">
        <v>0</v>
      </c>
      <c r="Q34" s="18" t="n">
        <v>7.59376976</v>
      </c>
      <c r="R34" s="20" t="n">
        <v>1.53154707</v>
      </c>
    </row>
    <row r="35" spans="1:18">
      <c r="A35" s="15" t="s">
        <v>457</v>
      </c>
      <c r="B35" s="17" t="n">
        <v>2901</v>
      </c>
      <c r="C35" s="18">
        <f>(2575.0/B35*100)</f>
        <v/>
      </c>
      <c r="D35" s="19" t="n">
        <v>326</v>
      </c>
      <c r="E35" s="18" t="n">
        <v>26.0063884</v>
      </c>
      <c r="F35" s="20" t="n">
        <v>2.94775139</v>
      </c>
      <c r="G35" s="18" t="n">
        <v>71.11048789</v>
      </c>
      <c r="H35" s="20" t="n">
        <v>3.06871524</v>
      </c>
      <c r="I35" s="18" t="n">
        <v>0</v>
      </c>
      <c r="J35" s="20" t="n">
        <v>0</v>
      </c>
      <c r="K35" s="18" t="n">
        <v>0.96923587</v>
      </c>
      <c r="L35" s="20" t="n">
        <v>0.65580887</v>
      </c>
      <c r="M35" s="18" t="n">
        <v>0</v>
      </c>
      <c r="N35" s="20" t="n">
        <v>0</v>
      </c>
      <c r="O35" s="18" t="n">
        <v>0</v>
      </c>
      <c r="P35" s="20" t="n">
        <v>0</v>
      </c>
      <c r="Q35" s="18" t="n">
        <v>1.91388783</v>
      </c>
      <c r="R35" s="20" t="n">
        <v>0.79211798</v>
      </c>
    </row>
    <row r="36" spans="1:18">
      <c r="A36" s="15" t="s">
        <v>458</v>
      </c>
      <c r="B36" s="17" t="n">
        <v>3404</v>
      </c>
      <c r="C36" s="18">
        <f>(2999.0/B36*100)</f>
        <v/>
      </c>
      <c r="D36" s="19" t="n">
        <v>405</v>
      </c>
      <c r="E36" s="18" t="n">
        <v>38.53133086</v>
      </c>
      <c r="F36" s="20" t="n">
        <v>2.33477918</v>
      </c>
      <c r="G36" s="18" t="n">
        <v>57.29590678</v>
      </c>
      <c r="H36" s="20" t="n">
        <v>2.27487066</v>
      </c>
      <c r="I36" s="18" t="n">
        <v>0</v>
      </c>
      <c r="J36" s="20" t="n">
        <v>0</v>
      </c>
      <c r="K36" s="18" t="n">
        <v>1.88213798</v>
      </c>
      <c r="L36" s="20" t="n">
        <v>0.66873023</v>
      </c>
      <c r="M36" s="18" t="n">
        <v>0</v>
      </c>
      <c r="N36" s="20" t="n">
        <v>0</v>
      </c>
      <c r="O36" s="18" t="n">
        <v>0</v>
      </c>
      <c r="P36" s="20" t="n">
        <v>0</v>
      </c>
      <c r="Q36" s="18" t="n">
        <v>2.29062438</v>
      </c>
      <c r="R36" s="20" t="n">
        <v>0.83106861</v>
      </c>
    </row>
    <row r="37" spans="1:18">
      <c r="A37" s="15" t="s">
        <v>459</v>
      </c>
      <c r="B37" s="17" t="n">
        <v>2731</v>
      </c>
      <c r="C37" s="18">
        <f>(2402.0/B37*100)</f>
        <v/>
      </c>
      <c r="D37" s="19" t="n">
        <v>329</v>
      </c>
      <c r="E37" s="18" t="n">
        <v>26.87070437</v>
      </c>
      <c r="F37" s="20" t="n">
        <v>2.36091418</v>
      </c>
      <c r="G37" s="18" t="n">
        <v>65.65818124</v>
      </c>
      <c r="H37" s="20" t="n">
        <v>2.4614572</v>
      </c>
      <c r="I37" s="18" t="n">
        <v>0</v>
      </c>
      <c r="J37" s="20" t="n">
        <v>0</v>
      </c>
      <c r="K37" s="18" t="n">
        <v>4.82292775</v>
      </c>
      <c r="L37" s="20" t="n">
        <v>1.21849156</v>
      </c>
      <c r="M37" s="18" t="n">
        <v>0</v>
      </c>
      <c r="N37" s="20" t="n">
        <v>0</v>
      </c>
      <c r="O37" s="18" t="n">
        <v>0</v>
      </c>
      <c r="P37" s="20" t="n">
        <v>0</v>
      </c>
      <c r="Q37" s="18" t="n">
        <v>2.64818664</v>
      </c>
      <c r="R37" s="20" t="n">
        <v>0.87018326</v>
      </c>
    </row>
    <row r="38" spans="1:18">
      <c r="A38" s="15" t="s">
        <v>460</v>
      </c>
      <c r="B38" s="17" t="n">
        <v>2807</v>
      </c>
      <c r="C38" s="18">
        <f>(2369.0/B38*100)</f>
        <v/>
      </c>
      <c r="D38" s="19" t="n">
        <v>438</v>
      </c>
      <c r="E38" s="18" t="n">
        <v>28.84955211</v>
      </c>
      <c r="F38" s="20" t="n">
        <v>2.51361859</v>
      </c>
      <c r="G38" s="18" t="n">
        <v>67.83334318999999</v>
      </c>
      <c r="H38" s="20" t="n">
        <v>2.50222541</v>
      </c>
      <c r="I38" s="18" t="n">
        <v>0</v>
      </c>
      <c r="J38" s="20" t="n">
        <v>0</v>
      </c>
      <c r="K38" s="18" t="n">
        <v>1.83601537</v>
      </c>
      <c r="L38" s="20" t="n">
        <v>0.6949018</v>
      </c>
      <c r="M38" s="18" t="n">
        <v>0</v>
      </c>
      <c r="N38" s="20" t="n">
        <v>0</v>
      </c>
      <c r="O38" s="18" t="n">
        <v>0</v>
      </c>
      <c r="P38" s="20" t="n">
        <v>0</v>
      </c>
      <c r="Q38" s="18" t="n">
        <v>1.48108932</v>
      </c>
      <c r="R38" s="20" t="n">
        <v>0.48624561</v>
      </c>
    </row>
    <row r="39" spans="1:18">
      <c r="A39" s="15" t="s">
        <v>461</v>
      </c>
      <c r="B39" s="17" t="n">
        <v>2938</v>
      </c>
      <c r="C39" s="18">
        <f>(2589.0/B39*100)</f>
        <v/>
      </c>
      <c r="D39" s="19" t="n">
        <v>349</v>
      </c>
      <c r="E39" s="18" t="n">
        <v>50.81731426</v>
      </c>
      <c r="F39" s="20" t="n">
        <v>3.72479476</v>
      </c>
      <c r="G39" s="18" t="n">
        <v>40.78105143</v>
      </c>
      <c r="H39" s="20" t="n">
        <v>3.77716891</v>
      </c>
      <c r="I39" s="18" t="n">
        <v>0</v>
      </c>
      <c r="J39" s="20" t="n">
        <v>0</v>
      </c>
      <c r="K39" s="18" t="n">
        <v>2.77650922</v>
      </c>
      <c r="L39" s="20" t="n">
        <v>0.74646323</v>
      </c>
      <c r="M39" s="18" t="n">
        <v>0</v>
      </c>
      <c r="N39" s="20" t="n">
        <v>0</v>
      </c>
      <c r="O39" s="18" t="n">
        <v>0</v>
      </c>
      <c r="P39" s="20" t="n">
        <v>0</v>
      </c>
      <c r="Q39" s="18" t="n">
        <v>5.62512509</v>
      </c>
      <c r="R39" s="20" t="n">
        <v>1.52698075</v>
      </c>
    </row>
    <row r="40" spans="1:18">
      <c r="A40" s="15" t="s">
        <v>462</v>
      </c>
      <c r="B40" s="17" t="n">
        <v>6922</v>
      </c>
      <c r="C40" s="18">
        <f>(6129.0/B40*100)</f>
        <v/>
      </c>
      <c r="D40" s="19" t="n">
        <v>793</v>
      </c>
      <c r="E40" s="18" t="n">
        <v>38.12417366</v>
      </c>
      <c r="F40" s="20" t="n">
        <v>2.91426349</v>
      </c>
      <c r="G40" s="18" t="n">
        <v>55.80323281</v>
      </c>
      <c r="H40" s="20" t="n">
        <v>2.83315589</v>
      </c>
      <c r="I40" s="18" t="n">
        <v>0</v>
      </c>
      <c r="J40" s="20" t="n">
        <v>0</v>
      </c>
      <c r="K40" s="18" t="n">
        <v>2.11652267</v>
      </c>
      <c r="L40" s="20" t="n">
        <v>0.81579238</v>
      </c>
      <c r="M40" s="18" t="n">
        <v>0</v>
      </c>
      <c r="N40" s="20" t="n">
        <v>0</v>
      </c>
      <c r="O40" s="18" t="n">
        <v>0</v>
      </c>
      <c r="P40" s="20" t="n">
        <v>0</v>
      </c>
      <c r="Q40" s="18" t="n">
        <v>3.95607086</v>
      </c>
      <c r="R40" s="20" t="n">
        <v>1.18594014</v>
      </c>
    </row>
    <row r="41" spans="1:18">
      <c r="A41" s="15" t="s">
        <v>463</v>
      </c>
      <c r="B41" s="17" t="n">
        <v>2854</v>
      </c>
      <c r="C41" s="18">
        <f>(2530.0/B41*100)</f>
        <v/>
      </c>
      <c r="D41" s="19" t="n">
        <v>324</v>
      </c>
      <c r="E41" s="18" t="n">
        <v>41.12221392</v>
      </c>
      <c r="F41" s="20" t="n">
        <v>2.92995316</v>
      </c>
      <c r="G41" s="18" t="n">
        <v>55.52104207</v>
      </c>
      <c r="H41" s="20" t="n">
        <v>3.01876811</v>
      </c>
      <c r="I41" s="18" t="n">
        <v>0</v>
      </c>
      <c r="J41" s="20" t="n">
        <v>0</v>
      </c>
      <c r="K41" s="18" t="n">
        <v>1.59944773</v>
      </c>
      <c r="L41" s="20" t="n">
        <v>0.71070577</v>
      </c>
      <c r="M41" s="18" t="n">
        <v>0</v>
      </c>
      <c r="N41" s="20" t="n">
        <v>0</v>
      </c>
      <c r="O41" s="18" t="n">
        <v>0</v>
      </c>
      <c r="P41" s="20" t="n">
        <v>0</v>
      </c>
      <c r="Q41" s="18" t="n">
        <v>1.75729628</v>
      </c>
      <c r="R41" s="20" t="n">
        <v>0.55672545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(11010.0/B46*100)</f>
        <v/>
      </c>
      <c r="D46" s="19" t="n">
        <v>1063</v>
      </c>
      <c r="E46" s="18" t="n">
        <v>63.26984026</v>
      </c>
      <c r="F46" s="20" t="n">
        <v>1.88179289</v>
      </c>
      <c r="G46" s="18" t="n">
        <v>25.24233358</v>
      </c>
      <c r="H46" s="20" t="n">
        <v>1.85414128</v>
      </c>
      <c r="I46" s="18" t="n">
        <v>0</v>
      </c>
      <c r="J46" s="20" t="n">
        <v>0</v>
      </c>
      <c r="K46" s="18" t="n">
        <v>5.67325342</v>
      </c>
      <c r="L46" s="20" t="n">
        <v>0.82888358</v>
      </c>
      <c r="M46" s="18" t="n">
        <v>0</v>
      </c>
      <c r="N46" s="20" t="n">
        <v>0</v>
      </c>
      <c r="O46" s="18" t="n">
        <v>0</v>
      </c>
      <c r="P46" s="20" t="n">
        <v>0</v>
      </c>
      <c r="Q46" s="18" t="n">
        <v>5.81457274</v>
      </c>
      <c r="R46" s="20" t="n">
        <v>0.96916219</v>
      </c>
    </row>
    <row r="47" spans="1:18">
      <c r="A47" s="15" t="s">
        <v>470</v>
      </c>
      <c r="B47" s="17" t="n">
        <v>2823</v>
      </c>
      <c r="C47" s="18">
        <f>(2506.0/B47*100)</f>
        <v/>
      </c>
      <c r="D47" s="19" t="n">
        <v>317</v>
      </c>
      <c r="E47" s="18" t="n">
        <v>48.71258314</v>
      </c>
      <c r="F47" s="20" t="n">
        <v>2.52156044</v>
      </c>
      <c r="G47" s="18" t="n">
        <v>44.64911951</v>
      </c>
      <c r="H47" s="20" t="n">
        <v>2.58383093</v>
      </c>
      <c r="I47" s="18" t="n">
        <v>0</v>
      </c>
      <c r="J47" s="20" t="n">
        <v>0</v>
      </c>
      <c r="K47" s="18" t="n">
        <v>3.3754703</v>
      </c>
      <c r="L47" s="20" t="n">
        <v>0.9787271</v>
      </c>
      <c r="M47" s="18" t="n">
        <v>0</v>
      </c>
      <c r="N47" s="20" t="n">
        <v>0</v>
      </c>
      <c r="O47" s="18" t="n">
        <v>0</v>
      </c>
      <c r="P47" s="20" t="n">
        <v>0</v>
      </c>
      <c r="Q47" s="18" t="n">
        <v>3.26282705</v>
      </c>
      <c r="R47" s="20" t="n">
        <v>0.99851334</v>
      </c>
    </row>
    <row r="48" spans="1:18">
      <c r="A48" s="15" t="s">
        <v>471</v>
      </c>
      <c r="B48" s="17" t="n">
        <v>4682</v>
      </c>
      <c r="C48" s="18">
        <f>(4101.0/B48*100)</f>
        <v/>
      </c>
      <c r="D48" s="19" t="n">
        <v>581</v>
      </c>
      <c r="E48" s="18" t="n">
        <v>32.26784761</v>
      </c>
      <c r="F48" s="20" t="n">
        <v>3.03362734</v>
      </c>
      <c r="G48" s="18" t="n">
        <v>62.33694007</v>
      </c>
      <c r="H48" s="20" t="n">
        <v>2.95071075</v>
      </c>
      <c r="I48" s="18" t="n">
        <v>0</v>
      </c>
      <c r="J48" s="20" t="n">
        <v>0</v>
      </c>
      <c r="K48" s="18" t="n">
        <v>3.76408917</v>
      </c>
      <c r="L48" s="20" t="n">
        <v>1.24734003</v>
      </c>
      <c r="M48" s="18" t="n">
        <v>0</v>
      </c>
      <c r="N48" s="20" t="n">
        <v>0</v>
      </c>
      <c r="O48" s="18" t="n">
        <v>0</v>
      </c>
      <c r="P48" s="20" t="n">
        <v>0</v>
      </c>
      <c r="Q48" s="18" t="n">
        <v>1.63112315</v>
      </c>
      <c r="R48" s="20" t="n">
        <v>0.52425594</v>
      </c>
    </row>
    <row r="49" spans="1:18">
      <c r="A49" s="15" t="s">
        <v>472</v>
      </c>
      <c r="B49" s="17" t="n">
        <v>6158</v>
      </c>
      <c r="C49" s="18">
        <f>(5404.0/B49*100)</f>
        <v/>
      </c>
      <c r="D49" s="19" t="n">
        <v>754</v>
      </c>
      <c r="E49" s="18" t="n">
        <v>52.97816734</v>
      </c>
      <c r="F49" s="20" t="n">
        <v>2.44359745</v>
      </c>
      <c r="G49" s="18" t="n">
        <v>39.71939962</v>
      </c>
      <c r="H49" s="20" t="n">
        <v>2.63142425</v>
      </c>
      <c r="I49" s="18" t="n">
        <v>0</v>
      </c>
      <c r="J49" s="20" t="n">
        <v>0</v>
      </c>
      <c r="K49" s="18" t="n">
        <v>3.68442833</v>
      </c>
      <c r="L49" s="20" t="n">
        <v>1.0915276</v>
      </c>
      <c r="M49" s="18" t="n">
        <v>0</v>
      </c>
      <c r="N49" s="20" t="n">
        <v>0</v>
      </c>
      <c r="O49" s="18" t="n">
        <v>0</v>
      </c>
      <c r="P49" s="20" t="n">
        <v>0</v>
      </c>
      <c r="Q49" s="18" t="n">
        <v>3.61800471</v>
      </c>
      <c r="R49" s="20" t="n">
        <v>0.91109925</v>
      </c>
    </row>
    <row r="50" spans="1:18">
      <c r="A50" s="15" t="s">
        <v>473</v>
      </c>
      <c r="B50" s="17" t="n">
        <v>3494</v>
      </c>
      <c r="C50" s="18">
        <f>(3137.0/B50*100)</f>
        <v/>
      </c>
      <c r="D50" s="19" t="n">
        <v>357</v>
      </c>
      <c r="E50" s="18" t="n">
        <v>51.91962978</v>
      </c>
      <c r="F50" s="20" t="n">
        <v>3.20395094</v>
      </c>
      <c r="G50" s="18" t="n">
        <v>41.84103325</v>
      </c>
      <c r="H50" s="20" t="n">
        <v>3.16480691</v>
      </c>
      <c r="I50" s="18" t="n">
        <v>0</v>
      </c>
      <c r="J50" s="20" t="n">
        <v>0</v>
      </c>
      <c r="K50" s="18" t="n">
        <v>2.8384758</v>
      </c>
      <c r="L50" s="20" t="n">
        <v>1.06800605</v>
      </c>
      <c r="M50" s="18" t="n">
        <v>0</v>
      </c>
      <c r="N50" s="20" t="n">
        <v>0</v>
      </c>
      <c r="O50" s="18" t="n">
        <v>0</v>
      </c>
      <c r="P50" s="20" t="n">
        <v>0</v>
      </c>
      <c r="Q50" s="18" t="n">
        <v>3.40086117</v>
      </c>
      <c r="R50" s="20" t="n">
        <v>1.18706171</v>
      </c>
    </row>
    <row r="51" spans="1:18">
      <c r="A51" s="15" t="s">
        <v>474</v>
      </c>
      <c r="B51" s="17" t="n">
        <v>3013</v>
      </c>
      <c r="C51" s="18">
        <f>(2657.0/B51*100)</f>
        <v/>
      </c>
      <c r="D51" s="19" t="n">
        <v>356</v>
      </c>
      <c r="E51" s="18" t="n">
        <v>32.31640236</v>
      </c>
      <c r="F51" s="20" t="n">
        <v>2.68536224</v>
      </c>
      <c r="G51" s="18" t="n">
        <v>59.83423386</v>
      </c>
      <c r="H51" s="20" t="n">
        <v>3.20018046</v>
      </c>
      <c r="I51" s="18" t="n">
        <v>0</v>
      </c>
      <c r="J51" s="20" t="n">
        <v>0</v>
      </c>
      <c r="K51" s="18" t="n">
        <v>2.88027856</v>
      </c>
      <c r="L51" s="20" t="n">
        <v>0.91453445</v>
      </c>
      <c r="M51" s="18" t="n">
        <v>0</v>
      </c>
      <c r="N51" s="20" t="n">
        <v>0</v>
      </c>
      <c r="O51" s="18" t="n">
        <v>0</v>
      </c>
      <c r="P51" s="20" t="n">
        <v>0</v>
      </c>
      <c r="Q51" s="18" t="n">
        <v>4.96908522</v>
      </c>
      <c r="R51" s="20" t="n">
        <v>0.94831044</v>
      </c>
    </row>
    <row r="52" spans="1:18">
      <c r="A52" s="15" t="s">
        <v>475</v>
      </c>
      <c r="B52" s="17" t="n">
        <v>2760</v>
      </c>
      <c r="C52" s="18">
        <f>(2423.0/B52*100)</f>
        <v/>
      </c>
      <c r="D52" s="19" t="n">
        <v>337</v>
      </c>
      <c r="E52" s="18" t="n">
        <v>47.37382474</v>
      </c>
      <c r="F52" s="20" t="n">
        <v>2.9522015</v>
      </c>
      <c r="G52" s="18" t="n">
        <v>46.69599741</v>
      </c>
      <c r="H52" s="20" t="n">
        <v>3.10325847</v>
      </c>
      <c r="I52" s="18" t="n">
        <v>0</v>
      </c>
      <c r="J52" s="20" t="n">
        <v>0</v>
      </c>
      <c r="K52" s="18" t="n">
        <v>3.01743268</v>
      </c>
      <c r="L52" s="20" t="n">
        <v>1.08382586</v>
      </c>
      <c r="M52" s="18" t="n">
        <v>0</v>
      </c>
      <c r="N52" s="20" t="n">
        <v>0</v>
      </c>
      <c r="O52" s="18" t="n">
        <v>0</v>
      </c>
      <c r="P52" s="20" t="n">
        <v>0</v>
      </c>
      <c r="Q52" s="18" t="n">
        <v>2.91274517</v>
      </c>
      <c r="R52" s="20" t="n">
        <v>0.76841393</v>
      </c>
    </row>
    <row r="53" spans="1:18">
      <c r="A53" s="15" t="s">
        <v>476</v>
      </c>
      <c r="B53" s="17" t="n">
        <v>2474</v>
      </c>
      <c r="C53" s="18">
        <f>(2095.0/B53*100)</f>
        <v/>
      </c>
      <c r="D53" s="19" t="n">
        <v>379</v>
      </c>
      <c r="E53" s="18" t="n">
        <v>51.26822566</v>
      </c>
      <c r="F53" s="20" t="n">
        <v>2.52253178</v>
      </c>
      <c r="G53" s="18" t="n">
        <v>17.57775883</v>
      </c>
      <c r="H53" s="20" t="n">
        <v>2.23529776</v>
      </c>
      <c r="I53" s="18" t="n">
        <v>0</v>
      </c>
      <c r="J53" s="20" t="n">
        <v>0</v>
      </c>
      <c r="K53" s="18" t="n">
        <v>27.63068923</v>
      </c>
      <c r="L53" s="20" t="n">
        <v>2.41250309</v>
      </c>
      <c r="M53" s="18" t="n">
        <v>0</v>
      </c>
      <c r="N53" s="20" t="n">
        <v>0</v>
      </c>
      <c r="O53" s="18" t="n">
        <v>0</v>
      </c>
      <c r="P53" s="20" t="n">
        <v>0</v>
      </c>
      <c r="Q53" s="18" t="n">
        <v>3.52332628</v>
      </c>
      <c r="R53" s="20" t="n">
        <v>1.04214088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(2349.0/B55*100)</f>
        <v/>
      </c>
      <c r="D55" s="19" t="n">
        <v>326</v>
      </c>
      <c r="E55" s="18" t="n">
        <v>17.21895151</v>
      </c>
      <c r="F55" s="20" t="n">
        <v>1.80218754</v>
      </c>
      <c r="G55" s="18" t="n">
        <v>82.19407604</v>
      </c>
      <c r="H55" s="20" t="n">
        <v>1.82456372</v>
      </c>
      <c r="I55" s="18" t="n">
        <v>0</v>
      </c>
      <c r="J55" s="20" t="n">
        <v>0</v>
      </c>
      <c r="K55" s="18" t="n">
        <v>0.24880763</v>
      </c>
      <c r="L55" s="20" t="n">
        <v>0.24997722</v>
      </c>
      <c r="M55" s="18" t="n">
        <v>0</v>
      </c>
      <c r="N55" s="20" t="n">
        <v>0</v>
      </c>
      <c r="O55" s="18" t="n">
        <v>0</v>
      </c>
      <c r="P55" s="20" t="n">
        <v>0</v>
      </c>
      <c r="Q55" s="18" t="n">
        <v>0.33816482</v>
      </c>
      <c r="R55" s="20" t="n">
        <v>0.32077444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(2809.0/B61*100)</f>
        <v/>
      </c>
      <c r="D61" s="19" t="n">
        <v>392</v>
      </c>
      <c r="E61" s="18" t="n">
        <v>35.28877847</v>
      </c>
      <c r="F61" s="20" t="n">
        <v>2.90843622</v>
      </c>
      <c r="G61" s="18" t="n">
        <v>57.89486065</v>
      </c>
      <c r="H61" s="20" t="n">
        <v>3.1277934</v>
      </c>
      <c r="I61" s="18" t="n">
        <v>0</v>
      </c>
      <c r="J61" s="20" t="n">
        <v>0</v>
      </c>
      <c r="K61" s="18" t="n">
        <v>4.84456174</v>
      </c>
      <c r="L61" s="20" t="n">
        <v>1.25556716</v>
      </c>
      <c r="M61" s="18" t="n">
        <v>0</v>
      </c>
      <c r="N61" s="20" t="n">
        <v>0</v>
      </c>
      <c r="O61" s="18" t="n">
        <v>0</v>
      </c>
      <c r="P61" s="20" t="n">
        <v>0</v>
      </c>
      <c r="Q61" s="18" t="n">
        <v>1.97179914</v>
      </c>
      <c r="R61" s="20" t="n">
        <v>0.54635461</v>
      </c>
    </row>
    <row r="62" spans="1:18">
      <c r="A62" s="15" t="s">
        <v>486</v>
      </c>
      <c r="B62" s="17" t="n">
        <v>2230</v>
      </c>
      <c r="C62" s="18">
        <f>(1961.0/B62*100)</f>
        <v/>
      </c>
      <c r="D62" s="19" t="n">
        <v>269</v>
      </c>
      <c r="E62" s="18" t="n">
        <v>17.12412996</v>
      </c>
      <c r="F62" s="20" t="n">
        <v>2.3340177</v>
      </c>
      <c r="G62" s="18" t="n">
        <v>82.50645597</v>
      </c>
      <c r="H62" s="20" t="n">
        <v>2.30987291</v>
      </c>
      <c r="I62" s="18" t="n">
        <v>0</v>
      </c>
      <c r="J62" s="20" t="n">
        <v>0</v>
      </c>
      <c r="K62" s="18" t="n">
        <v>0.36941407</v>
      </c>
      <c r="L62" s="20" t="n">
        <v>0.37346167</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(2435.0/B67*100)</f>
        <v/>
      </c>
      <c r="D67" s="19" t="n">
        <v>336</v>
      </c>
      <c r="E67" s="18" t="n">
        <v>51.25387858</v>
      </c>
      <c r="F67" s="20" t="n">
        <v>3.02995622</v>
      </c>
      <c r="G67" s="18" t="n">
        <v>35.21494299</v>
      </c>
      <c r="H67" s="20" t="n">
        <v>2.66720059</v>
      </c>
      <c r="I67" s="18" t="n">
        <v>0</v>
      </c>
      <c r="J67" s="20" t="n">
        <v>0</v>
      </c>
      <c r="K67" s="18" t="n">
        <v>3.96017479</v>
      </c>
      <c r="L67" s="20" t="n">
        <v>0.99618439</v>
      </c>
      <c r="M67" s="18" t="n">
        <v>0</v>
      </c>
      <c r="N67" s="20" t="n">
        <v>0</v>
      </c>
      <c r="O67" s="18" t="n">
        <v>0</v>
      </c>
      <c r="P67" s="20" t="n">
        <v>0</v>
      </c>
      <c r="Q67" s="18" t="n">
        <v>9.571003640000001</v>
      </c>
      <c r="R67" s="20" t="n">
        <v>1.82342348</v>
      </c>
    </row>
    <row r="68" spans="1:18">
      <c r="A68" s="15" t="s">
        <v>492</v>
      </c>
      <c r="B68" s="17" t="n">
        <v>3460</v>
      </c>
      <c r="C68" s="18">
        <f>(3144.0/B68*100)</f>
        <v/>
      </c>
      <c r="D68" s="19" t="n">
        <v>316</v>
      </c>
      <c r="E68" s="18" t="n">
        <v>59.27121751</v>
      </c>
      <c r="F68" s="20" t="n">
        <v>3.01699437</v>
      </c>
      <c r="G68" s="18" t="n">
        <v>34.86025362</v>
      </c>
      <c r="H68" s="20" t="n">
        <v>2.89722143</v>
      </c>
      <c r="I68" s="18" t="n">
        <v>0</v>
      </c>
      <c r="J68" s="20" t="n">
        <v>0</v>
      </c>
      <c r="K68" s="18" t="n">
        <v>3.5686283</v>
      </c>
      <c r="L68" s="20" t="n">
        <v>0.88398647</v>
      </c>
      <c r="M68" s="18" t="n">
        <v>0</v>
      </c>
      <c r="N68" s="20" t="n">
        <v>0</v>
      </c>
      <c r="O68" s="18" t="n">
        <v>0</v>
      </c>
      <c r="P68" s="20" t="n">
        <v>0</v>
      </c>
      <c r="Q68" s="18" t="n">
        <v>2.29990057</v>
      </c>
      <c r="R68" s="20" t="n">
        <v>0.92686903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48.23319618</v>
      </c>
      <c r="F70" s="20" t="n">
        <v>1.72810298</v>
      </c>
      <c r="G70" s="18" t="n">
        <v>41.43091976</v>
      </c>
      <c r="H70" s="20" t="n">
        <v>1.72591387</v>
      </c>
      <c r="I70" s="18" t="n">
        <v>0</v>
      </c>
      <c r="J70" s="20" t="n">
        <v>0</v>
      </c>
      <c r="K70" s="18" t="n">
        <v>6.81050805</v>
      </c>
      <c r="L70" s="20" t="n">
        <v>0.7682177</v>
      </c>
      <c r="M70" s="18" t="n">
        <v>0</v>
      </c>
      <c r="N70" s="20" t="n">
        <v>0</v>
      </c>
      <c r="O70" s="18" t="n">
        <v>0</v>
      </c>
      <c r="P70" s="20" t="n">
        <v>0</v>
      </c>
      <c r="Q70" s="18" t="n">
        <v>3.52537601</v>
      </c>
      <c r="R70" s="20" t="n">
        <v>0.600679</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(2737.0/B72*100)</f>
        <v/>
      </c>
      <c r="D72" s="19" t="n">
        <v>370</v>
      </c>
      <c r="E72" s="18" t="n">
        <v>37.35065798</v>
      </c>
      <c r="F72" s="20" t="n">
        <v>2.75262707</v>
      </c>
      <c r="G72" s="18" t="n">
        <v>54.83767041</v>
      </c>
      <c r="H72" s="20" t="n">
        <v>3.55906972</v>
      </c>
      <c r="I72" s="18" t="n">
        <v>0</v>
      </c>
      <c r="J72" s="20" t="n">
        <v>0</v>
      </c>
      <c r="K72" s="18" t="n">
        <v>2.52235113</v>
      </c>
      <c r="L72" s="20" t="n">
        <v>0.71226379</v>
      </c>
      <c r="M72" s="18" t="n">
        <v>0</v>
      </c>
      <c r="N72" s="20" t="n">
        <v>0</v>
      </c>
      <c r="O72" s="18" t="n">
        <v>0</v>
      </c>
      <c r="P72" s="20" t="n">
        <v>0</v>
      </c>
      <c r="Q72" s="18" t="n">
        <v>5.28932048</v>
      </c>
      <c r="R72" s="20" t="n">
        <v>2.08469621</v>
      </c>
    </row>
    <row r="73" spans="1:18">
      <c r="A73" s="15" t="s">
        <v>497</v>
      </c>
      <c r="B73" s="17" t="n">
        <v>2973</v>
      </c>
      <c r="C73" s="18">
        <f>(2618.0/B73*100)</f>
        <v/>
      </c>
      <c r="D73" s="19" t="n">
        <v>355</v>
      </c>
      <c r="E73" s="18" t="n">
        <v>20.83162444</v>
      </c>
      <c r="F73" s="20" t="n">
        <v>2.36994532</v>
      </c>
      <c r="G73" s="18" t="n">
        <v>77.11516817</v>
      </c>
      <c r="H73" s="20" t="n">
        <v>2.41075258</v>
      </c>
      <c r="I73" s="18" t="n">
        <v>0</v>
      </c>
      <c r="J73" s="20" t="n">
        <v>0</v>
      </c>
      <c r="K73" s="18" t="n">
        <v>1.30881395</v>
      </c>
      <c r="L73" s="20" t="n">
        <v>0.39048814</v>
      </c>
      <c r="M73" s="18" t="n">
        <v>0</v>
      </c>
      <c r="N73" s="20" t="n">
        <v>0</v>
      </c>
      <c r="O73" s="18" t="n">
        <v>0</v>
      </c>
      <c r="P73" s="20" t="n">
        <v>0</v>
      </c>
      <c r="Q73" s="18" t="n">
        <v>0.74439344</v>
      </c>
      <c r="R73" s="20" t="n">
        <v>0.44471414</v>
      </c>
    </row>
    <row r="74" spans="1:18">
      <c r="A74" s="15" t="s">
        <v>498</v>
      </c>
      <c r="B74" s="17" t="n">
        <v>3819</v>
      </c>
      <c r="C74" s="18">
        <f>(3354.0/B74*100)</f>
        <v/>
      </c>
      <c r="D74" s="19" t="n">
        <v>465</v>
      </c>
      <c r="E74" s="18" t="n">
        <v>21.10827345</v>
      </c>
      <c r="F74" s="20" t="n">
        <v>1.88725062</v>
      </c>
      <c r="G74" s="18" t="n">
        <v>78.34696706</v>
      </c>
      <c r="H74" s="20" t="n">
        <v>1.88596322</v>
      </c>
      <c r="I74" s="18" t="n">
        <v>0</v>
      </c>
      <c r="J74" s="20" t="n">
        <v>0</v>
      </c>
      <c r="K74" s="18" t="n">
        <v>0.43596044</v>
      </c>
      <c r="L74" s="20" t="n">
        <v>0.28429124</v>
      </c>
      <c r="M74" s="18" t="n">
        <v>0</v>
      </c>
      <c r="N74" s="20" t="n">
        <v>0</v>
      </c>
      <c r="O74" s="18" t="n">
        <v>0</v>
      </c>
      <c r="P74" s="20" t="n">
        <v>0</v>
      </c>
      <c r="Q74" s="18" t="n">
        <v>0.10879905</v>
      </c>
      <c r="R74" s="20" t="n">
        <v>0.10875852</v>
      </c>
    </row>
    <row r="75" spans="1:18">
      <c r="A75" s="15" t="s">
        <v>499</v>
      </c>
      <c r="B75" s="17" t="n">
        <v>4652</v>
      </c>
      <c r="C75" s="18">
        <f>(4107.0/B75*100)</f>
        <v/>
      </c>
      <c r="D75" s="19" t="n">
        <v>545</v>
      </c>
      <c r="E75" s="18" t="n">
        <v>66.34649563000001</v>
      </c>
      <c r="F75" s="20" t="n">
        <v>2.67705421</v>
      </c>
      <c r="G75" s="18" t="n">
        <v>31.18816454</v>
      </c>
      <c r="H75" s="20" t="n">
        <v>2.61859279</v>
      </c>
      <c r="I75" s="18" t="n">
        <v>0</v>
      </c>
      <c r="J75" s="20" t="n">
        <v>0</v>
      </c>
      <c r="K75" s="18" t="n">
        <v>1.14910181</v>
      </c>
      <c r="L75" s="20" t="n">
        <v>0.53806422</v>
      </c>
      <c r="M75" s="18" t="n">
        <v>0</v>
      </c>
      <c r="N75" s="20" t="n">
        <v>0</v>
      </c>
      <c r="O75" s="18" t="n">
        <v>0</v>
      </c>
      <c r="P75" s="20" t="n">
        <v>0</v>
      </c>
      <c r="Q75" s="18" t="n">
        <v>1.31623802</v>
      </c>
      <c r="R75" s="20" t="n">
        <v>0.61039268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(2659.0/B77*100)</f>
        <v/>
      </c>
      <c r="D77" s="19" t="n">
        <v>310</v>
      </c>
      <c r="E77" s="18" t="n">
        <v>56.41745193</v>
      </c>
      <c r="F77" s="20" t="n">
        <v>3.00960381</v>
      </c>
      <c r="G77" s="18" t="n">
        <v>22.151135</v>
      </c>
      <c r="H77" s="20" t="n">
        <v>2.38530943</v>
      </c>
      <c r="I77" s="18" t="n">
        <v>0</v>
      </c>
      <c r="J77" s="20" t="n">
        <v>0</v>
      </c>
      <c r="K77" s="18" t="n">
        <v>14.00903147</v>
      </c>
      <c r="L77" s="20" t="n">
        <v>1.83469345</v>
      </c>
      <c r="M77" s="18" t="n">
        <v>0</v>
      </c>
      <c r="N77" s="20" t="n">
        <v>0</v>
      </c>
      <c r="O77" s="18" t="n">
        <v>0</v>
      </c>
      <c r="P77" s="20" t="n">
        <v>0</v>
      </c>
      <c r="Q77" s="18" t="n">
        <v>7.42238159</v>
      </c>
      <c r="R77" s="20" t="n">
        <v>1.58239408</v>
      </c>
    </row>
    <row r="78" spans="1:18">
      <c r="A78" s="15" t="s">
        <v>502</v>
      </c>
      <c r="B78" s="17" t="n">
        <v>7115</v>
      </c>
      <c r="C78" s="18">
        <f>(6264.0/B78*100)</f>
        <v/>
      </c>
      <c r="D78" s="19" t="n">
        <v>851</v>
      </c>
      <c r="E78" s="18" t="n">
        <v>45.652899</v>
      </c>
      <c r="F78" s="20" t="n">
        <v>2.34390864</v>
      </c>
      <c r="G78" s="18" t="n">
        <v>49.34256448</v>
      </c>
      <c r="H78" s="20" t="n">
        <v>2.5768383</v>
      </c>
      <c r="I78" s="18" t="n">
        <v>0</v>
      </c>
      <c r="J78" s="20" t="n">
        <v>0</v>
      </c>
      <c r="K78" s="18" t="n">
        <v>3.43342509</v>
      </c>
      <c r="L78" s="20" t="n">
        <v>0.83260989</v>
      </c>
      <c r="M78" s="18" t="n">
        <v>0</v>
      </c>
      <c r="N78" s="20" t="n">
        <v>0</v>
      </c>
      <c r="O78" s="18" t="n">
        <v>0</v>
      </c>
      <c r="P78" s="20" t="n">
        <v>0</v>
      </c>
      <c r="Q78" s="18" t="n">
        <v>1.57111142</v>
      </c>
      <c r="R78" s="20" t="n">
        <v>0.42452093</v>
      </c>
    </row>
    <row r="79" spans="1:18">
      <c r="A79" s="15" t="s">
        <v>503</v>
      </c>
      <c r="B79" s="17" t="n">
        <v>3154</v>
      </c>
      <c r="C79" s="18">
        <f>(2803.0/B79*100)</f>
        <v/>
      </c>
      <c r="D79" s="19" t="n">
        <v>351</v>
      </c>
      <c r="E79" s="18" t="n">
        <v>39.03435579</v>
      </c>
      <c r="F79" s="20" t="n">
        <v>2.51491655</v>
      </c>
      <c r="G79" s="18" t="n">
        <v>46.14000556</v>
      </c>
      <c r="H79" s="20" t="n">
        <v>2.94229083</v>
      </c>
      <c r="I79" s="18" t="n">
        <v>0</v>
      </c>
      <c r="J79" s="20" t="n">
        <v>0</v>
      </c>
      <c r="K79" s="18" t="n">
        <v>8.69813098</v>
      </c>
      <c r="L79" s="20" t="n">
        <v>1.82751974</v>
      </c>
      <c r="M79" s="18" t="n">
        <v>0</v>
      </c>
      <c r="N79" s="20" t="n">
        <v>0</v>
      </c>
      <c r="O79" s="18" t="n">
        <v>0</v>
      </c>
      <c r="P79" s="20" t="n">
        <v>0</v>
      </c>
      <c r="Q79" s="18" t="n">
        <v>6.12750768</v>
      </c>
      <c r="R79" s="20" t="n">
        <v>1.39484168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(14076.0/B82*100)</f>
        <v/>
      </c>
      <c r="D82" s="19" t="n">
        <v>1885</v>
      </c>
      <c r="E82" s="18" t="n">
        <v>35.23414917</v>
      </c>
      <c r="F82" s="20" t="n">
        <v>1.60223788</v>
      </c>
      <c r="G82" s="18" t="n">
        <v>59.72320854</v>
      </c>
      <c r="H82" s="20" t="n">
        <v>1.61474684</v>
      </c>
      <c r="I82" s="18" t="n">
        <v>0</v>
      </c>
      <c r="J82" s="20" t="n">
        <v>0</v>
      </c>
      <c r="K82" s="18" t="n">
        <v>2.02551992</v>
      </c>
      <c r="L82" s="20" t="n">
        <v>0.44661717</v>
      </c>
      <c r="M82" s="18" t="n">
        <v>0</v>
      </c>
      <c r="N82" s="20" t="n">
        <v>0</v>
      </c>
      <c r="O82" s="18" t="n">
        <v>0</v>
      </c>
      <c r="P82" s="20" t="n">
        <v>0</v>
      </c>
      <c r="Q82" s="18" t="n">
        <v>3.01712237</v>
      </c>
      <c r="R82" s="20" t="n">
        <v>0.5816201600000001</v>
      </c>
    </row>
    <row r="83" spans="1:18">
      <c r="A83" s="15" t="s">
        <v>507</v>
      </c>
      <c r="B83" s="17" t="n">
        <v>808</v>
      </c>
      <c r="C83" s="18">
        <f>(713.0/B83*100)</f>
        <v/>
      </c>
      <c r="D83" s="19" t="n">
        <v>95</v>
      </c>
      <c r="E83" s="18" t="n">
        <v>32.39992769</v>
      </c>
      <c r="F83" s="20" t="n">
        <v>4.61017936</v>
      </c>
      <c r="G83" s="18" t="n">
        <v>67.60007231</v>
      </c>
      <c r="H83" s="20" t="n">
        <v>4.61017936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(829.0/B84*100)</f>
        <v/>
      </c>
      <c r="D84" s="19" t="n">
        <v>109</v>
      </c>
      <c r="E84" s="18" t="n">
        <v>43.21186501</v>
      </c>
      <c r="F84" s="20" t="n">
        <v>5.85769202</v>
      </c>
      <c r="G84" s="18" t="n">
        <v>53.91191803</v>
      </c>
      <c r="H84" s="20" t="n">
        <v>6.12152729</v>
      </c>
      <c r="I84" s="18" t="n">
        <v>0</v>
      </c>
      <c r="J84" s="20" t="n">
        <v>0</v>
      </c>
      <c r="K84" s="18" t="n">
        <v>0.93880533</v>
      </c>
      <c r="L84" s="20" t="n">
        <v>0.93920838</v>
      </c>
      <c r="M84" s="18" t="n">
        <v>0</v>
      </c>
      <c r="N84" s="20" t="n">
        <v>0</v>
      </c>
      <c r="O84" s="18" t="n">
        <v>0</v>
      </c>
      <c r="P84" s="20" t="n">
        <v>0</v>
      </c>
      <c r="Q84" s="18" t="n">
        <v>1.93741163</v>
      </c>
      <c r="R84" s="20" t="n">
        <v>1.36759114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(6326.0/B7*100)</f>
        <v/>
      </c>
      <c r="D7" s="19" t="n">
        <v>837</v>
      </c>
      <c r="E7" s="18" t="n">
        <v>48.25821861</v>
      </c>
      <c r="F7" s="20" t="n">
        <v>2.03317376</v>
      </c>
      <c r="G7" s="18" t="n">
        <v>46.35897157</v>
      </c>
      <c r="H7" s="20" t="n">
        <v>1.92741132</v>
      </c>
      <c r="I7" s="18" t="n">
        <v>0</v>
      </c>
      <c r="J7" s="20" t="n">
        <v>0</v>
      </c>
      <c r="K7" s="18" t="n">
        <v>4.51435325</v>
      </c>
      <c r="L7" s="20" t="n">
        <v>0.89179767</v>
      </c>
      <c r="M7" s="18" t="n">
        <v>0</v>
      </c>
      <c r="N7" s="20" t="n">
        <v>0</v>
      </c>
      <c r="O7" s="18" t="n">
        <v>0</v>
      </c>
      <c r="P7" s="20" t="n">
        <v>0</v>
      </c>
      <c r="Q7" s="18" t="n">
        <v>0.86845657</v>
      </c>
      <c r="R7" s="20" t="n">
        <v>0.38321246</v>
      </c>
    </row>
    <row r="8" spans="1:18">
      <c r="A8" s="15" t="s">
        <v>430</v>
      </c>
      <c r="B8" s="17" t="n">
        <v>3443</v>
      </c>
      <c r="C8" s="18">
        <f>(3031.0/B8*100)</f>
        <v/>
      </c>
      <c r="D8" s="19" t="n">
        <v>412</v>
      </c>
      <c r="E8" s="18" t="n">
        <v>60.67283614</v>
      </c>
      <c r="F8" s="20" t="n">
        <v>2.80900281</v>
      </c>
      <c r="G8" s="18" t="n">
        <v>36.45052327</v>
      </c>
      <c r="H8" s="20" t="n">
        <v>2.83979653</v>
      </c>
      <c r="I8" s="18" t="n">
        <v>0</v>
      </c>
      <c r="J8" s="20" t="n">
        <v>0</v>
      </c>
      <c r="K8" s="18" t="n">
        <v>1.62141204</v>
      </c>
      <c r="L8" s="20" t="n">
        <v>0.65495932</v>
      </c>
      <c r="M8" s="18" t="n">
        <v>0</v>
      </c>
      <c r="N8" s="20" t="n">
        <v>0</v>
      </c>
      <c r="O8" s="18" t="n">
        <v>0</v>
      </c>
      <c r="P8" s="20" t="n">
        <v>0</v>
      </c>
      <c r="Q8" s="18" t="n">
        <v>1.25522855</v>
      </c>
      <c r="R8" s="20" t="n">
        <v>0.55113953</v>
      </c>
    </row>
    <row r="9" spans="1:18">
      <c r="A9" s="15" t="s">
        <v>431</v>
      </c>
      <c r="B9" s="17" t="n">
        <v>4752</v>
      </c>
      <c r="C9" s="18">
        <f>(4221.0/B9*100)</f>
        <v/>
      </c>
      <c r="D9" s="19" t="n">
        <v>531</v>
      </c>
      <c r="E9" s="18" t="n">
        <v>49.86968839</v>
      </c>
      <c r="F9" s="20" t="n">
        <v>2.06929868</v>
      </c>
      <c r="G9" s="18" t="n">
        <v>46.28252982</v>
      </c>
      <c r="H9" s="20" t="n">
        <v>2.10894252</v>
      </c>
      <c r="I9" s="18" t="n">
        <v>0</v>
      </c>
      <c r="J9" s="20" t="n">
        <v>0</v>
      </c>
      <c r="K9" s="18" t="n">
        <v>2.54095189</v>
      </c>
      <c r="L9" s="20" t="n">
        <v>0.986914</v>
      </c>
      <c r="M9" s="18" t="n">
        <v>0</v>
      </c>
      <c r="N9" s="20" t="n">
        <v>0</v>
      </c>
      <c r="O9" s="18" t="n">
        <v>0</v>
      </c>
      <c r="P9" s="20" t="n">
        <v>0</v>
      </c>
      <c r="Q9" s="18" t="n">
        <v>1.3068299</v>
      </c>
      <c r="R9" s="20" t="n">
        <v>0.5449459</v>
      </c>
    </row>
    <row r="10" spans="1:18">
      <c r="A10" s="15" t="s">
        <v>432</v>
      </c>
      <c r="B10" s="17" t="n">
        <v>10022</v>
      </c>
      <c r="C10" s="18">
        <f>(8814.0/B10*100)</f>
        <v/>
      </c>
      <c r="D10" s="19" t="n">
        <v>1208</v>
      </c>
      <c r="E10" s="18" t="n">
        <v>51.8031476</v>
      </c>
      <c r="F10" s="20" t="n">
        <v>2.02047339</v>
      </c>
      <c r="G10" s="18" t="n">
        <v>46.03516194</v>
      </c>
      <c r="H10" s="20" t="n">
        <v>1.89306198</v>
      </c>
      <c r="I10" s="18" t="n">
        <v>0</v>
      </c>
      <c r="J10" s="20" t="n">
        <v>0</v>
      </c>
      <c r="K10" s="18" t="n">
        <v>1.45866904</v>
      </c>
      <c r="L10" s="20" t="n">
        <v>0.383233</v>
      </c>
      <c r="M10" s="18" t="n">
        <v>0</v>
      </c>
      <c r="N10" s="20" t="n">
        <v>0</v>
      </c>
      <c r="O10" s="18" t="n">
        <v>0</v>
      </c>
      <c r="P10" s="20" t="n">
        <v>0</v>
      </c>
      <c r="Q10" s="18" t="n">
        <v>0.70302142</v>
      </c>
      <c r="R10" s="20" t="n">
        <v>0.31152341</v>
      </c>
    </row>
    <row r="11" spans="1:18">
      <c r="A11" s="15" t="s">
        <v>433</v>
      </c>
      <c r="B11" s="17" t="n">
        <v>3500</v>
      </c>
      <c r="C11" s="18">
        <f>(3100.0/B11*100)</f>
        <v/>
      </c>
      <c r="D11" s="19" t="n">
        <v>400</v>
      </c>
      <c r="E11" s="18" t="n">
        <v>58.38232572</v>
      </c>
      <c r="F11" s="20" t="n">
        <v>2.74587849</v>
      </c>
      <c r="G11" s="18" t="n">
        <v>33.75872721</v>
      </c>
      <c r="H11" s="20" t="n">
        <v>2.45955982</v>
      </c>
      <c r="I11" s="18" t="n">
        <v>0</v>
      </c>
      <c r="J11" s="20" t="n">
        <v>0</v>
      </c>
      <c r="K11" s="18" t="n">
        <v>6.66355444</v>
      </c>
      <c r="L11" s="20" t="n">
        <v>1.66334412</v>
      </c>
      <c r="M11" s="18" t="n">
        <v>0</v>
      </c>
      <c r="N11" s="20" t="n">
        <v>0</v>
      </c>
      <c r="O11" s="18" t="n">
        <v>0</v>
      </c>
      <c r="P11" s="20" t="n">
        <v>0</v>
      </c>
      <c r="Q11" s="18" t="n">
        <v>1.19539264</v>
      </c>
      <c r="R11" s="20" t="n">
        <v>0.48118897</v>
      </c>
    </row>
    <row r="12" spans="1:18">
      <c r="A12" s="15" t="s">
        <v>434</v>
      </c>
      <c r="B12" s="17" t="n">
        <v>3422</v>
      </c>
      <c r="C12" s="18">
        <f>(3017.0/B12*100)</f>
        <v/>
      </c>
      <c r="D12" s="19" t="n">
        <v>405</v>
      </c>
      <c r="E12" s="18" t="n">
        <v>43.8474467</v>
      </c>
      <c r="F12" s="20" t="n">
        <v>2.80689624</v>
      </c>
      <c r="G12" s="18" t="n">
        <v>50.62929273</v>
      </c>
      <c r="H12" s="20" t="n">
        <v>2.83178684</v>
      </c>
      <c r="I12" s="18" t="n">
        <v>0</v>
      </c>
      <c r="J12" s="20" t="n">
        <v>0</v>
      </c>
      <c r="K12" s="18" t="n">
        <v>4.52648906</v>
      </c>
      <c r="L12" s="20" t="n">
        <v>1.0797599</v>
      </c>
      <c r="M12" s="18" t="n">
        <v>0</v>
      </c>
      <c r="N12" s="20" t="n">
        <v>0</v>
      </c>
      <c r="O12" s="18" t="n">
        <v>0</v>
      </c>
      <c r="P12" s="20" t="n">
        <v>0</v>
      </c>
      <c r="Q12" s="18" t="n">
        <v>0.99677151</v>
      </c>
      <c r="R12" s="20" t="n">
        <v>0.41846719</v>
      </c>
    </row>
    <row r="13" spans="1:18">
      <c r="A13" s="15" t="s">
        <v>435</v>
      </c>
      <c r="B13" s="17" t="n">
        <v>3602</v>
      </c>
      <c r="C13" s="18">
        <f>(3192.0/B13*100)</f>
        <v/>
      </c>
      <c r="D13" s="19" t="n">
        <v>410</v>
      </c>
      <c r="E13" s="18" t="n">
        <v>46.30647039</v>
      </c>
      <c r="F13" s="20" t="n">
        <v>2.6296317</v>
      </c>
      <c r="G13" s="18" t="n">
        <v>50.3245436</v>
      </c>
      <c r="H13" s="20" t="n">
        <v>2.63655069</v>
      </c>
      <c r="I13" s="18" t="n">
        <v>0</v>
      </c>
      <c r="J13" s="20" t="n">
        <v>0</v>
      </c>
      <c r="K13" s="18" t="n">
        <v>1.94866733</v>
      </c>
      <c r="L13" s="20" t="n">
        <v>0.86232536</v>
      </c>
      <c r="M13" s="18" t="n">
        <v>0</v>
      </c>
      <c r="N13" s="20" t="n">
        <v>0</v>
      </c>
      <c r="O13" s="18" t="n">
        <v>0</v>
      </c>
      <c r="P13" s="20" t="n">
        <v>0</v>
      </c>
      <c r="Q13" s="18" t="n">
        <v>1.42031867</v>
      </c>
      <c r="R13" s="20" t="n">
        <v>0.61177901</v>
      </c>
    </row>
    <row r="14" spans="1:18">
      <c r="A14" s="15" t="s">
        <v>436</v>
      </c>
      <c r="B14" s="17" t="n">
        <v>2788</v>
      </c>
      <c r="C14" s="18">
        <f>(2459.0/B14*100)</f>
        <v/>
      </c>
      <c r="D14" s="19" t="n">
        <v>329</v>
      </c>
      <c r="E14" s="18" t="n">
        <v>63.63912842</v>
      </c>
      <c r="F14" s="20" t="n">
        <v>3.11254534</v>
      </c>
      <c r="G14" s="18" t="n">
        <v>34.94712561</v>
      </c>
      <c r="H14" s="20" t="n">
        <v>3.08228126</v>
      </c>
      <c r="I14" s="18" t="n">
        <v>0</v>
      </c>
      <c r="J14" s="20" t="n">
        <v>0</v>
      </c>
      <c r="K14" s="18" t="n">
        <v>1.18999713</v>
      </c>
      <c r="L14" s="20" t="n">
        <v>0.52103398</v>
      </c>
      <c r="M14" s="18" t="n">
        <v>0</v>
      </c>
      <c r="N14" s="20" t="n">
        <v>0</v>
      </c>
      <c r="O14" s="18" t="n">
        <v>0</v>
      </c>
      <c r="P14" s="20" t="n">
        <v>0</v>
      </c>
      <c r="Q14" s="18" t="n">
        <v>0.22374884</v>
      </c>
      <c r="R14" s="20" t="n">
        <v>0.22541179</v>
      </c>
    </row>
    <row r="15" spans="1:18">
      <c r="A15" s="15" t="s">
        <v>437</v>
      </c>
      <c r="B15" s="17" t="n">
        <v>2863</v>
      </c>
      <c r="C15" s="18">
        <f>(2513.0/B15*100)</f>
        <v/>
      </c>
      <c r="D15" s="19" t="n">
        <v>350</v>
      </c>
      <c r="E15" s="18" t="n">
        <v>56.08357665</v>
      </c>
      <c r="F15" s="20" t="n">
        <v>2.77405722</v>
      </c>
      <c r="G15" s="18" t="n">
        <v>39.47094019</v>
      </c>
      <c r="H15" s="20" t="n">
        <v>2.6352109</v>
      </c>
      <c r="I15" s="18" t="n">
        <v>0</v>
      </c>
      <c r="J15" s="20" t="n">
        <v>0</v>
      </c>
      <c r="K15" s="18" t="n">
        <v>3.75553713</v>
      </c>
      <c r="L15" s="20" t="n">
        <v>1.03464621</v>
      </c>
      <c r="M15" s="18" t="n">
        <v>0</v>
      </c>
      <c r="N15" s="20" t="n">
        <v>0</v>
      </c>
      <c r="O15" s="18" t="n">
        <v>0</v>
      </c>
      <c r="P15" s="20" t="n">
        <v>0</v>
      </c>
      <c r="Q15" s="18" t="n">
        <v>0.68994603</v>
      </c>
      <c r="R15" s="20" t="n">
        <v>0.42456934</v>
      </c>
    </row>
    <row r="16" spans="1:18">
      <c r="A16" s="15" t="s">
        <v>438</v>
      </c>
      <c r="B16" s="17" t="n">
        <v>3111</v>
      </c>
      <c r="C16" s="18">
        <f>(2733.0/B16*100)</f>
        <v/>
      </c>
      <c r="D16" s="19" t="n">
        <v>378</v>
      </c>
      <c r="E16" s="18" t="n">
        <v>44.84920108</v>
      </c>
      <c r="F16" s="20" t="n">
        <v>2.74328522</v>
      </c>
      <c r="G16" s="18" t="n">
        <v>45.77278053</v>
      </c>
      <c r="H16" s="20" t="n">
        <v>2.73478025</v>
      </c>
      <c r="I16" s="18" t="n">
        <v>0</v>
      </c>
      <c r="J16" s="20" t="n">
        <v>0</v>
      </c>
      <c r="K16" s="18" t="n">
        <v>7.0373244</v>
      </c>
      <c r="L16" s="20" t="n">
        <v>1.47002907</v>
      </c>
      <c r="M16" s="18" t="n">
        <v>0</v>
      </c>
      <c r="N16" s="20" t="n">
        <v>0</v>
      </c>
      <c r="O16" s="18" t="n">
        <v>0</v>
      </c>
      <c r="P16" s="20" t="n">
        <v>0</v>
      </c>
      <c r="Q16" s="18" t="n">
        <v>2.340694</v>
      </c>
      <c r="R16" s="20" t="n">
        <v>0.6701419</v>
      </c>
    </row>
    <row r="17" spans="1:18">
      <c r="A17" s="15" t="s">
        <v>439</v>
      </c>
      <c r="B17" s="17" t="n">
        <v>3197</v>
      </c>
      <c r="C17" s="18">
        <f>(2829.0/B17*100)</f>
        <v/>
      </c>
      <c r="D17" s="19" t="n">
        <v>368</v>
      </c>
      <c r="E17" s="18" t="n">
        <v>69.01005376000001</v>
      </c>
      <c r="F17" s="20" t="n">
        <v>2.68728297</v>
      </c>
      <c r="G17" s="18" t="n">
        <v>24.16249425</v>
      </c>
      <c r="H17" s="20" t="n">
        <v>2.62243569</v>
      </c>
      <c r="I17" s="18" t="n">
        <v>0</v>
      </c>
      <c r="J17" s="20" t="n">
        <v>0</v>
      </c>
      <c r="K17" s="18" t="n">
        <v>5.40985154</v>
      </c>
      <c r="L17" s="20" t="n">
        <v>1.14625166</v>
      </c>
      <c r="M17" s="18" t="n">
        <v>0</v>
      </c>
      <c r="N17" s="20" t="n">
        <v>0</v>
      </c>
      <c r="O17" s="18" t="n">
        <v>0</v>
      </c>
      <c r="P17" s="20" t="n">
        <v>0</v>
      </c>
      <c r="Q17" s="18" t="n">
        <v>1.41760045</v>
      </c>
      <c r="R17" s="20" t="n">
        <v>0.61004863</v>
      </c>
    </row>
    <row r="18" spans="1:18">
      <c r="A18" s="15" t="s">
        <v>440</v>
      </c>
      <c r="B18" s="17" t="n">
        <v>2706</v>
      </c>
      <c r="C18" s="18">
        <f>(2350.0/B18*100)</f>
        <v/>
      </c>
      <c r="D18" s="19" t="n">
        <v>356</v>
      </c>
      <c r="E18" s="18" t="n">
        <v>55.33780555</v>
      </c>
      <c r="F18" s="20" t="n">
        <v>2.58377671</v>
      </c>
      <c r="G18" s="18" t="n">
        <v>36.41150773</v>
      </c>
      <c r="H18" s="20" t="n">
        <v>2.7585922</v>
      </c>
      <c r="I18" s="18" t="n">
        <v>0</v>
      </c>
      <c r="J18" s="20" t="n">
        <v>0</v>
      </c>
      <c r="K18" s="18" t="n">
        <v>6.4502113</v>
      </c>
      <c r="L18" s="20" t="n">
        <v>1.33232053</v>
      </c>
      <c r="M18" s="18" t="n">
        <v>0</v>
      </c>
      <c r="N18" s="20" t="n">
        <v>0</v>
      </c>
      <c r="O18" s="18" t="n">
        <v>0</v>
      </c>
      <c r="P18" s="20" t="n">
        <v>0</v>
      </c>
      <c r="Q18" s="18" t="n">
        <v>1.80047541</v>
      </c>
      <c r="R18" s="20" t="n">
        <v>0.75947365</v>
      </c>
    </row>
    <row r="19" spans="1:18">
      <c r="A19" s="15" t="s">
        <v>441</v>
      </c>
      <c r="B19" s="17" t="n">
        <v>2850</v>
      </c>
      <c r="C19" s="18">
        <f>(2492.0/B19*100)</f>
        <v/>
      </c>
      <c r="D19" s="19" t="n">
        <v>358</v>
      </c>
      <c r="E19" s="18" t="n">
        <v>53.50666004</v>
      </c>
      <c r="F19" s="20" t="n">
        <v>3.05161416</v>
      </c>
      <c r="G19" s="18" t="n">
        <v>40.40976283</v>
      </c>
      <c r="H19" s="20" t="n">
        <v>2.94692262</v>
      </c>
      <c r="I19" s="18" t="n">
        <v>0</v>
      </c>
      <c r="J19" s="20" t="n">
        <v>0</v>
      </c>
      <c r="K19" s="18" t="n">
        <v>4.04972345</v>
      </c>
      <c r="L19" s="20" t="n">
        <v>1.30664168</v>
      </c>
      <c r="M19" s="18" t="n">
        <v>0</v>
      </c>
      <c r="N19" s="20" t="n">
        <v>0</v>
      </c>
      <c r="O19" s="18" t="n">
        <v>0</v>
      </c>
      <c r="P19" s="20" t="n">
        <v>0</v>
      </c>
      <c r="Q19" s="18" t="n">
        <v>2.03385368</v>
      </c>
      <c r="R19" s="20" t="n">
        <v>1.30184753</v>
      </c>
    </row>
    <row r="20" spans="1:18">
      <c r="A20" s="15" t="s">
        <v>442</v>
      </c>
      <c r="B20" s="17" t="n">
        <v>1741</v>
      </c>
      <c r="C20" s="18">
        <f>(1538.0/B20*100)</f>
        <v/>
      </c>
      <c r="D20" s="19" t="n">
        <v>203</v>
      </c>
      <c r="E20" s="18" t="n">
        <v>55.30617301</v>
      </c>
      <c r="F20" s="20" t="n">
        <v>3.40198941</v>
      </c>
      <c r="G20" s="18" t="n">
        <v>37.28908433</v>
      </c>
      <c r="H20" s="20" t="n">
        <v>2.91555477</v>
      </c>
      <c r="I20" s="18" t="n">
        <v>0</v>
      </c>
      <c r="J20" s="20" t="n">
        <v>0</v>
      </c>
      <c r="K20" s="18" t="n">
        <v>4.4550478</v>
      </c>
      <c r="L20" s="20" t="n">
        <v>1.46310406</v>
      </c>
      <c r="M20" s="18" t="n">
        <v>0</v>
      </c>
      <c r="N20" s="20" t="n">
        <v>0</v>
      </c>
      <c r="O20" s="18" t="n">
        <v>0</v>
      </c>
      <c r="P20" s="20" t="n">
        <v>0</v>
      </c>
      <c r="Q20" s="18" t="n">
        <v>2.94969486</v>
      </c>
      <c r="R20" s="20" t="n">
        <v>1.19555409</v>
      </c>
    </row>
    <row r="21" spans="1:18">
      <c r="A21" s="15" t="s">
        <v>443</v>
      </c>
      <c r="B21" s="17" t="n">
        <v>2833</v>
      </c>
      <c r="C21" s="18">
        <f>(2373.0/B21*100)</f>
        <v/>
      </c>
      <c r="D21" s="19" t="n">
        <v>460</v>
      </c>
      <c r="E21" s="18" t="n">
        <v>53.20071371</v>
      </c>
      <c r="F21" s="20" t="n">
        <v>2.29813789</v>
      </c>
      <c r="G21" s="18" t="n">
        <v>42.95341957</v>
      </c>
      <c r="H21" s="20" t="n">
        <v>2.33017517</v>
      </c>
      <c r="I21" s="18" t="n">
        <v>0</v>
      </c>
      <c r="J21" s="20" t="n">
        <v>0</v>
      </c>
      <c r="K21" s="18" t="n">
        <v>3.43803547</v>
      </c>
      <c r="L21" s="20" t="n">
        <v>0.7245213</v>
      </c>
      <c r="M21" s="18" t="n">
        <v>0</v>
      </c>
      <c r="N21" s="20" t="n">
        <v>0</v>
      </c>
      <c r="O21" s="18" t="n">
        <v>0</v>
      </c>
      <c r="P21" s="20" t="n">
        <v>0</v>
      </c>
      <c r="Q21" s="18" t="n">
        <v>0.40783125</v>
      </c>
      <c r="R21" s="20" t="n">
        <v>0.28034099</v>
      </c>
    </row>
    <row r="22" spans="1:18">
      <c r="A22" s="15" t="s">
        <v>444</v>
      </c>
      <c r="B22" s="17" t="n">
        <v>3667</v>
      </c>
      <c r="C22" s="18">
        <f>(3244.0/B22*100)</f>
        <v/>
      </c>
      <c r="D22" s="19" t="n">
        <v>423</v>
      </c>
      <c r="E22" s="18" t="n">
        <v>60.75353282</v>
      </c>
      <c r="F22" s="20" t="n">
        <v>3.29149446</v>
      </c>
      <c r="G22" s="18" t="n">
        <v>31.70024314</v>
      </c>
      <c r="H22" s="20" t="n">
        <v>2.88393406</v>
      </c>
      <c r="I22" s="18" t="n">
        <v>0</v>
      </c>
      <c r="J22" s="20" t="n">
        <v>0</v>
      </c>
      <c r="K22" s="18" t="n">
        <v>4.44691836</v>
      </c>
      <c r="L22" s="20" t="n">
        <v>0.99338243</v>
      </c>
      <c r="M22" s="18" t="n">
        <v>0</v>
      </c>
      <c r="N22" s="20" t="n">
        <v>0</v>
      </c>
      <c r="O22" s="18" t="n">
        <v>0</v>
      </c>
      <c r="P22" s="20" t="n">
        <v>0</v>
      </c>
      <c r="Q22" s="18" t="n">
        <v>3.09930567</v>
      </c>
      <c r="R22" s="20" t="n">
        <v>1.09167962</v>
      </c>
    </row>
    <row r="23" spans="1:18">
      <c r="A23" s="15" t="s">
        <v>445</v>
      </c>
      <c r="B23" s="17" t="n">
        <v>5792</v>
      </c>
      <c r="C23" s="18">
        <f>(5118.0/B23*100)</f>
        <v/>
      </c>
      <c r="D23" s="19" t="n">
        <v>674</v>
      </c>
      <c r="E23" s="18" t="n">
        <v>49.82858183</v>
      </c>
      <c r="F23" s="20" t="n">
        <v>2.62846868</v>
      </c>
      <c r="G23" s="18" t="n">
        <v>43.02846948</v>
      </c>
      <c r="H23" s="20" t="n">
        <v>2.51816714</v>
      </c>
      <c r="I23" s="18" t="n">
        <v>0</v>
      </c>
      <c r="J23" s="20" t="n">
        <v>0</v>
      </c>
      <c r="K23" s="18" t="n">
        <v>5.49852123</v>
      </c>
      <c r="L23" s="20" t="n">
        <v>1.18369028</v>
      </c>
      <c r="M23" s="18" t="n">
        <v>0</v>
      </c>
      <c r="N23" s="20" t="n">
        <v>0</v>
      </c>
      <c r="O23" s="18" t="n">
        <v>0</v>
      </c>
      <c r="P23" s="20" t="n">
        <v>0</v>
      </c>
      <c r="Q23" s="18" t="n">
        <v>1.64442746</v>
      </c>
      <c r="R23" s="20" t="n">
        <v>0.66529379</v>
      </c>
    </row>
    <row r="24" spans="1:18">
      <c r="A24" s="15" t="s">
        <v>446</v>
      </c>
      <c r="B24" s="17" t="n">
        <v>3309</v>
      </c>
      <c r="C24" s="18">
        <f>(2943.0/B24*100)</f>
        <v/>
      </c>
      <c r="D24" s="19" t="n">
        <v>366</v>
      </c>
      <c r="E24" s="18" t="n">
        <v>61.95400352</v>
      </c>
      <c r="F24" s="20" t="n">
        <v>2.23371762</v>
      </c>
      <c r="G24" s="18" t="n">
        <v>33.55763925</v>
      </c>
      <c r="H24" s="20" t="n">
        <v>2.19756319</v>
      </c>
      <c r="I24" s="18" t="n">
        <v>0</v>
      </c>
      <c r="J24" s="20" t="n">
        <v>0</v>
      </c>
      <c r="K24" s="18" t="n">
        <v>3.38550711</v>
      </c>
      <c r="L24" s="20" t="n">
        <v>1.00521094</v>
      </c>
      <c r="M24" s="18" t="n">
        <v>0</v>
      </c>
      <c r="N24" s="20" t="n">
        <v>0</v>
      </c>
      <c r="O24" s="18" t="n">
        <v>0</v>
      </c>
      <c r="P24" s="20" t="n">
        <v>0</v>
      </c>
      <c r="Q24" s="18" t="n">
        <v>1.10285012</v>
      </c>
      <c r="R24" s="20" t="n">
        <v>0.55171223</v>
      </c>
    </row>
    <row r="25" spans="1:18">
      <c r="A25" s="15" t="s">
        <v>447</v>
      </c>
      <c r="B25" s="17" t="n">
        <v>2669</v>
      </c>
      <c r="C25" s="18">
        <f>(2329.0/B25*100)</f>
        <v/>
      </c>
      <c r="D25" s="19" t="n">
        <v>340</v>
      </c>
      <c r="E25" s="18" t="n">
        <v>49.21821241</v>
      </c>
      <c r="F25" s="20" t="n">
        <v>2.80084591</v>
      </c>
      <c r="G25" s="18" t="n">
        <v>48.71593609</v>
      </c>
      <c r="H25" s="20" t="n">
        <v>2.79970864</v>
      </c>
      <c r="I25" s="18" t="n">
        <v>0</v>
      </c>
      <c r="J25" s="20" t="n">
        <v>0</v>
      </c>
      <c r="K25" s="18" t="n">
        <v>1.48173884</v>
      </c>
      <c r="L25" s="20" t="n">
        <v>0.6547619</v>
      </c>
      <c r="M25" s="18" t="n">
        <v>0</v>
      </c>
      <c r="N25" s="20" t="n">
        <v>0</v>
      </c>
      <c r="O25" s="18" t="n">
        <v>0</v>
      </c>
      <c r="P25" s="20" t="n">
        <v>0</v>
      </c>
      <c r="Q25" s="18" t="n">
        <v>0.58411266</v>
      </c>
      <c r="R25" s="20" t="n">
        <v>0.40949583</v>
      </c>
    </row>
    <row r="26" spans="1:18">
      <c r="A26" s="15" t="s">
        <v>448</v>
      </c>
      <c r="B26" s="17" t="n">
        <v>2419</v>
      </c>
      <c r="C26" s="18">
        <f>(2133.0/B26*100)</f>
        <v/>
      </c>
      <c r="D26" s="19" t="n">
        <v>286</v>
      </c>
      <c r="E26" s="18" t="n">
        <v>53.40248381</v>
      </c>
      <c r="F26" s="20" t="n">
        <v>3.01375904</v>
      </c>
      <c r="G26" s="18" t="n">
        <v>43.27804152</v>
      </c>
      <c r="H26" s="20" t="n">
        <v>3.11608038</v>
      </c>
      <c r="I26" s="18" t="n">
        <v>0</v>
      </c>
      <c r="J26" s="20" t="n">
        <v>0</v>
      </c>
      <c r="K26" s="18" t="n">
        <v>2.05222744</v>
      </c>
      <c r="L26" s="20" t="n">
        <v>0.76458013</v>
      </c>
      <c r="M26" s="18" t="n">
        <v>0</v>
      </c>
      <c r="N26" s="20" t="n">
        <v>0</v>
      </c>
      <c r="O26" s="18" t="n">
        <v>0</v>
      </c>
      <c r="P26" s="20" t="n">
        <v>0</v>
      </c>
      <c r="Q26" s="18" t="n">
        <v>1.26724723</v>
      </c>
      <c r="R26" s="20" t="n">
        <v>0.6389408600000001</v>
      </c>
    </row>
    <row r="27" spans="1:18">
      <c r="A27" s="15" t="s">
        <v>449</v>
      </c>
      <c r="B27" s="17" t="n">
        <v>2683</v>
      </c>
      <c r="C27" s="18">
        <f>(2392.0/B27*100)</f>
        <v/>
      </c>
      <c r="D27" s="19" t="n">
        <v>291</v>
      </c>
      <c r="E27" s="18" t="n">
        <v>72.31763863</v>
      </c>
      <c r="F27" s="20" t="n">
        <v>2.64632718</v>
      </c>
      <c r="G27" s="18" t="n">
        <v>22.78295308</v>
      </c>
      <c r="H27" s="20" t="n">
        <v>2.37900632</v>
      </c>
      <c r="I27" s="18" t="n">
        <v>0</v>
      </c>
      <c r="J27" s="20" t="n">
        <v>0</v>
      </c>
      <c r="K27" s="18" t="n">
        <v>3.54798756</v>
      </c>
      <c r="L27" s="20" t="n">
        <v>1.08594779</v>
      </c>
      <c r="M27" s="18" t="n">
        <v>0</v>
      </c>
      <c r="N27" s="20" t="n">
        <v>0</v>
      </c>
      <c r="O27" s="18" t="n">
        <v>0</v>
      </c>
      <c r="P27" s="20" t="n">
        <v>0</v>
      </c>
      <c r="Q27" s="18" t="n">
        <v>1.35142073</v>
      </c>
      <c r="R27" s="20" t="n">
        <v>0.81118715</v>
      </c>
    </row>
    <row r="28" spans="1:18">
      <c r="A28" s="15" t="s">
        <v>450</v>
      </c>
      <c r="B28" s="17" t="n">
        <v>3803</v>
      </c>
      <c r="C28" s="18">
        <f>(3365.0/B28*100)</f>
        <v/>
      </c>
      <c r="D28" s="19" t="n">
        <v>438</v>
      </c>
      <c r="E28" s="18" t="n">
        <v>64.92834427</v>
      </c>
      <c r="F28" s="20" t="n">
        <v>2.84546304</v>
      </c>
      <c r="G28" s="18" t="n">
        <v>32.78606554</v>
      </c>
      <c r="H28" s="20" t="n">
        <v>2.87011932</v>
      </c>
      <c r="I28" s="18" t="n">
        <v>0</v>
      </c>
      <c r="J28" s="20" t="n">
        <v>0</v>
      </c>
      <c r="K28" s="18" t="n">
        <v>1.54753847</v>
      </c>
      <c r="L28" s="20" t="n">
        <v>0.57778803</v>
      </c>
      <c r="M28" s="18" t="n">
        <v>0</v>
      </c>
      <c r="N28" s="20" t="n">
        <v>0</v>
      </c>
      <c r="O28" s="18" t="n">
        <v>0</v>
      </c>
      <c r="P28" s="20" t="n">
        <v>0</v>
      </c>
      <c r="Q28" s="18" t="n">
        <v>0.73805172</v>
      </c>
      <c r="R28" s="20" t="n">
        <v>0.37266526</v>
      </c>
    </row>
    <row r="29" spans="1:18">
      <c r="A29" s="15" t="s">
        <v>451</v>
      </c>
      <c r="B29" s="17" t="n">
        <v>2700</v>
      </c>
      <c r="C29" s="18">
        <f>(2385.0/B29*100)</f>
        <v/>
      </c>
      <c r="D29" s="19" t="n">
        <v>315</v>
      </c>
      <c r="E29" s="18" t="n">
        <v>61.01760343</v>
      </c>
      <c r="F29" s="20" t="n">
        <v>2.9866111</v>
      </c>
      <c r="G29" s="18" t="n">
        <v>37.67663572</v>
      </c>
      <c r="H29" s="20" t="n">
        <v>2.95899162</v>
      </c>
      <c r="I29" s="18" t="n">
        <v>0</v>
      </c>
      <c r="J29" s="20" t="n">
        <v>0</v>
      </c>
      <c r="K29" s="18" t="n">
        <v>0.6160762</v>
      </c>
      <c r="L29" s="20" t="n">
        <v>0.43722021</v>
      </c>
      <c r="M29" s="18" t="n">
        <v>0</v>
      </c>
      <c r="N29" s="20" t="n">
        <v>0</v>
      </c>
      <c r="O29" s="18" t="n">
        <v>0</v>
      </c>
      <c r="P29" s="20" t="n">
        <v>0</v>
      </c>
      <c r="Q29" s="18" t="n">
        <v>0.68968465</v>
      </c>
      <c r="R29" s="20" t="n">
        <v>0.47249504</v>
      </c>
    </row>
    <row r="30" spans="1:18">
      <c r="A30" s="15" t="s">
        <v>452</v>
      </c>
      <c r="B30" s="17" t="n">
        <v>2257</v>
      </c>
      <c r="C30" s="18">
        <f>(1988.0/B30*100)</f>
        <v/>
      </c>
      <c r="D30" s="19" t="n">
        <v>269</v>
      </c>
      <c r="E30" s="18" t="n">
        <v>52.36769425</v>
      </c>
      <c r="F30" s="20" t="n">
        <v>3.45202749</v>
      </c>
      <c r="G30" s="18" t="n">
        <v>42.53001715</v>
      </c>
      <c r="H30" s="20" t="n">
        <v>3.2780798</v>
      </c>
      <c r="I30" s="18" t="n">
        <v>0</v>
      </c>
      <c r="J30" s="20" t="n">
        <v>0</v>
      </c>
      <c r="K30" s="18" t="n">
        <v>3.57778755</v>
      </c>
      <c r="L30" s="20" t="n">
        <v>1.28536653</v>
      </c>
      <c r="M30" s="18" t="n">
        <v>0</v>
      </c>
      <c r="N30" s="20" t="n">
        <v>0</v>
      </c>
      <c r="O30" s="18" t="n">
        <v>0</v>
      </c>
      <c r="P30" s="20" t="n">
        <v>0</v>
      </c>
      <c r="Q30" s="18" t="n">
        <v>1.52450105</v>
      </c>
      <c r="R30" s="20" t="n">
        <v>0.63865107</v>
      </c>
    </row>
    <row r="31" spans="1:18">
      <c r="A31" s="15" t="s">
        <v>453</v>
      </c>
      <c r="B31" s="17" t="n">
        <v>2706</v>
      </c>
      <c r="C31" s="18">
        <f>(2380.0/B31*100)</f>
        <v/>
      </c>
      <c r="D31" s="19" t="n">
        <v>326</v>
      </c>
      <c r="E31" s="18" t="n">
        <v>62.12610884</v>
      </c>
      <c r="F31" s="20" t="n">
        <v>2.6976973</v>
      </c>
      <c r="G31" s="18" t="n">
        <v>30.77215492</v>
      </c>
      <c r="H31" s="20" t="n">
        <v>2.80309177</v>
      </c>
      <c r="I31" s="18" t="n">
        <v>0</v>
      </c>
      <c r="J31" s="20" t="n">
        <v>0</v>
      </c>
      <c r="K31" s="18" t="n">
        <v>6.12634118</v>
      </c>
      <c r="L31" s="20" t="n">
        <v>1.27941358</v>
      </c>
      <c r="M31" s="18" t="n">
        <v>0</v>
      </c>
      <c r="N31" s="20" t="n">
        <v>0</v>
      </c>
      <c r="O31" s="18" t="n">
        <v>0</v>
      </c>
      <c r="P31" s="20" t="n">
        <v>0</v>
      </c>
      <c r="Q31" s="18" t="n">
        <v>0.97539505</v>
      </c>
      <c r="R31" s="20" t="n">
        <v>0.5311224</v>
      </c>
    </row>
    <row r="32" spans="1:18">
      <c r="A32" s="15" t="s">
        <v>454</v>
      </c>
      <c r="B32" s="17" t="n">
        <v>2209</v>
      </c>
      <c r="C32" s="18">
        <f>(1864.0/B32*100)</f>
        <v/>
      </c>
      <c r="D32" s="19" t="n">
        <v>345</v>
      </c>
      <c r="E32" s="18" t="n">
        <v>50.74937203</v>
      </c>
      <c r="F32" s="20" t="n">
        <v>2.61004698</v>
      </c>
      <c r="G32" s="18" t="n">
        <v>43.37809856</v>
      </c>
      <c r="H32" s="20" t="n">
        <v>2.58196288</v>
      </c>
      <c r="I32" s="18" t="n">
        <v>0</v>
      </c>
      <c r="J32" s="20" t="n">
        <v>0</v>
      </c>
      <c r="K32" s="18" t="n">
        <v>3.61289194</v>
      </c>
      <c r="L32" s="20" t="n">
        <v>1.05607637</v>
      </c>
      <c r="M32" s="18" t="n">
        <v>0</v>
      </c>
      <c r="N32" s="20" t="n">
        <v>0</v>
      </c>
      <c r="O32" s="18" t="n">
        <v>0</v>
      </c>
      <c r="P32" s="20" t="n">
        <v>0</v>
      </c>
      <c r="Q32" s="18" t="n">
        <v>2.25963747</v>
      </c>
      <c r="R32" s="20" t="n">
        <v>0.90712823</v>
      </c>
    </row>
    <row r="33" spans="1:18">
      <c r="A33" s="15" t="s">
        <v>455</v>
      </c>
      <c r="B33" s="17" t="n">
        <v>3651</v>
      </c>
      <c r="C33" s="18">
        <f>(3248.0/B33*100)</f>
        <v/>
      </c>
      <c r="D33" s="19" t="n">
        <v>403</v>
      </c>
      <c r="E33" s="18" t="n">
        <v>48.37024419</v>
      </c>
      <c r="F33" s="20" t="n">
        <v>2.95509354</v>
      </c>
      <c r="G33" s="18" t="n">
        <v>48.87846557</v>
      </c>
      <c r="H33" s="20" t="n">
        <v>2.90582208</v>
      </c>
      <c r="I33" s="18" t="n">
        <v>0</v>
      </c>
      <c r="J33" s="20" t="n">
        <v>0</v>
      </c>
      <c r="K33" s="18" t="n">
        <v>1.8283534</v>
      </c>
      <c r="L33" s="20" t="n">
        <v>0.72674756</v>
      </c>
      <c r="M33" s="18" t="n">
        <v>0</v>
      </c>
      <c r="N33" s="20" t="n">
        <v>0</v>
      </c>
      <c r="O33" s="18" t="n">
        <v>0</v>
      </c>
      <c r="P33" s="20" t="n">
        <v>0</v>
      </c>
      <c r="Q33" s="18" t="n">
        <v>0.92293684</v>
      </c>
      <c r="R33" s="20" t="n">
        <v>0.60500643</v>
      </c>
    </row>
    <row r="34" spans="1:18">
      <c r="A34" s="15" t="s">
        <v>456</v>
      </c>
      <c r="B34" s="17" t="n">
        <v>3035</v>
      </c>
      <c r="C34" s="18">
        <f>(2667.0/B34*100)</f>
        <v/>
      </c>
      <c r="D34" s="19" t="n">
        <v>368</v>
      </c>
      <c r="E34" s="18" t="n">
        <v>50.92583112</v>
      </c>
      <c r="F34" s="20" t="n">
        <v>2.63597086</v>
      </c>
      <c r="G34" s="18" t="n">
        <v>46.09570533</v>
      </c>
      <c r="H34" s="20" t="n">
        <v>2.89331784</v>
      </c>
      <c r="I34" s="18" t="n">
        <v>0</v>
      </c>
      <c r="J34" s="20" t="n">
        <v>0</v>
      </c>
      <c r="K34" s="18" t="n">
        <v>1.18637214</v>
      </c>
      <c r="L34" s="20" t="n">
        <v>0.5804373900000001</v>
      </c>
      <c r="M34" s="18" t="n">
        <v>0</v>
      </c>
      <c r="N34" s="20" t="n">
        <v>0</v>
      </c>
      <c r="O34" s="18" t="n">
        <v>0</v>
      </c>
      <c r="P34" s="20" t="n">
        <v>0</v>
      </c>
      <c r="Q34" s="18" t="n">
        <v>1.79209142</v>
      </c>
      <c r="R34" s="20" t="n">
        <v>0.81818061</v>
      </c>
    </row>
    <row r="35" spans="1:18">
      <c r="A35" s="15" t="s">
        <v>457</v>
      </c>
      <c r="B35" s="17" t="n">
        <v>2901</v>
      </c>
      <c r="C35" s="18">
        <f>(2575.0/B35*100)</f>
        <v/>
      </c>
      <c r="D35" s="19" t="n">
        <v>326</v>
      </c>
      <c r="E35" s="18" t="n">
        <v>46.3450216</v>
      </c>
      <c r="F35" s="20" t="n">
        <v>3.64816755</v>
      </c>
      <c r="G35" s="18" t="n">
        <v>50.23370763</v>
      </c>
      <c r="H35" s="20" t="n">
        <v>3.60869019</v>
      </c>
      <c r="I35" s="18" t="n">
        <v>0</v>
      </c>
      <c r="J35" s="20" t="n">
        <v>0</v>
      </c>
      <c r="K35" s="18" t="n">
        <v>1.43191951</v>
      </c>
      <c r="L35" s="20" t="n">
        <v>0.71036717</v>
      </c>
      <c r="M35" s="18" t="n">
        <v>0</v>
      </c>
      <c r="N35" s="20" t="n">
        <v>0</v>
      </c>
      <c r="O35" s="18" t="n">
        <v>0</v>
      </c>
      <c r="P35" s="20" t="n">
        <v>0</v>
      </c>
      <c r="Q35" s="18" t="n">
        <v>1.98935127</v>
      </c>
      <c r="R35" s="20" t="n">
        <v>0.89701194</v>
      </c>
    </row>
    <row r="36" spans="1:18">
      <c r="A36" s="15" t="s">
        <v>458</v>
      </c>
      <c r="B36" s="17" t="n">
        <v>3404</v>
      </c>
      <c r="C36" s="18">
        <f>(3003.0/B36*100)</f>
        <v/>
      </c>
      <c r="D36" s="19" t="n">
        <v>401</v>
      </c>
      <c r="E36" s="18" t="n">
        <v>64.52846596000001</v>
      </c>
      <c r="F36" s="20" t="n">
        <v>2.59320767</v>
      </c>
      <c r="G36" s="18" t="n">
        <v>32.35135416</v>
      </c>
      <c r="H36" s="20" t="n">
        <v>2.53477329</v>
      </c>
      <c r="I36" s="18" t="n">
        <v>0</v>
      </c>
      <c r="J36" s="20" t="n">
        <v>0</v>
      </c>
      <c r="K36" s="18" t="n">
        <v>2.02317552</v>
      </c>
      <c r="L36" s="20" t="n">
        <v>0.68527321</v>
      </c>
      <c r="M36" s="18" t="n">
        <v>0</v>
      </c>
      <c r="N36" s="20" t="n">
        <v>0</v>
      </c>
      <c r="O36" s="18" t="n">
        <v>0</v>
      </c>
      <c r="P36" s="20" t="n">
        <v>0</v>
      </c>
      <c r="Q36" s="18" t="n">
        <v>1.09700435</v>
      </c>
      <c r="R36" s="20" t="n">
        <v>0.57557919</v>
      </c>
    </row>
    <row r="37" spans="1:18">
      <c r="A37" s="15" t="s">
        <v>459</v>
      </c>
      <c r="B37" s="17" t="n">
        <v>2731</v>
      </c>
      <c r="C37" s="18">
        <f>(2405.0/B37*100)</f>
        <v/>
      </c>
      <c r="D37" s="19" t="n">
        <v>326</v>
      </c>
      <c r="E37" s="18" t="n">
        <v>53.87144695</v>
      </c>
      <c r="F37" s="20" t="n">
        <v>2.42426471</v>
      </c>
      <c r="G37" s="18" t="n">
        <v>37.56993597</v>
      </c>
      <c r="H37" s="20" t="n">
        <v>2.4578035</v>
      </c>
      <c r="I37" s="18" t="n">
        <v>0</v>
      </c>
      <c r="J37" s="20" t="n">
        <v>0</v>
      </c>
      <c r="K37" s="18" t="n">
        <v>5.42051475</v>
      </c>
      <c r="L37" s="20" t="n">
        <v>1.23162194</v>
      </c>
      <c r="M37" s="18" t="n">
        <v>0</v>
      </c>
      <c r="N37" s="20" t="n">
        <v>0</v>
      </c>
      <c r="O37" s="18" t="n">
        <v>0</v>
      </c>
      <c r="P37" s="20" t="n">
        <v>0</v>
      </c>
      <c r="Q37" s="18" t="n">
        <v>3.13810234</v>
      </c>
      <c r="R37" s="20" t="n">
        <v>0.87668001</v>
      </c>
    </row>
    <row r="38" spans="1:18">
      <c r="A38" s="15" t="s">
        <v>460</v>
      </c>
      <c r="B38" s="17" t="n">
        <v>2807</v>
      </c>
      <c r="C38" s="18">
        <f>(2371.0/B38*100)</f>
        <v/>
      </c>
      <c r="D38" s="19" t="n">
        <v>436</v>
      </c>
      <c r="E38" s="18" t="n">
        <v>56.0027923</v>
      </c>
      <c r="F38" s="20" t="n">
        <v>3.41018524</v>
      </c>
      <c r="G38" s="18" t="n">
        <v>37.63208603</v>
      </c>
      <c r="H38" s="20" t="n">
        <v>3.07646544</v>
      </c>
      <c r="I38" s="18" t="n">
        <v>0</v>
      </c>
      <c r="J38" s="20" t="n">
        <v>0</v>
      </c>
      <c r="K38" s="18" t="n">
        <v>3.09091285</v>
      </c>
      <c r="L38" s="20" t="n">
        <v>0.96510218</v>
      </c>
      <c r="M38" s="18" t="n">
        <v>0</v>
      </c>
      <c r="N38" s="20" t="n">
        <v>0</v>
      </c>
      <c r="O38" s="18" t="n">
        <v>0</v>
      </c>
      <c r="P38" s="20" t="n">
        <v>0</v>
      </c>
      <c r="Q38" s="18" t="n">
        <v>3.27420882</v>
      </c>
      <c r="R38" s="20" t="n">
        <v>0.91699287</v>
      </c>
    </row>
    <row r="39" spans="1:18">
      <c r="A39" s="15" t="s">
        <v>461</v>
      </c>
      <c r="B39" s="17" t="n">
        <v>2938</v>
      </c>
      <c r="C39" s="18">
        <f>(2589.0/B39*100)</f>
        <v/>
      </c>
      <c r="D39" s="19" t="n">
        <v>349</v>
      </c>
      <c r="E39" s="18" t="n">
        <v>60.46853497</v>
      </c>
      <c r="F39" s="20" t="n">
        <v>2.36490823</v>
      </c>
      <c r="G39" s="18" t="n">
        <v>35.01839536</v>
      </c>
      <c r="H39" s="20" t="n">
        <v>2.48250277</v>
      </c>
      <c r="I39" s="18" t="n">
        <v>0</v>
      </c>
      <c r="J39" s="20" t="n">
        <v>0</v>
      </c>
      <c r="K39" s="18" t="n">
        <v>2.77650922</v>
      </c>
      <c r="L39" s="20" t="n">
        <v>0.74646323</v>
      </c>
      <c r="M39" s="18" t="n">
        <v>0</v>
      </c>
      <c r="N39" s="20" t="n">
        <v>0</v>
      </c>
      <c r="O39" s="18" t="n">
        <v>0</v>
      </c>
      <c r="P39" s="20" t="n">
        <v>0</v>
      </c>
      <c r="Q39" s="18" t="n">
        <v>1.73656045</v>
      </c>
      <c r="R39" s="20" t="n">
        <v>0.7000555000000001</v>
      </c>
    </row>
    <row r="40" spans="1:18">
      <c r="A40" s="15" t="s">
        <v>462</v>
      </c>
      <c r="B40" s="17" t="n">
        <v>6922</v>
      </c>
      <c r="C40" s="18">
        <f>(6130.0/B40*100)</f>
        <v/>
      </c>
      <c r="D40" s="19" t="n">
        <v>792</v>
      </c>
      <c r="E40" s="18" t="n">
        <v>54.06682677</v>
      </c>
      <c r="F40" s="20" t="n">
        <v>3.39688473</v>
      </c>
      <c r="G40" s="18" t="n">
        <v>40.48964746</v>
      </c>
      <c r="H40" s="20" t="n">
        <v>3.20856545</v>
      </c>
      <c r="I40" s="18" t="n">
        <v>0</v>
      </c>
      <c r="J40" s="20" t="n">
        <v>0</v>
      </c>
      <c r="K40" s="18" t="n">
        <v>3.50043476</v>
      </c>
      <c r="L40" s="20" t="n">
        <v>1.32309856</v>
      </c>
      <c r="M40" s="18" t="n">
        <v>0</v>
      </c>
      <c r="N40" s="20" t="n">
        <v>0</v>
      </c>
      <c r="O40" s="18" t="n">
        <v>0</v>
      </c>
      <c r="P40" s="20" t="n">
        <v>0</v>
      </c>
      <c r="Q40" s="18" t="n">
        <v>1.94309101</v>
      </c>
      <c r="R40" s="20" t="n">
        <v>0.84204465</v>
      </c>
    </row>
    <row r="41" spans="1:18">
      <c r="A41" s="15" t="s">
        <v>463</v>
      </c>
      <c r="B41" s="17" t="n">
        <v>2854</v>
      </c>
      <c r="C41" s="18">
        <f>(2531.0/B41*100)</f>
        <v/>
      </c>
      <c r="D41" s="19" t="n">
        <v>323</v>
      </c>
      <c r="E41" s="18" t="n">
        <v>59.57915769</v>
      </c>
      <c r="F41" s="20" t="n">
        <v>2.73280002</v>
      </c>
      <c r="G41" s="18" t="n">
        <v>38.51822127</v>
      </c>
      <c r="H41" s="20" t="n">
        <v>2.73398876</v>
      </c>
      <c r="I41" s="18" t="n">
        <v>0</v>
      </c>
      <c r="J41" s="20" t="n">
        <v>0</v>
      </c>
      <c r="K41" s="18" t="n">
        <v>1.60452288</v>
      </c>
      <c r="L41" s="20" t="n">
        <v>0.71296343</v>
      </c>
      <c r="M41" s="18" t="n">
        <v>0</v>
      </c>
      <c r="N41" s="20" t="n">
        <v>0</v>
      </c>
      <c r="O41" s="18" t="n">
        <v>0</v>
      </c>
      <c r="P41" s="20" t="n">
        <v>0</v>
      </c>
      <c r="Q41" s="18" t="n">
        <v>0.29809816</v>
      </c>
      <c r="R41" s="20" t="n">
        <v>0.28926042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(11037.0/B46*100)</f>
        <v/>
      </c>
      <c r="D46" s="19" t="n">
        <v>1036</v>
      </c>
      <c r="E46" s="18" t="n">
        <v>67.52396684999999</v>
      </c>
      <c r="F46" s="20" t="n">
        <v>1.98587992</v>
      </c>
      <c r="G46" s="18" t="n">
        <v>21.02445411</v>
      </c>
      <c r="H46" s="20" t="n">
        <v>1.86306093</v>
      </c>
      <c r="I46" s="18" t="n">
        <v>0</v>
      </c>
      <c r="J46" s="20" t="n">
        <v>0</v>
      </c>
      <c r="K46" s="18" t="n">
        <v>8.466109510000001</v>
      </c>
      <c r="L46" s="20" t="n">
        <v>1.09799813</v>
      </c>
      <c r="M46" s="18" t="n">
        <v>0</v>
      </c>
      <c r="N46" s="20" t="n">
        <v>0</v>
      </c>
      <c r="O46" s="18" t="n">
        <v>0</v>
      </c>
      <c r="P46" s="20" t="n">
        <v>0</v>
      </c>
      <c r="Q46" s="18" t="n">
        <v>2.98546953</v>
      </c>
      <c r="R46" s="20" t="n">
        <v>0.67116732</v>
      </c>
    </row>
    <row r="47" spans="1:18">
      <c r="A47" s="15" t="s">
        <v>470</v>
      </c>
      <c r="B47" s="17" t="n">
        <v>2823</v>
      </c>
      <c r="C47" s="18">
        <f>(2508.0/B47*100)</f>
        <v/>
      </c>
      <c r="D47" s="19" t="n">
        <v>315</v>
      </c>
      <c r="E47" s="18" t="n">
        <v>68.84869887000001</v>
      </c>
      <c r="F47" s="20" t="n">
        <v>2.81962609</v>
      </c>
      <c r="G47" s="18" t="n">
        <v>24.97091828</v>
      </c>
      <c r="H47" s="20" t="n">
        <v>2.53089717</v>
      </c>
      <c r="I47" s="18" t="n">
        <v>0</v>
      </c>
      <c r="J47" s="20" t="n">
        <v>0</v>
      </c>
      <c r="K47" s="18" t="n">
        <v>4.31840751</v>
      </c>
      <c r="L47" s="20" t="n">
        <v>1.09438718</v>
      </c>
      <c r="M47" s="18" t="n">
        <v>0</v>
      </c>
      <c r="N47" s="20" t="n">
        <v>0</v>
      </c>
      <c r="O47" s="18" t="n">
        <v>0</v>
      </c>
      <c r="P47" s="20" t="n">
        <v>0</v>
      </c>
      <c r="Q47" s="18" t="n">
        <v>1.86197533</v>
      </c>
      <c r="R47" s="20" t="n">
        <v>0.84319237</v>
      </c>
    </row>
    <row r="48" spans="1:18">
      <c r="A48" s="15" t="s">
        <v>471</v>
      </c>
      <c r="B48" s="17" t="n">
        <v>4682</v>
      </c>
      <c r="C48" s="18">
        <f>(4102.0/B48*100)</f>
        <v/>
      </c>
      <c r="D48" s="19" t="n">
        <v>580</v>
      </c>
      <c r="E48" s="18" t="n">
        <v>65.85045578</v>
      </c>
      <c r="F48" s="20" t="n">
        <v>2.52681794</v>
      </c>
      <c r="G48" s="18" t="n">
        <v>29.45950943</v>
      </c>
      <c r="H48" s="20" t="n">
        <v>2.57535126</v>
      </c>
      <c r="I48" s="18" t="n">
        <v>0</v>
      </c>
      <c r="J48" s="20" t="n">
        <v>0</v>
      </c>
      <c r="K48" s="18" t="n">
        <v>4.03790454</v>
      </c>
      <c r="L48" s="20" t="n">
        <v>1.27091855</v>
      </c>
      <c r="M48" s="18" t="n">
        <v>0</v>
      </c>
      <c r="N48" s="20" t="n">
        <v>0</v>
      </c>
      <c r="O48" s="18" t="n">
        <v>0</v>
      </c>
      <c r="P48" s="20" t="n">
        <v>0</v>
      </c>
      <c r="Q48" s="18" t="n">
        <v>0.65213025</v>
      </c>
      <c r="R48" s="20" t="n">
        <v>0.39692633</v>
      </c>
    </row>
    <row r="49" spans="1:18">
      <c r="A49" s="15" t="s">
        <v>472</v>
      </c>
      <c r="B49" s="17" t="n">
        <v>6158</v>
      </c>
      <c r="C49" s="18">
        <f>(5407.0/B49*100)</f>
        <v/>
      </c>
      <c r="D49" s="19" t="n">
        <v>751</v>
      </c>
      <c r="E49" s="18" t="n">
        <v>73.16045807</v>
      </c>
      <c r="F49" s="20" t="n">
        <v>2.3990579</v>
      </c>
      <c r="G49" s="18" t="n">
        <v>20.86572371</v>
      </c>
      <c r="H49" s="20" t="n">
        <v>2.10802978</v>
      </c>
      <c r="I49" s="18" t="n">
        <v>0</v>
      </c>
      <c r="J49" s="20" t="n">
        <v>0</v>
      </c>
      <c r="K49" s="18" t="n">
        <v>4.3162142</v>
      </c>
      <c r="L49" s="20" t="n">
        <v>1.1352308</v>
      </c>
      <c r="M49" s="18" t="n">
        <v>0</v>
      </c>
      <c r="N49" s="20" t="n">
        <v>0</v>
      </c>
      <c r="O49" s="18" t="n">
        <v>0</v>
      </c>
      <c r="P49" s="20" t="n">
        <v>0</v>
      </c>
      <c r="Q49" s="18" t="n">
        <v>1.65760402</v>
      </c>
      <c r="R49" s="20" t="n">
        <v>0.58335295</v>
      </c>
    </row>
    <row r="50" spans="1:18">
      <c r="A50" s="15" t="s">
        <v>473</v>
      </c>
      <c r="B50" s="17" t="n">
        <v>3494</v>
      </c>
      <c r="C50" s="18">
        <f>(3142.0/B50*100)</f>
        <v/>
      </c>
      <c r="D50" s="19" t="n">
        <v>352</v>
      </c>
      <c r="E50" s="18" t="n">
        <v>62.5893367</v>
      </c>
      <c r="F50" s="20" t="n">
        <v>2.93853657</v>
      </c>
      <c r="G50" s="18" t="n">
        <v>32.80487821</v>
      </c>
      <c r="H50" s="20" t="n">
        <v>3.05629048</v>
      </c>
      <c r="I50" s="18" t="n">
        <v>0</v>
      </c>
      <c r="J50" s="20" t="n">
        <v>0</v>
      </c>
      <c r="K50" s="18" t="n">
        <v>3.58789331</v>
      </c>
      <c r="L50" s="20" t="n">
        <v>1.15092213</v>
      </c>
      <c r="M50" s="18" t="n">
        <v>0</v>
      </c>
      <c r="N50" s="20" t="n">
        <v>0</v>
      </c>
      <c r="O50" s="18" t="n">
        <v>0</v>
      </c>
      <c r="P50" s="20" t="n">
        <v>0</v>
      </c>
      <c r="Q50" s="18" t="n">
        <v>1.01789177</v>
      </c>
      <c r="R50" s="20" t="n">
        <v>0.33794929</v>
      </c>
    </row>
    <row r="51" spans="1:18">
      <c r="A51" s="15" t="s">
        <v>474</v>
      </c>
      <c r="B51" s="17" t="n">
        <v>3013</v>
      </c>
      <c r="C51" s="18">
        <f>(2658.0/B51*100)</f>
        <v/>
      </c>
      <c r="D51" s="19" t="n">
        <v>355</v>
      </c>
      <c r="E51" s="18" t="n">
        <v>60.70871028</v>
      </c>
      <c r="F51" s="20" t="n">
        <v>2.75287159</v>
      </c>
      <c r="G51" s="18" t="n">
        <v>33.43614613</v>
      </c>
      <c r="H51" s="20" t="n">
        <v>2.77245346</v>
      </c>
      <c r="I51" s="18" t="n">
        <v>0</v>
      </c>
      <c r="J51" s="20" t="n">
        <v>0</v>
      </c>
      <c r="K51" s="18" t="n">
        <v>3.143292</v>
      </c>
      <c r="L51" s="20" t="n">
        <v>0.95728655</v>
      </c>
      <c r="M51" s="18" t="n">
        <v>0</v>
      </c>
      <c r="N51" s="20" t="n">
        <v>0</v>
      </c>
      <c r="O51" s="18" t="n">
        <v>0</v>
      </c>
      <c r="P51" s="20" t="n">
        <v>0</v>
      </c>
      <c r="Q51" s="18" t="n">
        <v>2.71185159</v>
      </c>
      <c r="R51" s="20" t="n">
        <v>1.08060801</v>
      </c>
    </row>
    <row r="52" spans="1:18">
      <c r="A52" s="15" t="s">
        <v>475</v>
      </c>
      <c r="B52" s="17" t="n">
        <v>2760</v>
      </c>
      <c r="C52" s="18">
        <f>(2426.0/B52*100)</f>
        <v/>
      </c>
      <c r="D52" s="19" t="n">
        <v>334</v>
      </c>
      <c r="E52" s="18" t="n">
        <v>61.9968024</v>
      </c>
      <c r="F52" s="20" t="n">
        <v>2.63641826</v>
      </c>
      <c r="G52" s="18" t="n">
        <v>32.79659046</v>
      </c>
      <c r="H52" s="20" t="n">
        <v>2.70956576</v>
      </c>
      <c r="I52" s="18" t="n">
        <v>0</v>
      </c>
      <c r="J52" s="20" t="n">
        <v>0</v>
      </c>
      <c r="K52" s="18" t="n">
        <v>3.47228979</v>
      </c>
      <c r="L52" s="20" t="n">
        <v>1.1281658</v>
      </c>
      <c r="M52" s="18" t="n">
        <v>0</v>
      </c>
      <c r="N52" s="20" t="n">
        <v>0</v>
      </c>
      <c r="O52" s="18" t="n">
        <v>0</v>
      </c>
      <c r="P52" s="20" t="n">
        <v>0</v>
      </c>
      <c r="Q52" s="18" t="n">
        <v>1.73431734</v>
      </c>
      <c r="R52" s="20" t="n">
        <v>0.7426968</v>
      </c>
    </row>
    <row r="53" spans="1:18">
      <c r="A53" s="15" t="s">
        <v>476</v>
      </c>
      <c r="B53" s="17" t="n">
        <v>2474</v>
      </c>
      <c r="C53" s="18">
        <f>(2095.0/B53*100)</f>
        <v/>
      </c>
      <c r="D53" s="19" t="n">
        <v>379</v>
      </c>
      <c r="E53" s="18" t="n">
        <v>57.97594986</v>
      </c>
      <c r="F53" s="20" t="n">
        <v>2.72708521</v>
      </c>
      <c r="G53" s="18" t="n">
        <v>10.03260188</v>
      </c>
      <c r="H53" s="20" t="n">
        <v>1.705327</v>
      </c>
      <c r="I53" s="18" t="n">
        <v>0</v>
      </c>
      <c r="J53" s="20" t="n">
        <v>0</v>
      </c>
      <c r="K53" s="18" t="n">
        <v>29.98663724</v>
      </c>
      <c r="L53" s="20" t="n">
        <v>2.45810864</v>
      </c>
      <c r="M53" s="18" t="n">
        <v>0</v>
      </c>
      <c r="N53" s="20" t="n">
        <v>0</v>
      </c>
      <c r="O53" s="18" t="n">
        <v>0</v>
      </c>
      <c r="P53" s="20" t="n">
        <v>0</v>
      </c>
      <c r="Q53" s="18" t="n">
        <v>2.00481102</v>
      </c>
      <c r="R53" s="20" t="n">
        <v>0.71241321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(2349.0/B55*100)</f>
        <v/>
      </c>
      <c r="D55" s="19" t="n">
        <v>326</v>
      </c>
      <c r="E55" s="18" t="n">
        <v>54.26707742</v>
      </c>
      <c r="F55" s="20" t="n">
        <v>2.99310205</v>
      </c>
      <c r="G55" s="18" t="n">
        <v>44.82995425</v>
      </c>
      <c r="H55" s="20" t="n">
        <v>2.98941942</v>
      </c>
      <c r="I55" s="18" t="n">
        <v>0</v>
      </c>
      <c r="J55" s="20" t="n">
        <v>0</v>
      </c>
      <c r="K55" s="18" t="n">
        <v>0.24880763</v>
      </c>
      <c r="L55" s="20" t="n">
        <v>0.24997722</v>
      </c>
      <c r="M55" s="18" t="n">
        <v>0</v>
      </c>
      <c r="N55" s="20" t="n">
        <v>0</v>
      </c>
      <c r="O55" s="18" t="n">
        <v>0</v>
      </c>
      <c r="P55" s="20" t="n">
        <v>0</v>
      </c>
      <c r="Q55" s="18" t="n">
        <v>0.6541607</v>
      </c>
      <c r="R55" s="20" t="n">
        <v>0.44703143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(2811.0/B61*100)</f>
        <v/>
      </c>
      <c r="D61" s="19" t="n">
        <v>390</v>
      </c>
      <c r="E61" s="18" t="n">
        <v>55.70587377</v>
      </c>
      <c r="F61" s="20" t="n">
        <v>2.63875757</v>
      </c>
      <c r="G61" s="18" t="n">
        <v>37.8728411</v>
      </c>
      <c r="H61" s="20" t="n">
        <v>2.53365891</v>
      </c>
      <c r="I61" s="18" t="n">
        <v>0</v>
      </c>
      <c r="J61" s="20" t="n">
        <v>0</v>
      </c>
      <c r="K61" s="18" t="n">
        <v>5.24935754</v>
      </c>
      <c r="L61" s="20" t="n">
        <v>1.28737033</v>
      </c>
      <c r="M61" s="18" t="n">
        <v>0</v>
      </c>
      <c r="N61" s="20" t="n">
        <v>0</v>
      </c>
      <c r="O61" s="18" t="n">
        <v>0</v>
      </c>
      <c r="P61" s="20" t="n">
        <v>0</v>
      </c>
      <c r="Q61" s="18" t="n">
        <v>1.17192759</v>
      </c>
      <c r="R61" s="20" t="n">
        <v>0.64723938</v>
      </c>
    </row>
    <row r="62" spans="1:18">
      <c r="A62" s="15" t="s">
        <v>486</v>
      </c>
      <c r="B62" s="17" t="n">
        <v>2230</v>
      </c>
      <c r="C62" s="18">
        <f>(1961.0/B62*100)</f>
        <v/>
      </c>
      <c r="D62" s="19" t="n">
        <v>269</v>
      </c>
      <c r="E62" s="18" t="n">
        <v>59.12028104</v>
      </c>
      <c r="F62" s="20" t="n">
        <v>2.99269163</v>
      </c>
      <c r="G62" s="18" t="n">
        <v>40.14089083</v>
      </c>
      <c r="H62" s="20" t="n">
        <v>2.91381012</v>
      </c>
      <c r="I62" s="18" t="n">
        <v>0</v>
      </c>
      <c r="J62" s="20" t="n">
        <v>0</v>
      </c>
      <c r="K62" s="18" t="n">
        <v>0.36941407</v>
      </c>
      <c r="L62" s="20" t="n">
        <v>0.37346167</v>
      </c>
      <c r="M62" s="18" t="n">
        <v>0</v>
      </c>
      <c r="N62" s="20" t="n">
        <v>0</v>
      </c>
      <c r="O62" s="18" t="n">
        <v>0</v>
      </c>
      <c r="P62" s="20" t="n">
        <v>0</v>
      </c>
      <c r="Q62" s="18" t="n">
        <v>0.36941407</v>
      </c>
      <c r="R62" s="20" t="n">
        <v>0.37212497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(2437.0/B67*100)</f>
        <v/>
      </c>
      <c r="D67" s="19" t="n">
        <v>334</v>
      </c>
      <c r="E67" s="18" t="n">
        <v>49.71186593</v>
      </c>
      <c r="F67" s="20" t="n">
        <v>2.82443582</v>
      </c>
      <c r="G67" s="18" t="n">
        <v>40.63373199</v>
      </c>
      <c r="H67" s="20" t="n">
        <v>2.63824696</v>
      </c>
      <c r="I67" s="18" t="n">
        <v>0</v>
      </c>
      <c r="J67" s="20" t="n">
        <v>0</v>
      </c>
      <c r="K67" s="18" t="n">
        <v>5.63393854</v>
      </c>
      <c r="L67" s="20" t="n">
        <v>1.40804318</v>
      </c>
      <c r="M67" s="18" t="n">
        <v>0</v>
      </c>
      <c r="N67" s="20" t="n">
        <v>0</v>
      </c>
      <c r="O67" s="18" t="n">
        <v>0</v>
      </c>
      <c r="P67" s="20" t="n">
        <v>0</v>
      </c>
      <c r="Q67" s="18" t="n">
        <v>4.02046353</v>
      </c>
      <c r="R67" s="20" t="n">
        <v>1.20427434</v>
      </c>
    </row>
    <row r="68" spans="1:18">
      <c r="A68" s="15" t="s">
        <v>492</v>
      </c>
      <c r="B68" s="17" t="n">
        <v>3460</v>
      </c>
      <c r="C68" s="18">
        <f>(3146.0/B68*100)</f>
        <v/>
      </c>
      <c r="D68" s="19" t="n">
        <v>314</v>
      </c>
      <c r="E68" s="18" t="n">
        <v>71.37786074</v>
      </c>
      <c r="F68" s="20" t="n">
        <v>2.35595607</v>
      </c>
      <c r="G68" s="18" t="n">
        <v>21.79114879</v>
      </c>
      <c r="H68" s="20" t="n">
        <v>2.10138115</v>
      </c>
      <c r="I68" s="18" t="n">
        <v>0</v>
      </c>
      <c r="J68" s="20" t="n">
        <v>0</v>
      </c>
      <c r="K68" s="18" t="n">
        <v>3.89600896</v>
      </c>
      <c r="L68" s="20" t="n">
        <v>0.92691893</v>
      </c>
      <c r="M68" s="18" t="n">
        <v>0</v>
      </c>
      <c r="N68" s="20" t="n">
        <v>0</v>
      </c>
      <c r="O68" s="18" t="n">
        <v>0</v>
      </c>
      <c r="P68" s="20" t="n">
        <v>0</v>
      </c>
      <c r="Q68" s="18" t="n">
        <v>2.93498151</v>
      </c>
      <c r="R68" s="20" t="n">
        <v>0.90657303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(5018.0/B70*100)</f>
        <v/>
      </c>
      <c r="D70" s="19" t="n">
        <v>1016</v>
      </c>
      <c r="E70" s="18" t="n">
        <v>61.80561597</v>
      </c>
      <c r="F70" s="20" t="n">
        <v>1.29197634</v>
      </c>
      <c r="G70" s="18" t="n">
        <v>28.60701606</v>
      </c>
      <c r="H70" s="20" t="n">
        <v>1.38108188</v>
      </c>
      <c r="I70" s="18" t="n">
        <v>0</v>
      </c>
      <c r="J70" s="20" t="n">
        <v>0</v>
      </c>
      <c r="K70" s="18" t="n">
        <v>7.74525562</v>
      </c>
      <c r="L70" s="20" t="n">
        <v>0.76696442</v>
      </c>
      <c r="M70" s="18" t="n">
        <v>0</v>
      </c>
      <c r="N70" s="20" t="n">
        <v>0</v>
      </c>
      <c r="O70" s="18" t="n">
        <v>0</v>
      </c>
      <c r="P70" s="20" t="n">
        <v>0</v>
      </c>
      <c r="Q70" s="18" t="n">
        <v>1.84211235</v>
      </c>
      <c r="R70" s="20" t="n">
        <v>0.42931363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(2741.0/B72*100)</f>
        <v/>
      </c>
      <c r="D72" s="19" t="n">
        <v>366</v>
      </c>
      <c r="E72" s="18" t="n">
        <v>79.88064292</v>
      </c>
      <c r="F72" s="20" t="n">
        <v>2.56599041</v>
      </c>
      <c r="G72" s="18" t="n">
        <v>14.89489979</v>
      </c>
      <c r="H72" s="20" t="n">
        <v>1.9912086</v>
      </c>
      <c r="I72" s="18" t="n">
        <v>0</v>
      </c>
      <c r="J72" s="20" t="n">
        <v>0</v>
      </c>
      <c r="K72" s="18" t="n">
        <v>4.12061439</v>
      </c>
      <c r="L72" s="20" t="n">
        <v>0.99537935</v>
      </c>
      <c r="M72" s="18" t="n">
        <v>0</v>
      </c>
      <c r="N72" s="20" t="n">
        <v>0</v>
      </c>
      <c r="O72" s="18" t="n">
        <v>0</v>
      </c>
      <c r="P72" s="20" t="n">
        <v>0</v>
      </c>
      <c r="Q72" s="18" t="n">
        <v>1.10384291</v>
      </c>
      <c r="R72" s="20" t="n">
        <v>0.44088855</v>
      </c>
    </row>
    <row r="73" spans="1:18">
      <c r="A73" s="15" t="s">
        <v>497</v>
      </c>
      <c r="B73" s="17" t="n">
        <v>2973</v>
      </c>
      <c r="C73" s="18">
        <f>(2618.0/B73*100)</f>
        <v/>
      </c>
      <c r="D73" s="19" t="n">
        <v>355</v>
      </c>
      <c r="E73" s="18" t="n">
        <v>60.30117283</v>
      </c>
      <c r="F73" s="20" t="n">
        <v>2.78621261</v>
      </c>
      <c r="G73" s="18" t="n">
        <v>37.8924988</v>
      </c>
      <c r="H73" s="20" t="n">
        <v>2.8631838</v>
      </c>
      <c r="I73" s="18" t="n">
        <v>0</v>
      </c>
      <c r="J73" s="20" t="n">
        <v>0</v>
      </c>
      <c r="K73" s="18" t="n">
        <v>1.50081494</v>
      </c>
      <c r="L73" s="20" t="n">
        <v>0.43691726</v>
      </c>
      <c r="M73" s="18" t="n">
        <v>0</v>
      </c>
      <c r="N73" s="20" t="n">
        <v>0</v>
      </c>
      <c r="O73" s="18" t="n">
        <v>0</v>
      </c>
      <c r="P73" s="20" t="n">
        <v>0</v>
      </c>
      <c r="Q73" s="18" t="n">
        <v>0.30551343</v>
      </c>
      <c r="R73" s="20" t="n">
        <v>0.30761137</v>
      </c>
    </row>
    <row r="74" spans="1:18">
      <c r="A74" s="15" t="s">
        <v>498</v>
      </c>
      <c r="B74" s="17" t="n">
        <v>3819</v>
      </c>
      <c r="C74" s="18">
        <f>(3354.0/B74*100)</f>
        <v/>
      </c>
      <c r="D74" s="19" t="n">
        <v>465</v>
      </c>
      <c r="E74" s="18" t="n">
        <v>54.99177696</v>
      </c>
      <c r="F74" s="20" t="n">
        <v>2.42906557</v>
      </c>
      <c r="G74" s="18" t="n">
        <v>44.06197925</v>
      </c>
      <c r="H74" s="20" t="n">
        <v>2.35923304</v>
      </c>
      <c r="I74" s="18" t="n">
        <v>0</v>
      </c>
      <c r="J74" s="20" t="n">
        <v>0</v>
      </c>
      <c r="K74" s="18" t="n">
        <v>0.43596044</v>
      </c>
      <c r="L74" s="20" t="n">
        <v>0.28429124</v>
      </c>
      <c r="M74" s="18" t="n">
        <v>0</v>
      </c>
      <c r="N74" s="20" t="n">
        <v>0</v>
      </c>
      <c r="O74" s="18" t="n">
        <v>0</v>
      </c>
      <c r="P74" s="20" t="n">
        <v>0</v>
      </c>
      <c r="Q74" s="18" t="n">
        <v>0.51028335</v>
      </c>
      <c r="R74" s="20" t="n">
        <v>0.37782319</v>
      </c>
    </row>
    <row r="75" spans="1:18">
      <c r="A75" s="15" t="s">
        <v>499</v>
      </c>
      <c r="B75" s="17" t="n">
        <v>4652</v>
      </c>
      <c r="C75" s="18">
        <f>(4117.0/B75*100)</f>
        <v/>
      </c>
      <c r="D75" s="19" t="n">
        <v>535</v>
      </c>
      <c r="E75" s="18" t="n">
        <v>51.94433359</v>
      </c>
      <c r="F75" s="20" t="n">
        <v>2.45806292</v>
      </c>
      <c r="G75" s="18" t="n">
        <v>45.76489699</v>
      </c>
      <c r="H75" s="20" t="n">
        <v>2.43516765</v>
      </c>
      <c r="I75" s="18" t="n">
        <v>0</v>
      </c>
      <c r="J75" s="20" t="n">
        <v>0</v>
      </c>
      <c r="K75" s="18" t="n">
        <v>1.17237779</v>
      </c>
      <c r="L75" s="20" t="n">
        <v>0.54454967</v>
      </c>
      <c r="M75" s="18" t="n">
        <v>0</v>
      </c>
      <c r="N75" s="20" t="n">
        <v>0</v>
      </c>
      <c r="O75" s="18" t="n">
        <v>0</v>
      </c>
      <c r="P75" s="20" t="n">
        <v>0</v>
      </c>
      <c r="Q75" s="18" t="n">
        <v>1.11839163</v>
      </c>
      <c r="R75" s="20" t="n">
        <v>0.67105305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(2662.0/B77*100)</f>
        <v/>
      </c>
      <c r="D77" s="19" t="n">
        <v>307</v>
      </c>
      <c r="E77" s="18" t="n">
        <v>58.29547125</v>
      </c>
      <c r="F77" s="20" t="n">
        <v>2.37181256</v>
      </c>
      <c r="G77" s="18" t="n">
        <v>21.3035894</v>
      </c>
      <c r="H77" s="20" t="n">
        <v>1.93699626</v>
      </c>
      <c r="I77" s="18" t="n">
        <v>0</v>
      </c>
      <c r="J77" s="20" t="n">
        <v>0</v>
      </c>
      <c r="K77" s="18" t="n">
        <v>15.58122687</v>
      </c>
      <c r="L77" s="20" t="n">
        <v>1.98227942</v>
      </c>
      <c r="M77" s="18" t="n">
        <v>0</v>
      </c>
      <c r="N77" s="20" t="n">
        <v>0</v>
      </c>
      <c r="O77" s="18" t="n">
        <v>0</v>
      </c>
      <c r="P77" s="20" t="n">
        <v>0</v>
      </c>
      <c r="Q77" s="18" t="n">
        <v>4.81971248</v>
      </c>
      <c r="R77" s="20" t="n">
        <v>1.21496927</v>
      </c>
    </row>
    <row r="78" spans="1:18">
      <c r="A78" s="15" t="s">
        <v>502</v>
      </c>
      <c r="B78" s="17" t="n">
        <v>7115</v>
      </c>
      <c r="C78" s="18">
        <f>(6268.0/B78*100)</f>
        <v/>
      </c>
      <c r="D78" s="19" t="n">
        <v>847</v>
      </c>
      <c r="E78" s="18" t="n">
        <v>67.79818329</v>
      </c>
      <c r="F78" s="20" t="n">
        <v>1.92701812</v>
      </c>
      <c r="G78" s="18" t="n">
        <v>26.96642791</v>
      </c>
      <c r="H78" s="20" t="n">
        <v>1.88027149</v>
      </c>
      <c r="I78" s="18" t="n">
        <v>0</v>
      </c>
      <c r="J78" s="20" t="n">
        <v>0</v>
      </c>
      <c r="K78" s="18" t="n">
        <v>4.02665092</v>
      </c>
      <c r="L78" s="20" t="n">
        <v>0.88238152</v>
      </c>
      <c r="M78" s="18" t="n">
        <v>0</v>
      </c>
      <c r="N78" s="20" t="n">
        <v>0</v>
      </c>
      <c r="O78" s="18" t="n">
        <v>0</v>
      </c>
      <c r="P78" s="20" t="n">
        <v>0</v>
      </c>
      <c r="Q78" s="18" t="n">
        <v>1.20873788</v>
      </c>
      <c r="R78" s="20" t="n">
        <v>0.50738238</v>
      </c>
    </row>
    <row r="79" spans="1:18">
      <c r="A79" s="15" t="s">
        <v>503</v>
      </c>
      <c r="B79" s="17" t="n">
        <v>3154</v>
      </c>
      <c r="C79" s="18">
        <f>(2805.0/B79*100)</f>
        <v/>
      </c>
      <c r="D79" s="19" t="n">
        <v>349</v>
      </c>
      <c r="E79" s="18" t="n">
        <v>60.16775671</v>
      </c>
      <c r="F79" s="20" t="n">
        <v>2.74304131</v>
      </c>
      <c r="G79" s="18" t="n">
        <v>25.68173085</v>
      </c>
      <c r="H79" s="20" t="n">
        <v>2.482469</v>
      </c>
      <c r="I79" s="18" t="n">
        <v>0</v>
      </c>
      <c r="J79" s="20" t="n">
        <v>0</v>
      </c>
      <c r="K79" s="18" t="n">
        <v>11.40965698</v>
      </c>
      <c r="L79" s="20" t="n">
        <v>2.13387562</v>
      </c>
      <c r="M79" s="18" t="n">
        <v>0</v>
      </c>
      <c r="N79" s="20" t="n">
        <v>0</v>
      </c>
      <c r="O79" s="18" t="n">
        <v>0</v>
      </c>
      <c r="P79" s="20" t="n">
        <v>0</v>
      </c>
      <c r="Q79" s="18" t="n">
        <v>2.74085546</v>
      </c>
      <c r="R79" s="20" t="n">
        <v>0.9902396999999999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(14091.0/B82*100)</f>
        <v/>
      </c>
      <c r="D82" s="19" t="n">
        <v>1870</v>
      </c>
      <c r="E82" s="18" t="n">
        <v>63.05194457</v>
      </c>
      <c r="F82" s="20" t="n">
        <v>1.64902683</v>
      </c>
      <c r="G82" s="18" t="n">
        <v>32.74615347</v>
      </c>
      <c r="H82" s="20" t="n">
        <v>1.66273096</v>
      </c>
      <c r="I82" s="18" t="n">
        <v>0</v>
      </c>
      <c r="J82" s="20" t="n">
        <v>0</v>
      </c>
      <c r="K82" s="18" t="n">
        <v>2.37419616</v>
      </c>
      <c r="L82" s="20" t="n">
        <v>0.45228816</v>
      </c>
      <c r="M82" s="18" t="n">
        <v>0</v>
      </c>
      <c r="N82" s="20" t="n">
        <v>0</v>
      </c>
      <c r="O82" s="18" t="n">
        <v>0</v>
      </c>
      <c r="P82" s="20" t="n">
        <v>0</v>
      </c>
      <c r="Q82" s="18" t="n">
        <v>1.8277058</v>
      </c>
      <c r="R82" s="20" t="n">
        <v>0.4721606</v>
      </c>
    </row>
    <row r="83" spans="1:18">
      <c r="A83" s="15" t="s">
        <v>507</v>
      </c>
      <c r="B83" s="17" t="n">
        <v>808</v>
      </c>
      <c r="C83" s="18">
        <f>(713.0/B83*100)</f>
        <v/>
      </c>
      <c r="D83" s="19" t="n">
        <v>95</v>
      </c>
      <c r="E83" s="18" t="n">
        <v>58.43171367</v>
      </c>
      <c r="F83" s="20" t="n">
        <v>5.23354625</v>
      </c>
      <c r="G83" s="18" t="n">
        <v>41.56828633</v>
      </c>
      <c r="H83" s="20" t="n">
        <v>5.23354625</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(830.0/B84*100)</f>
        <v/>
      </c>
      <c r="D84" s="19" t="n">
        <v>108</v>
      </c>
      <c r="E84" s="18" t="n">
        <v>62.09321955</v>
      </c>
      <c r="F84" s="20" t="n">
        <v>4.46607348</v>
      </c>
      <c r="G84" s="18" t="n">
        <v>35.99018402</v>
      </c>
      <c r="H84" s="20" t="n">
        <v>4.88045618</v>
      </c>
      <c r="I84" s="18" t="n">
        <v>0</v>
      </c>
      <c r="J84" s="20" t="n">
        <v>0</v>
      </c>
      <c r="K84" s="18" t="n">
        <v>1.91659642</v>
      </c>
      <c r="L84" s="20" t="n">
        <v>1.36418475</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550</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(6332.0/B7*100)</f>
        <v/>
      </c>
      <c r="D7" s="19" t="n">
        <v>831</v>
      </c>
      <c r="E7" s="18" t="n">
        <v>69.80516612</v>
      </c>
      <c r="F7" s="20" t="n">
        <v>2.00775988</v>
      </c>
      <c r="G7" s="18" t="n">
        <v>21.6874062</v>
      </c>
      <c r="H7" s="20" t="n">
        <v>1.78650988</v>
      </c>
      <c r="I7" s="18" t="n">
        <v>0.84703697</v>
      </c>
      <c r="J7" s="20" t="n">
        <v>0.40355977</v>
      </c>
      <c r="K7" s="18" t="n">
        <v>0</v>
      </c>
      <c r="L7" s="20" t="n">
        <v>0</v>
      </c>
      <c r="M7" s="18" t="n">
        <v>7.66039071</v>
      </c>
      <c r="N7" s="20" t="n">
        <v>1.01854033</v>
      </c>
      <c r="O7" s="18" t="n">
        <v>0</v>
      </c>
      <c r="P7" s="20" t="n">
        <v>0</v>
      </c>
      <c r="Q7" s="18" t="n">
        <v>0</v>
      </c>
      <c r="R7" s="20" t="n">
        <v>0</v>
      </c>
      <c r="S7" s="18" t="n">
        <v>0</v>
      </c>
      <c r="T7" s="20" t="n">
        <v>0</v>
      </c>
    </row>
    <row r="8" spans="1:20">
      <c r="A8" s="15" t="s">
        <v>430</v>
      </c>
      <c r="B8" s="17" t="n">
        <v>3443</v>
      </c>
      <c r="C8" s="18">
        <f>(3032.0/B8*100)</f>
        <v/>
      </c>
      <c r="D8" s="19" t="n">
        <v>411</v>
      </c>
      <c r="E8" s="18" t="n">
        <v>66.25593065</v>
      </c>
      <c r="F8" s="20" t="n">
        <v>2.2585813</v>
      </c>
      <c r="G8" s="18" t="n">
        <v>24.80593992</v>
      </c>
      <c r="H8" s="20" t="n">
        <v>1.92129396</v>
      </c>
      <c r="I8" s="18" t="n">
        <v>2.12958984</v>
      </c>
      <c r="J8" s="20" t="n">
        <v>0.74615824</v>
      </c>
      <c r="K8" s="18" t="n">
        <v>0</v>
      </c>
      <c r="L8" s="20" t="n">
        <v>0</v>
      </c>
      <c r="M8" s="18" t="n">
        <v>6.80853959</v>
      </c>
      <c r="N8" s="20" t="n">
        <v>1.49619209</v>
      </c>
      <c r="O8" s="18" t="n">
        <v>0</v>
      </c>
      <c r="P8" s="20" t="n">
        <v>0</v>
      </c>
      <c r="Q8" s="18" t="n">
        <v>0</v>
      </c>
      <c r="R8" s="20" t="n">
        <v>0</v>
      </c>
      <c r="S8" s="18" t="n">
        <v>0</v>
      </c>
      <c r="T8" s="20" t="n">
        <v>0</v>
      </c>
    </row>
    <row r="9" spans="1:20">
      <c r="A9" s="15" t="s">
        <v>431</v>
      </c>
      <c r="B9" s="17" t="n">
        <v>4752</v>
      </c>
      <c r="C9" s="18">
        <f>(4227.0/B9*100)</f>
        <v/>
      </c>
      <c r="D9" s="19" t="n">
        <v>525</v>
      </c>
      <c r="E9" s="18" t="n">
        <v>74.09172964</v>
      </c>
      <c r="F9" s="20" t="n">
        <v>1.83278785</v>
      </c>
      <c r="G9" s="18" t="n">
        <v>20.30124617</v>
      </c>
      <c r="H9" s="20" t="n">
        <v>1.85477559</v>
      </c>
      <c r="I9" s="18" t="n">
        <v>1.09206338</v>
      </c>
      <c r="J9" s="20" t="n">
        <v>0.33873648</v>
      </c>
      <c r="K9" s="18" t="n">
        <v>0</v>
      </c>
      <c r="L9" s="20" t="n">
        <v>0</v>
      </c>
      <c r="M9" s="18" t="n">
        <v>4.5149608</v>
      </c>
      <c r="N9" s="20" t="n">
        <v>1.11248909</v>
      </c>
      <c r="O9" s="18" t="n">
        <v>0</v>
      </c>
      <c r="P9" s="20" t="n">
        <v>0</v>
      </c>
      <c r="Q9" s="18" t="n">
        <v>0</v>
      </c>
      <c r="R9" s="20" t="n">
        <v>0</v>
      </c>
      <c r="S9" s="18" t="n">
        <v>0</v>
      </c>
      <c r="T9" s="20" t="n">
        <v>0</v>
      </c>
    </row>
    <row r="10" spans="1:20">
      <c r="A10" s="15" t="s">
        <v>432</v>
      </c>
      <c r="B10" s="17" t="n">
        <v>10022</v>
      </c>
      <c r="C10" s="18">
        <f>(8822.0/B10*100)</f>
        <v/>
      </c>
      <c r="D10" s="19" t="n">
        <v>1200</v>
      </c>
      <c r="E10" s="18" t="n">
        <v>69.45296288</v>
      </c>
      <c r="F10" s="20" t="n">
        <v>1.77922674</v>
      </c>
      <c r="G10" s="18" t="n">
        <v>25.08314825</v>
      </c>
      <c r="H10" s="20" t="n">
        <v>1.74030345</v>
      </c>
      <c r="I10" s="18" t="n">
        <v>2.53861964</v>
      </c>
      <c r="J10" s="20" t="n">
        <v>0.54803819</v>
      </c>
      <c r="K10" s="18" t="n">
        <v>0</v>
      </c>
      <c r="L10" s="20" t="n">
        <v>0</v>
      </c>
      <c r="M10" s="18" t="n">
        <v>2.92526923</v>
      </c>
      <c r="N10" s="20" t="n">
        <v>0.64064843</v>
      </c>
      <c r="O10" s="18" t="n">
        <v>0</v>
      </c>
      <c r="P10" s="20" t="n">
        <v>0</v>
      </c>
      <c r="Q10" s="18" t="n">
        <v>0</v>
      </c>
      <c r="R10" s="20" t="n">
        <v>0</v>
      </c>
      <c r="S10" s="18" t="n">
        <v>0</v>
      </c>
      <c r="T10" s="20" t="n">
        <v>0</v>
      </c>
    </row>
    <row r="11" spans="1:20">
      <c r="A11" s="15" t="s">
        <v>433</v>
      </c>
      <c r="B11" s="17" t="n">
        <v>3500</v>
      </c>
      <c r="C11" s="18">
        <f>(3103.0/B11*100)</f>
        <v/>
      </c>
      <c r="D11" s="19" t="n">
        <v>397</v>
      </c>
      <c r="E11" s="18" t="n">
        <v>75.12143958999999</v>
      </c>
      <c r="F11" s="20" t="n">
        <v>2.61072831</v>
      </c>
      <c r="G11" s="18" t="n">
        <v>13.53526585</v>
      </c>
      <c r="H11" s="20" t="n">
        <v>2.07554453</v>
      </c>
      <c r="I11" s="18" t="n">
        <v>0.76633187</v>
      </c>
      <c r="J11" s="20" t="n">
        <v>0.43825389</v>
      </c>
      <c r="K11" s="18" t="n">
        <v>0</v>
      </c>
      <c r="L11" s="20" t="n">
        <v>0</v>
      </c>
      <c r="M11" s="18" t="n">
        <v>10.5769627</v>
      </c>
      <c r="N11" s="20" t="n">
        <v>1.48166168</v>
      </c>
      <c r="O11" s="18" t="n">
        <v>0</v>
      </c>
      <c r="P11" s="20" t="n">
        <v>0</v>
      </c>
      <c r="Q11" s="18" t="n">
        <v>0</v>
      </c>
      <c r="R11" s="20" t="n">
        <v>0</v>
      </c>
      <c r="S11" s="18" t="n">
        <v>0</v>
      </c>
      <c r="T11" s="20" t="n">
        <v>0</v>
      </c>
    </row>
    <row r="12" spans="1:20">
      <c r="A12" s="15" t="s">
        <v>434</v>
      </c>
      <c r="B12" s="17" t="n">
        <v>3422</v>
      </c>
      <c r="C12" s="18">
        <f>(3018.0/B12*100)</f>
        <v/>
      </c>
      <c r="D12" s="19" t="n">
        <v>404</v>
      </c>
      <c r="E12" s="18" t="n">
        <v>77.11417856</v>
      </c>
      <c r="F12" s="20" t="n">
        <v>1.88988122</v>
      </c>
      <c r="G12" s="18" t="n">
        <v>15.87182295</v>
      </c>
      <c r="H12" s="20" t="n">
        <v>1.72955441</v>
      </c>
      <c r="I12" s="18" t="n">
        <v>0.24402294</v>
      </c>
      <c r="J12" s="20" t="n">
        <v>0.16392109</v>
      </c>
      <c r="K12" s="18" t="n">
        <v>0</v>
      </c>
      <c r="L12" s="20" t="n">
        <v>0</v>
      </c>
      <c r="M12" s="18" t="n">
        <v>6.76997555</v>
      </c>
      <c r="N12" s="20" t="n">
        <v>1.16964476</v>
      </c>
      <c r="O12" s="18" t="n">
        <v>0</v>
      </c>
      <c r="P12" s="20" t="n">
        <v>0</v>
      </c>
      <c r="Q12" s="18" t="n">
        <v>0</v>
      </c>
      <c r="R12" s="20" t="n">
        <v>0</v>
      </c>
      <c r="S12" s="18" t="n">
        <v>0</v>
      </c>
      <c r="T12" s="20" t="n">
        <v>0</v>
      </c>
    </row>
    <row r="13" spans="1:20">
      <c r="A13" s="15" t="s">
        <v>435</v>
      </c>
      <c r="B13" s="17" t="n">
        <v>3602</v>
      </c>
      <c r="C13" s="18">
        <f>(3196.0/B13*100)</f>
        <v/>
      </c>
      <c r="D13" s="19" t="n">
        <v>406</v>
      </c>
      <c r="E13" s="18" t="n">
        <v>78.37801681000001</v>
      </c>
      <c r="F13" s="20" t="n">
        <v>2.23294861</v>
      </c>
      <c r="G13" s="18" t="n">
        <v>17.44130588</v>
      </c>
      <c r="H13" s="20" t="n">
        <v>2.34253174</v>
      </c>
      <c r="I13" s="18" t="n">
        <v>0.3888799</v>
      </c>
      <c r="J13" s="20" t="n">
        <v>0.35409159</v>
      </c>
      <c r="K13" s="18" t="n">
        <v>0</v>
      </c>
      <c r="L13" s="20" t="n">
        <v>0</v>
      </c>
      <c r="M13" s="18" t="n">
        <v>3.79179741</v>
      </c>
      <c r="N13" s="20" t="n">
        <v>1.13964045</v>
      </c>
      <c r="O13" s="18" t="n">
        <v>0</v>
      </c>
      <c r="P13" s="20" t="n">
        <v>0</v>
      </c>
      <c r="Q13" s="18" t="n">
        <v>0</v>
      </c>
      <c r="R13" s="20" t="n">
        <v>0</v>
      </c>
      <c r="S13" s="18" t="n">
        <v>0</v>
      </c>
      <c r="T13" s="20" t="n">
        <v>0</v>
      </c>
    </row>
    <row r="14" spans="1:20">
      <c r="A14" s="15" t="s">
        <v>436</v>
      </c>
      <c r="B14" s="17" t="n">
        <v>2788</v>
      </c>
      <c r="C14" s="18">
        <f>(2462.0/B14*100)</f>
        <v/>
      </c>
      <c r="D14" s="19" t="n">
        <v>326</v>
      </c>
      <c r="E14" s="18" t="n">
        <v>69.5574228</v>
      </c>
      <c r="F14" s="20" t="n">
        <v>2.75484991</v>
      </c>
      <c r="G14" s="18" t="n">
        <v>27.06750373</v>
      </c>
      <c r="H14" s="20" t="n">
        <v>2.74326897</v>
      </c>
      <c r="I14" s="18" t="n">
        <v>0.89980769</v>
      </c>
      <c r="J14" s="20" t="n">
        <v>0.53788449</v>
      </c>
      <c r="K14" s="18" t="n">
        <v>0</v>
      </c>
      <c r="L14" s="20" t="n">
        <v>0</v>
      </c>
      <c r="M14" s="18" t="n">
        <v>2.47526578</v>
      </c>
      <c r="N14" s="20" t="n">
        <v>0.77942789</v>
      </c>
      <c r="O14" s="18" t="n">
        <v>0</v>
      </c>
      <c r="P14" s="20" t="n">
        <v>0</v>
      </c>
      <c r="Q14" s="18" t="n">
        <v>0</v>
      </c>
      <c r="R14" s="20" t="n">
        <v>0</v>
      </c>
      <c r="S14" s="18" t="n">
        <v>0</v>
      </c>
      <c r="T14" s="20" t="n">
        <v>0</v>
      </c>
    </row>
    <row r="15" spans="1:20">
      <c r="A15" s="15" t="s">
        <v>437</v>
      </c>
      <c r="B15" s="17" t="n">
        <v>2863</v>
      </c>
      <c r="C15" s="18">
        <f>(2515.0/B15*100)</f>
        <v/>
      </c>
      <c r="D15" s="19" t="n">
        <v>348</v>
      </c>
      <c r="E15" s="18" t="n">
        <v>68.75516475000001</v>
      </c>
      <c r="F15" s="20" t="n">
        <v>2.79451528</v>
      </c>
      <c r="G15" s="18" t="n">
        <v>24.981209</v>
      </c>
      <c r="H15" s="20" t="n">
        <v>2.58762199</v>
      </c>
      <c r="I15" s="18" t="n">
        <v>0.27796984</v>
      </c>
      <c r="J15" s="20" t="n">
        <v>0.27684707</v>
      </c>
      <c r="K15" s="18" t="n">
        <v>0</v>
      </c>
      <c r="L15" s="20" t="n">
        <v>0</v>
      </c>
      <c r="M15" s="18" t="n">
        <v>5.98565641</v>
      </c>
      <c r="N15" s="20" t="n">
        <v>1.25706179</v>
      </c>
      <c r="O15" s="18" t="n">
        <v>0</v>
      </c>
      <c r="P15" s="20" t="n">
        <v>0</v>
      </c>
      <c r="Q15" s="18" t="n">
        <v>0</v>
      </c>
      <c r="R15" s="20" t="n">
        <v>0</v>
      </c>
      <c r="S15" s="18" t="n">
        <v>0</v>
      </c>
      <c r="T15" s="20" t="n">
        <v>0</v>
      </c>
    </row>
    <row r="16" spans="1:20">
      <c r="A16" s="15" t="s">
        <v>438</v>
      </c>
      <c r="B16" s="17" t="n">
        <v>3111</v>
      </c>
      <c r="C16" s="18">
        <f>(2737.0/B16*100)</f>
        <v/>
      </c>
      <c r="D16" s="19" t="n">
        <v>374</v>
      </c>
      <c r="E16" s="18" t="n">
        <v>65.99095423999999</v>
      </c>
      <c r="F16" s="20" t="n">
        <v>2.83057097</v>
      </c>
      <c r="G16" s="18" t="n">
        <v>24.38144764</v>
      </c>
      <c r="H16" s="20" t="n">
        <v>2.28504723</v>
      </c>
      <c r="I16" s="18" t="n">
        <v>0.22344885</v>
      </c>
      <c r="J16" s="20" t="n">
        <v>0.15735839</v>
      </c>
      <c r="K16" s="18" t="n">
        <v>0</v>
      </c>
      <c r="L16" s="20" t="n">
        <v>0</v>
      </c>
      <c r="M16" s="18" t="n">
        <v>9.404149260000001</v>
      </c>
      <c r="N16" s="20" t="n">
        <v>1.53235207</v>
      </c>
      <c r="O16" s="18" t="n">
        <v>0</v>
      </c>
      <c r="P16" s="20" t="n">
        <v>0</v>
      </c>
      <c r="Q16" s="18" t="n">
        <v>0</v>
      </c>
      <c r="R16" s="20" t="n">
        <v>0</v>
      </c>
      <c r="S16" s="18" t="n">
        <v>0</v>
      </c>
      <c r="T16" s="20" t="n">
        <v>0</v>
      </c>
    </row>
    <row r="17" spans="1:20">
      <c r="A17" s="15" t="s">
        <v>439</v>
      </c>
      <c r="B17" s="17" t="n">
        <v>3197</v>
      </c>
      <c r="C17" s="18">
        <f>(2831.0/B17*100)</f>
        <v/>
      </c>
      <c r="D17" s="19" t="n">
        <v>366</v>
      </c>
      <c r="E17" s="18" t="n">
        <v>58.79419807</v>
      </c>
      <c r="F17" s="20" t="n">
        <v>2.59254232</v>
      </c>
      <c r="G17" s="18" t="n">
        <v>33.64163931</v>
      </c>
      <c r="H17" s="20" t="n">
        <v>2.40292931</v>
      </c>
      <c r="I17" s="18" t="n">
        <v>0.20021516</v>
      </c>
      <c r="J17" s="20" t="n">
        <v>0.2006993</v>
      </c>
      <c r="K17" s="18" t="n">
        <v>0</v>
      </c>
      <c r="L17" s="20" t="n">
        <v>0</v>
      </c>
      <c r="M17" s="18" t="n">
        <v>7.36394745</v>
      </c>
      <c r="N17" s="20" t="n">
        <v>1.32315975</v>
      </c>
      <c r="O17" s="18" t="n">
        <v>0</v>
      </c>
      <c r="P17" s="20" t="n">
        <v>0</v>
      </c>
      <c r="Q17" s="18" t="n">
        <v>0</v>
      </c>
      <c r="R17" s="20" t="n">
        <v>0</v>
      </c>
      <c r="S17" s="18" t="n">
        <v>0</v>
      </c>
      <c r="T17" s="20" t="n">
        <v>0</v>
      </c>
    </row>
    <row r="18" spans="1:20">
      <c r="A18" s="15" t="s">
        <v>440</v>
      </c>
      <c r="B18" s="17" t="n">
        <v>2706</v>
      </c>
      <c r="C18" s="18">
        <f>(2351.0/B18*100)</f>
        <v/>
      </c>
      <c r="D18" s="19" t="n">
        <v>355</v>
      </c>
      <c r="E18" s="18" t="n">
        <v>83.0281552</v>
      </c>
      <c r="F18" s="20" t="n">
        <v>2.08457691</v>
      </c>
      <c r="G18" s="18" t="n">
        <v>7.94993027</v>
      </c>
      <c r="H18" s="20" t="n">
        <v>1.43642072</v>
      </c>
      <c r="I18" s="18" t="n">
        <v>0.37083807</v>
      </c>
      <c r="J18" s="20" t="n">
        <v>0.26898197</v>
      </c>
      <c r="K18" s="18" t="n">
        <v>0</v>
      </c>
      <c r="L18" s="20" t="n">
        <v>0</v>
      </c>
      <c r="M18" s="18" t="n">
        <v>8.651076460000001</v>
      </c>
      <c r="N18" s="20" t="n">
        <v>1.35611508</v>
      </c>
      <c r="O18" s="18" t="n">
        <v>0</v>
      </c>
      <c r="P18" s="20" t="n">
        <v>0</v>
      </c>
      <c r="Q18" s="18" t="n">
        <v>0</v>
      </c>
      <c r="R18" s="20" t="n">
        <v>0</v>
      </c>
      <c r="S18" s="18" t="n">
        <v>0</v>
      </c>
      <c r="T18" s="20" t="n">
        <v>0</v>
      </c>
    </row>
    <row r="19" spans="1:20">
      <c r="A19" s="15" t="s">
        <v>441</v>
      </c>
      <c r="B19" s="17" t="n">
        <v>2850</v>
      </c>
      <c r="C19" s="18">
        <f>(2498.0/B19*100)</f>
        <v/>
      </c>
      <c r="D19" s="19" t="n">
        <v>352</v>
      </c>
      <c r="E19" s="18" t="n">
        <v>77.38752033999999</v>
      </c>
      <c r="F19" s="20" t="n">
        <v>2.13597441</v>
      </c>
      <c r="G19" s="18" t="n">
        <v>16.31809083</v>
      </c>
      <c r="H19" s="20" t="n">
        <v>1.86519807</v>
      </c>
      <c r="I19" s="18" t="n">
        <v>0.33934966</v>
      </c>
      <c r="J19" s="20" t="n">
        <v>0.26712208</v>
      </c>
      <c r="K19" s="18" t="n">
        <v>0</v>
      </c>
      <c r="L19" s="20" t="n">
        <v>0</v>
      </c>
      <c r="M19" s="18" t="n">
        <v>5.95503917</v>
      </c>
      <c r="N19" s="20" t="n">
        <v>1.34131794</v>
      </c>
      <c r="O19" s="18" t="n">
        <v>0</v>
      </c>
      <c r="P19" s="20" t="n">
        <v>0</v>
      </c>
      <c r="Q19" s="18" t="n">
        <v>0</v>
      </c>
      <c r="R19" s="20" t="n">
        <v>0</v>
      </c>
      <c r="S19" s="18" t="n">
        <v>0</v>
      </c>
      <c r="T19" s="20" t="n">
        <v>0</v>
      </c>
    </row>
    <row r="20" spans="1:20">
      <c r="A20" s="15" t="s">
        <v>442</v>
      </c>
      <c r="B20" s="17" t="n">
        <v>1741</v>
      </c>
      <c r="C20" s="18">
        <f>(1543.0/B20*100)</f>
        <v/>
      </c>
      <c r="D20" s="19" t="n">
        <v>198</v>
      </c>
      <c r="E20" s="18" t="n">
        <v>64.53741309</v>
      </c>
      <c r="F20" s="20" t="n">
        <v>3.45320012</v>
      </c>
      <c r="G20" s="18" t="n">
        <v>23.33736169</v>
      </c>
      <c r="H20" s="20" t="n">
        <v>3.13090961</v>
      </c>
      <c r="I20" s="18" t="n">
        <v>4.08926946</v>
      </c>
      <c r="J20" s="20" t="n">
        <v>1.59498942</v>
      </c>
      <c r="K20" s="18" t="n">
        <v>0</v>
      </c>
      <c r="L20" s="20" t="n">
        <v>0</v>
      </c>
      <c r="M20" s="18" t="n">
        <v>8.035955769999999</v>
      </c>
      <c r="N20" s="20" t="n">
        <v>1.90823028</v>
      </c>
      <c r="O20" s="18" t="n">
        <v>0</v>
      </c>
      <c r="P20" s="20" t="n">
        <v>0</v>
      </c>
      <c r="Q20" s="18" t="n">
        <v>0</v>
      </c>
      <c r="R20" s="20" t="n">
        <v>0</v>
      </c>
      <c r="S20" s="18" t="n">
        <v>0</v>
      </c>
      <c r="T20" s="20" t="n">
        <v>0</v>
      </c>
    </row>
    <row r="21" spans="1:20">
      <c r="A21" s="15" t="s">
        <v>443</v>
      </c>
      <c r="B21" s="17" t="n">
        <v>2833</v>
      </c>
      <c r="C21" s="18">
        <f>(2375.0/B21*100)</f>
        <v/>
      </c>
      <c r="D21" s="19" t="n">
        <v>458</v>
      </c>
      <c r="E21" s="18" t="n">
        <v>70.16520625</v>
      </c>
      <c r="F21" s="20" t="n">
        <v>1.85374858</v>
      </c>
      <c r="G21" s="18" t="n">
        <v>23.58790135</v>
      </c>
      <c r="H21" s="20" t="n">
        <v>1.81432579</v>
      </c>
      <c r="I21" s="18" t="n">
        <v>0.69994682</v>
      </c>
      <c r="J21" s="20" t="n">
        <v>0.40532925</v>
      </c>
      <c r="K21" s="18" t="n">
        <v>0</v>
      </c>
      <c r="L21" s="20" t="n">
        <v>0</v>
      </c>
      <c r="M21" s="18" t="n">
        <v>5.54694558</v>
      </c>
      <c r="N21" s="20" t="n">
        <v>0.8435407700000001</v>
      </c>
      <c r="O21" s="18" t="n">
        <v>0</v>
      </c>
      <c r="P21" s="20" t="n">
        <v>0</v>
      </c>
      <c r="Q21" s="18" t="n">
        <v>0</v>
      </c>
      <c r="R21" s="20" t="n">
        <v>0</v>
      </c>
      <c r="S21" s="18" t="n">
        <v>0</v>
      </c>
      <c r="T21" s="20" t="n">
        <v>0</v>
      </c>
    </row>
    <row r="22" spans="1:20">
      <c r="A22" s="15" t="s">
        <v>444</v>
      </c>
      <c r="B22" s="17" t="n">
        <v>3667</v>
      </c>
      <c r="C22" s="18">
        <f>(3249.0/B22*100)</f>
        <v/>
      </c>
      <c r="D22" s="19" t="n">
        <v>418</v>
      </c>
      <c r="E22" s="18" t="n">
        <v>69.16722401</v>
      </c>
      <c r="F22" s="20" t="n">
        <v>2.04397573</v>
      </c>
      <c r="G22" s="18" t="n">
        <v>22.19201063</v>
      </c>
      <c r="H22" s="20" t="n">
        <v>1.77051566</v>
      </c>
      <c r="I22" s="18" t="n">
        <v>0.88119235</v>
      </c>
      <c r="J22" s="20" t="n">
        <v>0.32132773</v>
      </c>
      <c r="K22" s="18" t="n">
        <v>0</v>
      </c>
      <c r="L22" s="20" t="n">
        <v>0</v>
      </c>
      <c r="M22" s="18" t="n">
        <v>7.75957301</v>
      </c>
      <c r="N22" s="20" t="n">
        <v>1.42283334</v>
      </c>
      <c r="O22" s="18" t="n">
        <v>0</v>
      </c>
      <c r="P22" s="20" t="n">
        <v>0</v>
      </c>
      <c r="Q22" s="18" t="n">
        <v>0</v>
      </c>
      <c r="R22" s="20" t="n">
        <v>0</v>
      </c>
      <c r="S22" s="18" t="n">
        <v>0</v>
      </c>
      <c r="T22" s="20" t="n">
        <v>0</v>
      </c>
    </row>
    <row r="23" spans="1:20">
      <c r="A23" s="15" t="s">
        <v>445</v>
      </c>
      <c r="B23" s="17" t="n">
        <v>5792</v>
      </c>
      <c r="C23" s="18">
        <f>(5120.0/B23*100)</f>
        <v/>
      </c>
      <c r="D23" s="19" t="n">
        <v>672</v>
      </c>
      <c r="E23" s="18" t="n">
        <v>76.39965496000001</v>
      </c>
      <c r="F23" s="20" t="n">
        <v>2.39895471</v>
      </c>
      <c r="G23" s="18" t="n">
        <v>12.21744381</v>
      </c>
      <c r="H23" s="20" t="n">
        <v>1.88353893</v>
      </c>
      <c r="I23" s="18" t="n">
        <v>1.37759714</v>
      </c>
      <c r="J23" s="20" t="n">
        <v>0.5252018899999999</v>
      </c>
      <c r="K23" s="18" t="n">
        <v>0</v>
      </c>
      <c r="L23" s="20" t="n">
        <v>0</v>
      </c>
      <c r="M23" s="18" t="n">
        <v>10.00530409</v>
      </c>
      <c r="N23" s="20" t="n">
        <v>1.57343333</v>
      </c>
      <c r="O23" s="18" t="n">
        <v>0</v>
      </c>
      <c r="P23" s="20" t="n">
        <v>0</v>
      </c>
      <c r="Q23" s="18" t="n">
        <v>0</v>
      </c>
      <c r="R23" s="20" t="n">
        <v>0</v>
      </c>
      <c r="S23" s="18" t="n">
        <v>0</v>
      </c>
      <c r="T23" s="20" t="n">
        <v>0</v>
      </c>
    </row>
    <row r="24" spans="1:20">
      <c r="A24" s="15" t="s">
        <v>446</v>
      </c>
      <c r="B24" s="17" t="n">
        <v>3309</v>
      </c>
      <c r="C24" s="18">
        <f>(2955.0/B24*100)</f>
        <v/>
      </c>
      <c r="D24" s="19" t="n">
        <v>354</v>
      </c>
      <c r="E24" s="18" t="n">
        <v>69.45030542000001</v>
      </c>
      <c r="F24" s="20" t="n">
        <v>2.33802927</v>
      </c>
      <c r="G24" s="18" t="n">
        <v>16.2906533</v>
      </c>
      <c r="H24" s="20" t="n">
        <v>1.78829798</v>
      </c>
      <c r="I24" s="18" t="n">
        <v>3.25457963</v>
      </c>
      <c r="J24" s="20" t="n">
        <v>0.75357078</v>
      </c>
      <c r="K24" s="18" t="n">
        <v>0</v>
      </c>
      <c r="L24" s="20" t="n">
        <v>0</v>
      </c>
      <c r="M24" s="18" t="n">
        <v>11.00446166</v>
      </c>
      <c r="N24" s="20" t="n">
        <v>1.71437697</v>
      </c>
      <c r="O24" s="18" t="n">
        <v>0</v>
      </c>
      <c r="P24" s="20" t="n">
        <v>0</v>
      </c>
      <c r="Q24" s="18" t="n">
        <v>0</v>
      </c>
      <c r="R24" s="20" t="n">
        <v>0</v>
      </c>
      <c r="S24" s="18" t="n">
        <v>0</v>
      </c>
      <c r="T24" s="20" t="n">
        <v>0</v>
      </c>
    </row>
    <row r="25" spans="1:20">
      <c r="A25" s="15" t="s">
        <v>447</v>
      </c>
      <c r="B25" s="17" t="n">
        <v>2669</v>
      </c>
      <c r="C25" s="18">
        <f>(2330.0/B25*100)</f>
        <v/>
      </c>
      <c r="D25" s="19" t="n">
        <v>339</v>
      </c>
      <c r="E25" s="18" t="n">
        <v>59.74765025</v>
      </c>
      <c r="F25" s="20" t="n">
        <v>2.79128585</v>
      </c>
      <c r="G25" s="18" t="n">
        <v>27.80410151</v>
      </c>
      <c r="H25" s="20" t="n">
        <v>2.5990748</v>
      </c>
      <c r="I25" s="18" t="n">
        <v>7.494571</v>
      </c>
      <c r="J25" s="20" t="n">
        <v>1.49245776</v>
      </c>
      <c r="K25" s="18" t="n">
        <v>0</v>
      </c>
      <c r="L25" s="20" t="n">
        <v>0</v>
      </c>
      <c r="M25" s="18" t="n">
        <v>4.95367724</v>
      </c>
      <c r="N25" s="20" t="n">
        <v>1.19780324</v>
      </c>
      <c r="O25" s="18" t="n">
        <v>0</v>
      </c>
      <c r="P25" s="20" t="n">
        <v>0</v>
      </c>
      <c r="Q25" s="18" t="n">
        <v>0</v>
      </c>
      <c r="R25" s="20" t="n">
        <v>0</v>
      </c>
      <c r="S25" s="18" t="n">
        <v>0</v>
      </c>
      <c r="T25" s="20" t="n">
        <v>0</v>
      </c>
    </row>
    <row r="26" spans="1:20">
      <c r="A26" s="15" t="s">
        <v>448</v>
      </c>
      <c r="B26" s="17" t="n">
        <v>2419</v>
      </c>
      <c r="C26" s="18">
        <f>(2134.0/B26*100)</f>
        <v/>
      </c>
      <c r="D26" s="19" t="n">
        <v>285</v>
      </c>
      <c r="E26" s="18" t="n">
        <v>81.88289458</v>
      </c>
      <c r="F26" s="20" t="n">
        <v>2.58139874</v>
      </c>
      <c r="G26" s="18" t="n">
        <v>14.85472536</v>
      </c>
      <c r="H26" s="20" t="n">
        <v>2.42743194</v>
      </c>
      <c r="I26" s="18" t="n">
        <v>0</v>
      </c>
      <c r="J26" s="20" t="n">
        <v>0</v>
      </c>
      <c r="K26" s="18" t="n">
        <v>0</v>
      </c>
      <c r="L26" s="20" t="n">
        <v>0</v>
      </c>
      <c r="M26" s="18" t="n">
        <v>3.26238006</v>
      </c>
      <c r="N26" s="20" t="n">
        <v>1.03523378</v>
      </c>
      <c r="O26" s="18" t="n">
        <v>0</v>
      </c>
      <c r="P26" s="20" t="n">
        <v>0</v>
      </c>
      <c r="Q26" s="18" t="n">
        <v>0</v>
      </c>
      <c r="R26" s="20" t="n">
        <v>0</v>
      </c>
      <c r="S26" s="18" t="n">
        <v>0</v>
      </c>
      <c r="T26" s="20" t="n">
        <v>0</v>
      </c>
    </row>
    <row r="27" spans="1:20">
      <c r="A27" s="15" t="s">
        <v>449</v>
      </c>
      <c r="B27" s="17" t="n">
        <v>2683</v>
      </c>
      <c r="C27" s="18">
        <f>(2396.0/B27*100)</f>
        <v/>
      </c>
      <c r="D27" s="19" t="n">
        <v>287</v>
      </c>
      <c r="E27" s="18" t="n">
        <v>75.60154489999999</v>
      </c>
      <c r="F27" s="20" t="n">
        <v>2.53022397</v>
      </c>
      <c r="G27" s="18" t="n">
        <v>18.03063657</v>
      </c>
      <c r="H27" s="20" t="n">
        <v>2.1857704</v>
      </c>
      <c r="I27" s="18" t="n">
        <v>0</v>
      </c>
      <c r="J27" s="20" t="n">
        <v>0</v>
      </c>
      <c r="K27" s="18" t="n">
        <v>0</v>
      </c>
      <c r="L27" s="20" t="n">
        <v>0</v>
      </c>
      <c r="M27" s="18" t="n">
        <v>6.36781853</v>
      </c>
      <c r="N27" s="20" t="n">
        <v>1.28888979</v>
      </c>
      <c r="O27" s="18" t="n">
        <v>0</v>
      </c>
      <c r="P27" s="20" t="n">
        <v>0</v>
      </c>
      <c r="Q27" s="18" t="n">
        <v>0</v>
      </c>
      <c r="R27" s="20" t="n">
        <v>0</v>
      </c>
      <c r="S27" s="18" t="n">
        <v>0</v>
      </c>
      <c r="T27" s="20" t="n">
        <v>0</v>
      </c>
    </row>
    <row r="28" spans="1:20">
      <c r="A28" s="15" t="s">
        <v>450</v>
      </c>
      <c r="B28" s="17" t="n">
        <v>3803</v>
      </c>
      <c r="C28" s="18">
        <f>(3370.0/B28*100)</f>
        <v/>
      </c>
      <c r="D28" s="19" t="n">
        <v>433</v>
      </c>
      <c r="E28" s="18" t="n">
        <v>88.91760991</v>
      </c>
      <c r="F28" s="20" t="n">
        <v>1.55756284</v>
      </c>
      <c r="G28" s="18" t="n">
        <v>8.09684165</v>
      </c>
      <c r="H28" s="20" t="n">
        <v>1.27822571</v>
      </c>
      <c r="I28" s="18" t="n">
        <v>0.34926406</v>
      </c>
      <c r="J28" s="20" t="n">
        <v>0.24898547</v>
      </c>
      <c r="K28" s="18" t="n">
        <v>0</v>
      </c>
      <c r="L28" s="20" t="n">
        <v>0</v>
      </c>
      <c r="M28" s="18" t="n">
        <v>2.63628438</v>
      </c>
      <c r="N28" s="20" t="n">
        <v>0.86022762</v>
      </c>
      <c r="O28" s="18" t="n">
        <v>0</v>
      </c>
      <c r="P28" s="20" t="n">
        <v>0</v>
      </c>
      <c r="Q28" s="18" t="n">
        <v>0</v>
      </c>
      <c r="R28" s="20" t="n">
        <v>0</v>
      </c>
      <c r="S28" s="18" t="n">
        <v>0</v>
      </c>
      <c r="T28" s="20" t="n">
        <v>0</v>
      </c>
    </row>
    <row r="29" spans="1:20">
      <c r="A29" s="15" t="s">
        <v>451</v>
      </c>
      <c r="B29" s="17" t="n">
        <v>2700</v>
      </c>
      <c r="C29" s="18">
        <f>(2385.0/B29*100)</f>
        <v/>
      </c>
      <c r="D29" s="19" t="n">
        <v>315</v>
      </c>
      <c r="E29" s="18" t="n">
        <v>81.32986323</v>
      </c>
      <c r="F29" s="20" t="n">
        <v>2.66695835</v>
      </c>
      <c r="G29" s="18" t="n">
        <v>15.4295393</v>
      </c>
      <c r="H29" s="20" t="n">
        <v>2.46645138</v>
      </c>
      <c r="I29" s="18" t="n">
        <v>0.85392374</v>
      </c>
      <c r="J29" s="20" t="n">
        <v>0.55215112</v>
      </c>
      <c r="K29" s="18" t="n">
        <v>0</v>
      </c>
      <c r="L29" s="20" t="n">
        <v>0</v>
      </c>
      <c r="M29" s="18" t="n">
        <v>2.38667373</v>
      </c>
      <c r="N29" s="20" t="n">
        <v>0.87751038</v>
      </c>
      <c r="O29" s="18" t="n">
        <v>0</v>
      </c>
      <c r="P29" s="20" t="n">
        <v>0</v>
      </c>
      <c r="Q29" s="18" t="n">
        <v>0</v>
      </c>
      <c r="R29" s="20" t="n">
        <v>0</v>
      </c>
      <c r="S29" s="18" t="n">
        <v>0</v>
      </c>
      <c r="T29" s="20" t="n">
        <v>0</v>
      </c>
    </row>
    <row r="30" spans="1:20">
      <c r="A30" s="15" t="s">
        <v>452</v>
      </c>
      <c r="B30" s="17" t="n">
        <v>2257</v>
      </c>
      <c r="C30" s="18">
        <f>(1989.0/B30*100)</f>
        <v/>
      </c>
      <c r="D30" s="19" t="n">
        <v>268</v>
      </c>
      <c r="E30" s="18" t="n">
        <v>68.87409504</v>
      </c>
      <c r="F30" s="20" t="n">
        <v>2.67254763</v>
      </c>
      <c r="G30" s="18" t="n">
        <v>23.0205437</v>
      </c>
      <c r="H30" s="20" t="n">
        <v>2.68581447</v>
      </c>
      <c r="I30" s="18" t="n">
        <v>1.33077729</v>
      </c>
      <c r="J30" s="20" t="n">
        <v>0.78877973</v>
      </c>
      <c r="K30" s="18" t="n">
        <v>0</v>
      </c>
      <c r="L30" s="20" t="n">
        <v>0</v>
      </c>
      <c r="M30" s="18" t="n">
        <v>6.77458397</v>
      </c>
      <c r="N30" s="20" t="n">
        <v>1.7152994</v>
      </c>
      <c r="O30" s="18" t="n">
        <v>0</v>
      </c>
      <c r="P30" s="20" t="n">
        <v>0</v>
      </c>
      <c r="Q30" s="18" t="n">
        <v>0</v>
      </c>
      <c r="R30" s="20" t="n">
        <v>0</v>
      </c>
      <c r="S30" s="18" t="n">
        <v>0</v>
      </c>
      <c r="T30" s="20" t="n">
        <v>0</v>
      </c>
    </row>
    <row r="31" spans="1:20">
      <c r="A31" s="15" t="s">
        <v>453</v>
      </c>
      <c r="B31" s="17" t="n">
        <v>2706</v>
      </c>
      <c r="C31" s="18">
        <f>(2384.0/B31*100)</f>
        <v/>
      </c>
      <c r="D31" s="19" t="n">
        <v>322</v>
      </c>
      <c r="E31" s="18" t="n">
        <v>71.70261196</v>
      </c>
      <c r="F31" s="20" t="n">
        <v>2.32440972</v>
      </c>
      <c r="G31" s="18" t="n">
        <v>17.7019194</v>
      </c>
      <c r="H31" s="20" t="n">
        <v>2.12204769</v>
      </c>
      <c r="I31" s="18" t="n">
        <v>1.25208525</v>
      </c>
      <c r="J31" s="20" t="n">
        <v>0.6063904</v>
      </c>
      <c r="K31" s="18" t="n">
        <v>0</v>
      </c>
      <c r="L31" s="20" t="n">
        <v>0</v>
      </c>
      <c r="M31" s="18" t="n">
        <v>9.34338339</v>
      </c>
      <c r="N31" s="20" t="n">
        <v>1.58995882</v>
      </c>
      <c r="O31" s="18" t="n">
        <v>0</v>
      </c>
      <c r="P31" s="20" t="n">
        <v>0</v>
      </c>
      <c r="Q31" s="18" t="n">
        <v>0</v>
      </c>
      <c r="R31" s="20" t="n">
        <v>0</v>
      </c>
      <c r="S31" s="18" t="n">
        <v>0</v>
      </c>
      <c r="T31" s="20" t="n">
        <v>0</v>
      </c>
    </row>
    <row r="32" spans="1:20">
      <c r="A32" s="15" t="s">
        <v>454</v>
      </c>
      <c r="B32" s="17" t="n">
        <v>2209</v>
      </c>
      <c r="C32" s="18">
        <f>(1864.0/B32*100)</f>
        <v/>
      </c>
      <c r="D32" s="19" t="n">
        <v>345</v>
      </c>
      <c r="E32" s="18" t="n">
        <v>74.47785191</v>
      </c>
      <c r="F32" s="20" t="n">
        <v>2.67325507</v>
      </c>
      <c r="G32" s="18" t="n">
        <v>18.40101628</v>
      </c>
      <c r="H32" s="20" t="n">
        <v>2.40271778</v>
      </c>
      <c r="I32" s="18" t="n">
        <v>1.94927963</v>
      </c>
      <c r="J32" s="20" t="n">
        <v>0.84824529</v>
      </c>
      <c r="K32" s="18" t="n">
        <v>0</v>
      </c>
      <c r="L32" s="20" t="n">
        <v>0</v>
      </c>
      <c r="M32" s="18" t="n">
        <v>5.17185218</v>
      </c>
      <c r="N32" s="20" t="n">
        <v>1.23598117</v>
      </c>
      <c r="O32" s="18" t="n">
        <v>0</v>
      </c>
      <c r="P32" s="20" t="n">
        <v>0</v>
      </c>
      <c r="Q32" s="18" t="n">
        <v>0</v>
      </c>
      <c r="R32" s="20" t="n">
        <v>0</v>
      </c>
      <c r="S32" s="18" t="n">
        <v>0</v>
      </c>
      <c r="T32" s="20" t="n">
        <v>0</v>
      </c>
    </row>
    <row r="33" spans="1:20">
      <c r="A33" s="15" t="s">
        <v>455</v>
      </c>
      <c r="B33" s="17" t="n">
        <v>3651</v>
      </c>
      <c r="C33" s="18">
        <f>(3261.0/B33*100)</f>
        <v/>
      </c>
      <c r="D33" s="19" t="n">
        <v>390</v>
      </c>
      <c r="E33" s="18" t="n">
        <v>75.34141013999999</v>
      </c>
      <c r="F33" s="20" t="n">
        <v>2.75307323</v>
      </c>
      <c r="G33" s="18" t="n">
        <v>18.49678767</v>
      </c>
      <c r="H33" s="20" t="n">
        <v>2.35689424</v>
      </c>
      <c r="I33" s="18" t="n">
        <v>1.3945596</v>
      </c>
      <c r="J33" s="20" t="n">
        <v>0.48367459</v>
      </c>
      <c r="K33" s="18" t="n">
        <v>0</v>
      </c>
      <c r="L33" s="20" t="n">
        <v>0</v>
      </c>
      <c r="M33" s="18" t="n">
        <v>4.76724258</v>
      </c>
      <c r="N33" s="20" t="n">
        <v>1.44699067</v>
      </c>
      <c r="O33" s="18" t="n">
        <v>0</v>
      </c>
      <c r="P33" s="20" t="n">
        <v>0</v>
      </c>
      <c r="Q33" s="18" t="n">
        <v>0</v>
      </c>
      <c r="R33" s="20" t="n">
        <v>0</v>
      </c>
      <c r="S33" s="18" t="n">
        <v>0</v>
      </c>
      <c r="T33" s="20" t="n">
        <v>0</v>
      </c>
    </row>
    <row r="34" spans="1:20">
      <c r="A34" s="15" t="s">
        <v>456</v>
      </c>
      <c r="B34" s="17" t="n">
        <v>3035</v>
      </c>
      <c r="C34" s="18">
        <f>(2669.0/B34*100)</f>
        <v/>
      </c>
      <c r="D34" s="19" t="n">
        <v>366</v>
      </c>
      <c r="E34" s="18" t="n">
        <v>79.17298646</v>
      </c>
      <c r="F34" s="20" t="n">
        <v>2.36072006</v>
      </c>
      <c r="G34" s="18" t="n">
        <v>13.97024344</v>
      </c>
      <c r="H34" s="20" t="n">
        <v>1.99014935</v>
      </c>
      <c r="I34" s="18" t="n">
        <v>0.6103031</v>
      </c>
      <c r="J34" s="20" t="n">
        <v>0.37683174</v>
      </c>
      <c r="K34" s="18" t="n">
        <v>0</v>
      </c>
      <c r="L34" s="20" t="n">
        <v>0</v>
      </c>
      <c r="M34" s="18" t="n">
        <v>6.246467</v>
      </c>
      <c r="N34" s="20" t="n">
        <v>1.30582552</v>
      </c>
      <c r="O34" s="18" t="n">
        <v>0</v>
      </c>
      <c r="P34" s="20" t="n">
        <v>0</v>
      </c>
      <c r="Q34" s="18" t="n">
        <v>0</v>
      </c>
      <c r="R34" s="20" t="n">
        <v>0</v>
      </c>
      <c r="S34" s="18" t="n">
        <v>0</v>
      </c>
      <c r="T34" s="20" t="n">
        <v>0</v>
      </c>
    </row>
    <row r="35" spans="1:20">
      <c r="A35" s="15" t="s">
        <v>457</v>
      </c>
      <c r="B35" s="17" t="n">
        <v>2901</v>
      </c>
      <c r="C35" s="18">
        <f>(2576.0/B35*100)</f>
        <v/>
      </c>
      <c r="D35" s="19" t="n">
        <v>325</v>
      </c>
      <c r="E35" s="18" t="n">
        <v>73.66699281</v>
      </c>
      <c r="F35" s="20" t="n">
        <v>3.71875176</v>
      </c>
      <c r="G35" s="18" t="n">
        <v>22.01691209</v>
      </c>
      <c r="H35" s="20" t="n">
        <v>3.55287543</v>
      </c>
      <c r="I35" s="18" t="n">
        <v>1.08948516</v>
      </c>
      <c r="J35" s="20" t="n">
        <v>0.58995239</v>
      </c>
      <c r="K35" s="18" t="n">
        <v>0</v>
      </c>
      <c r="L35" s="20" t="n">
        <v>0</v>
      </c>
      <c r="M35" s="18" t="n">
        <v>3.22660994</v>
      </c>
      <c r="N35" s="20" t="n">
        <v>1.16049692</v>
      </c>
      <c r="O35" s="18" t="n">
        <v>0</v>
      </c>
      <c r="P35" s="20" t="n">
        <v>0</v>
      </c>
      <c r="Q35" s="18" t="n">
        <v>0</v>
      </c>
      <c r="R35" s="20" t="n">
        <v>0</v>
      </c>
      <c r="S35" s="18" t="n">
        <v>0</v>
      </c>
      <c r="T35" s="20" t="n">
        <v>0</v>
      </c>
    </row>
    <row r="36" spans="1:20">
      <c r="A36" s="15" t="s">
        <v>458</v>
      </c>
      <c r="B36" s="17" t="n">
        <v>3404</v>
      </c>
      <c r="C36" s="18">
        <f>(3008.0/B36*100)</f>
        <v/>
      </c>
      <c r="D36" s="19" t="n">
        <v>396</v>
      </c>
      <c r="E36" s="18" t="n">
        <v>73.4928939</v>
      </c>
      <c r="F36" s="20" t="n">
        <v>2.5528059</v>
      </c>
      <c r="G36" s="18" t="n">
        <v>21.09923539</v>
      </c>
      <c r="H36" s="20" t="n">
        <v>2.44639834</v>
      </c>
      <c r="I36" s="18" t="n">
        <v>0.49826143</v>
      </c>
      <c r="J36" s="20" t="n">
        <v>0.29574866</v>
      </c>
      <c r="K36" s="18" t="n">
        <v>0</v>
      </c>
      <c r="L36" s="20" t="n">
        <v>0</v>
      </c>
      <c r="M36" s="18" t="n">
        <v>4.90960928</v>
      </c>
      <c r="N36" s="20" t="n">
        <v>1.15363925</v>
      </c>
      <c r="O36" s="18" t="n">
        <v>0</v>
      </c>
      <c r="P36" s="20" t="n">
        <v>0</v>
      </c>
      <c r="Q36" s="18" t="n">
        <v>0</v>
      </c>
      <c r="R36" s="20" t="n">
        <v>0</v>
      </c>
      <c r="S36" s="18" t="n">
        <v>0</v>
      </c>
      <c r="T36" s="20" t="n">
        <v>0</v>
      </c>
    </row>
    <row r="37" spans="1:20">
      <c r="A37" s="15" t="s">
        <v>459</v>
      </c>
      <c r="B37" s="17" t="n">
        <v>2731</v>
      </c>
      <c r="C37" s="18">
        <f>(2412.0/B37*100)</f>
        <v/>
      </c>
      <c r="D37" s="19" t="n">
        <v>319</v>
      </c>
      <c r="E37" s="18" t="n">
        <v>62.13442855</v>
      </c>
      <c r="F37" s="20" t="n">
        <v>2.97588279</v>
      </c>
      <c r="G37" s="18" t="n">
        <v>25.25765269</v>
      </c>
      <c r="H37" s="20" t="n">
        <v>2.71137751</v>
      </c>
      <c r="I37" s="18" t="n">
        <v>1.81855625</v>
      </c>
      <c r="J37" s="20" t="n">
        <v>0.85090957</v>
      </c>
      <c r="K37" s="18" t="n">
        <v>0</v>
      </c>
      <c r="L37" s="20" t="n">
        <v>0</v>
      </c>
      <c r="M37" s="18" t="n">
        <v>10.78936251</v>
      </c>
      <c r="N37" s="20" t="n">
        <v>2.0098126</v>
      </c>
      <c r="O37" s="18" t="n">
        <v>0</v>
      </c>
      <c r="P37" s="20" t="n">
        <v>0</v>
      </c>
      <c r="Q37" s="18" t="n">
        <v>0</v>
      </c>
      <c r="R37" s="20" t="n">
        <v>0</v>
      </c>
      <c r="S37" s="18" t="n">
        <v>0</v>
      </c>
      <c r="T37" s="20" t="n">
        <v>0</v>
      </c>
    </row>
    <row r="38" spans="1:20">
      <c r="A38" s="15" t="s">
        <v>460</v>
      </c>
      <c r="B38" s="17" t="n">
        <v>2807</v>
      </c>
      <c r="C38" s="18">
        <f>(2375.0/B38*100)</f>
        <v/>
      </c>
      <c r="D38" s="19" t="n">
        <v>432</v>
      </c>
      <c r="E38" s="18" t="n">
        <v>64.32364647</v>
      </c>
      <c r="F38" s="20" t="n">
        <v>2.56449387</v>
      </c>
      <c r="G38" s="18" t="n">
        <v>28.63916297</v>
      </c>
      <c r="H38" s="20" t="n">
        <v>2.5104772</v>
      </c>
      <c r="I38" s="18" t="n">
        <v>1.16170962</v>
      </c>
      <c r="J38" s="20" t="n">
        <v>0.7292653</v>
      </c>
      <c r="K38" s="18" t="n">
        <v>0</v>
      </c>
      <c r="L38" s="20" t="n">
        <v>0</v>
      </c>
      <c r="M38" s="18" t="n">
        <v>5.87548095</v>
      </c>
      <c r="N38" s="20" t="n">
        <v>1.24499688</v>
      </c>
      <c r="O38" s="18" t="n">
        <v>0</v>
      </c>
      <c r="P38" s="20" t="n">
        <v>0</v>
      </c>
      <c r="Q38" s="18" t="n">
        <v>0</v>
      </c>
      <c r="R38" s="20" t="n">
        <v>0</v>
      </c>
      <c r="S38" s="18" t="n">
        <v>0</v>
      </c>
      <c r="T38" s="20" t="n">
        <v>0</v>
      </c>
    </row>
    <row r="39" spans="1:20">
      <c r="A39" s="15" t="s">
        <v>461</v>
      </c>
      <c r="B39" s="17" t="n">
        <v>2938</v>
      </c>
      <c r="C39" s="18">
        <f>(2589.0/B39*100)</f>
        <v/>
      </c>
      <c r="D39" s="19" t="n">
        <v>349</v>
      </c>
      <c r="E39" s="18" t="n">
        <v>89.58985545</v>
      </c>
      <c r="F39" s="20" t="n">
        <v>1.85151873</v>
      </c>
      <c r="G39" s="18" t="n">
        <v>5.13390681</v>
      </c>
      <c r="H39" s="20" t="n">
        <v>1.5953571</v>
      </c>
      <c r="I39" s="18" t="n">
        <v>0.90087165</v>
      </c>
      <c r="J39" s="20" t="n">
        <v>0.55738003</v>
      </c>
      <c r="K39" s="18" t="n">
        <v>0</v>
      </c>
      <c r="L39" s="20" t="n">
        <v>0</v>
      </c>
      <c r="M39" s="18" t="n">
        <v>4.37536608</v>
      </c>
      <c r="N39" s="20" t="n">
        <v>0.9476747</v>
      </c>
      <c r="O39" s="18" t="n">
        <v>0</v>
      </c>
      <c r="P39" s="20" t="n">
        <v>0</v>
      </c>
      <c r="Q39" s="18" t="n">
        <v>0</v>
      </c>
      <c r="R39" s="20" t="n">
        <v>0</v>
      </c>
      <c r="S39" s="18" t="n">
        <v>0</v>
      </c>
      <c r="T39" s="20" t="n">
        <v>0</v>
      </c>
    </row>
    <row r="40" spans="1:20">
      <c r="A40" s="15" t="s">
        <v>462</v>
      </c>
      <c r="B40" s="17" t="n">
        <v>6922</v>
      </c>
      <c r="C40" s="18">
        <f>(6130.0/B40*100)</f>
        <v/>
      </c>
      <c r="D40" s="19" t="n">
        <v>792</v>
      </c>
      <c r="E40" s="18" t="n">
        <v>75.62991525</v>
      </c>
      <c r="F40" s="20" t="n">
        <v>2.33586698</v>
      </c>
      <c r="G40" s="18" t="n">
        <v>17.94404572</v>
      </c>
      <c r="H40" s="20" t="n">
        <v>1.99271559</v>
      </c>
      <c r="I40" s="18" t="n">
        <v>0.33999515</v>
      </c>
      <c r="J40" s="20" t="n">
        <v>0.17366146</v>
      </c>
      <c r="K40" s="18" t="n">
        <v>0</v>
      </c>
      <c r="L40" s="20" t="n">
        <v>0</v>
      </c>
      <c r="M40" s="18" t="n">
        <v>6.08604388</v>
      </c>
      <c r="N40" s="20" t="n">
        <v>1.57340773</v>
      </c>
      <c r="O40" s="18" t="n">
        <v>0</v>
      </c>
      <c r="P40" s="20" t="n">
        <v>0</v>
      </c>
      <c r="Q40" s="18" t="n">
        <v>0</v>
      </c>
      <c r="R40" s="20" t="n">
        <v>0</v>
      </c>
      <c r="S40" s="18" t="n">
        <v>0</v>
      </c>
      <c r="T40" s="20" t="n">
        <v>0</v>
      </c>
    </row>
    <row r="41" spans="1:20">
      <c r="A41" s="15" t="s">
        <v>463</v>
      </c>
      <c r="B41" s="17" t="n">
        <v>2854</v>
      </c>
      <c r="C41" s="18">
        <f>(2531.0/B41*100)</f>
        <v/>
      </c>
      <c r="D41" s="19" t="n">
        <v>323</v>
      </c>
      <c r="E41" s="18" t="n">
        <v>82.33935599</v>
      </c>
      <c r="F41" s="20" t="n">
        <v>1.95790927</v>
      </c>
      <c r="G41" s="18" t="n">
        <v>15.00584518</v>
      </c>
      <c r="H41" s="20" t="n">
        <v>1.99199832</v>
      </c>
      <c r="I41" s="18" t="n">
        <v>0.7064033199999999</v>
      </c>
      <c r="J41" s="20" t="n">
        <v>0.50440206</v>
      </c>
      <c r="K41" s="18" t="n">
        <v>0</v>
      </c>
      <c r="L41" s="20" t="n">
        <v>0</v>
      </c>
      <c r="M41" s="18" t="n">
        <v>1.94839552</v>
      </c>
      <c r="N41" s="20" t="n">
        <v>0.7873311200000001</v>
      </c>
      <c r="O41" s="18" t="n">
        <v>0</v>
      </c>
      <c r="P41" s="20" t="n">
        <v>0</v>
      </c>
      <c r="Q41" s="18" t="n">
        <v>0</v>
      </c>
      <c r="R41" s="20" t="n">
        <v>0</v>
      </c>
      <c r="S41" s="18" t="n">
        <v>0</v>
      </c>
      <c r="T41" s="20" t="n">
        <v>0</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(11080.0/B46*100)</f>
        <v/>
      </c>
      <c r="D46" s="19" t="n">
        <v>993</v>
      </c>
      <c r="E46" s="18" t="n">
        <v>79.64164316999999</v>
      </c>
      <c r="F46" s="20" t="n">
        <v>1.77793528</v>
      </c>
      <c r="G46" s="18" t="n">
        <v>6.4211767</v>
      </c>
      <c r="H46" s="20" t="n">
        <v>1.18219884</v>
      </c>
      <c r="I46" s="18" t="n">
        <v>0.14451186</v>
      </c>
      <c r="J46" s="20" t="n">
        <v>0.12848164</v>
      </c>
      <c r="K46" s="18" t="n">
        <v>0</v>
      </c>
      <c r="L46" s="20" t="n">
        <v>0</v>
      </c>
      <c r="M46" s="18" t="n">
        <v>13.79266827</v>
      </c>
      <c r="N46" s="20" t="n">
        <v>1.43380114</v>
      </c>
      <c r="O46" s="18" t="n">
        <v>0</v>
      </c>
      <c r="P46" s="20" t="n">
        <v>0</v>
      </c>
      <c r="Q46" s="18" t="n">
        <v>0</v>
      </c>
      <c r="R46" s="20" t="n">
        <v>0</v>
      </c>
      <c r="S46" s="18" t="n">
        <v>0</v>
      </c>
      <c r="T46" s="20" t="n">
        <v>0</v>
      </c>
    </row>
    <row r="47" spans="1:20">
      <c r="A47" s="15" t="s">
        <v>470</v>
      </c>
      <c r="B47" s="17" t="n">
        <v>2823</v>
      </c>
      <c r="C47" s="18">
        <f>(2512.0/B47*100)</f>
        <v/>
      </c>
      <c r="D47" s="19" t="n">
        <v>311</v>
      </c>
      <c r="E47" s="18" t="n">
        <v>76.34525791999999</v>
      </c>
      <c r="F47" s="20" t="n">
        <v>2.6735035</v>
      </c>
      <c r="G47" s="18" t="n">
        <v>15.61396532</v>
      </c>
      <c r="H47" s="20" t="n">
        <v>2.47485307</v>
      </c>
      <c r="I47" s="18" t="n">
        <v>0.6290942</v>
      </c>
      <c r="J47" s="20" t="n">
        <v>0.44162038</v>
      </c>
      <c r="K47" s="18" t="n">
        <v>0</v>
      </c>
      <c r="L47" s="20" t="n">
        <v>0</v>
      </c>
      <c r="M47" s="18" t="n">
        <v>7.41168256</v>
      </c>
      <c r="N47" s="20" t="n">
        <v>1.79984254</v>
      </c>
      <c r="O47" s="18" t="n">
        <v>0</v>
      </c>
      <c r="P47" s="20" t="n">
        <v>0</v>
      </c>
      <c r="Q47" s="18" t="n">
        <v>0</v>
      </c>
      <c r="R47" s="20" t="n">
        <v>0</v>
      </c>
      <c r="S47" s="18" t="n">
        <v>0</v>
      </c>
      <c r="T47" s="20" t="n">
        <v>0</v>
      </c>
    </row>
    <row r="48" spans="1:20">
      <c r="A48" s="15" t="s">
        <v>471</v>
      </c>
      <c r="B48" s="17" t="n">
        <v>4682</v>
      </c>
      <c r="C48" s="18">
        <f>(4106.0/B48*100)</f>
        <v/>
      </c>
      <c r="D48" s="19" t="n">
        <v>576</v>
      </c>
      <c r="E48" s="18" t="n">
        <v>66.8686962</v>
      </c>
      <c r="F48" s="20" t="n">
        <v>3.17198005</v>
      </c>
      <c r="G48" s="18" t="n">
        <v>21.73087704</v>
      </c>
      <c r="H48" s="20" t="n">
        <v>2.66743069</v>
      </c>
      <c r="I48" s="18" t="n">
        <v>5.61783323</v>
      </c>
      <c r="J48" s="20" t="n">
        <v>1.49990997</v>
      </c>
      <c r="K48" s="18" t="n">
        <v>0</v>
      </c>
      <c r="L48" s="20" t="n">
        <v>0</v>
      </c>
      <c r="M48" s="18" t="n">
        <v>5.78259354</v>
      </c>
      <c r="N48" s="20" t="n">
        <v>1.29152425</v>
      </c>
      <c r="O48" s="18" t="n">
        <v>0</v>
      </c>
      <c r="P48" s="20" t="n">
        <v>0</v>
      </c>
      <c r="Q48" s="18" t="n">
        <v>0</v>
      </c>
      <c r="R48" s="20" t="n">
        <v>0</v>
      </c>
      <c r="S48" s="18" t="n">
        <v>0</v>
      </c>
      <c r="T48" s="20" t="n">
        <v>0</v>
      </c>
    </row>
    <row r="49" spans="1:20">
      <c r="A49" s="15" t="s">
        <v>472</v>
      </c>
      <c r="B49" s="17" t="n">
        <v>6158</v>
      </c>
      <c r="C49" s="18">
        <f>(5411.0/B49*100)</f>
        <v/>
      </c>
      <c r="D49" s="19" t="n">
        <v>747</v>
      </c>
      <c r="E49" s="18" t="n">
        <v>83.51812839</v>
      </c>
      <c r="F49" s="20" t="n">
        <v>1.90096119</v>
      </c>
      <c r="G49" s="18" t="n">
        <v>9.941129030000001</v>
      </c>
      <c r="H49" s="20" t="n">
        <v>1.48685344</v>
      </c>
      <c r="I49" s="18" t="n">
        <v>0</v>
      </c>
      <c r="J49" s="20" t="n">
        <v>0</v>
      </c>
      <c r="K49" s="18" t="n">
        <v>0</v>
      </c>
      <c r="L49" s="20" t="n">
        <v>0</v>
      </c>
      <c r="M49" s="18" t="n">
        <v>6.54074257</v>
      </c>
      <c r="N49" s="20" t="n">
        <v>1.32259582</v>
      </c>
      <c r="O49" s="18" t="n">
        <v>0</v>
      </c>
      <c r="P49" s="20" t="n">
        <v>0</v>
      </c>
      <c r="Q49" s="18" t="n">
        <v>0</v>
      </c>
      <c r="R49" s="20" t="n">
        <v>0</v>
      </c>
      <c r="S49" s="18" t="n">
        <v>0</v>
      </c>
      <c r="T49" s="20" t="n">
        <v>0</v>
      </c>
    </row>
    <row r="50" spans="1:20">
      <c r="A50" s="15" t="s">
        <v>473</v>
      </c>
      <c r="B50" s="17" t="n">
        <v>3494</v>
      </c>
      <c r="C50" s="18">
        <f>(3148.0/B50*100)</f>
        <v/>
      </c>
      <c r="D50" s="19" t="n">
        <v>346</v>
      </c>
      <c r="E50" s="18" t="n">
        <v>79.1558406</v>
      </c>
      <c r="F50" s="20" t="n">
        <v>2.31962043</v>
      </c>
      <c r="G50" s="18" t="n">
        <v>11.93863794</v>
      </c>
      <c r="H50" s="20" t="n">
        <v>2.19994063</v>
      </c>
      <c r="I50" s="18" t="n">
        <v>0.70727758</v>
      </c>
      <c r="J50" s="20" t="n">
        <v>0.5379193</v>
      </c>
      <c r="K50" s="18" t="n">
        <v>0</v>
      </c>
      <c r="L50" s="20" t="n">
        <v>0</v>
      </c>
      <c r="M50" s="18" t="n">
        <v>8.19824388</v>
      </c>
      <c r="N50" s="20" t="n">
        <v>2.01937141</v>
      </c>
      <c r="O50" s="18" t="n">
        <v>0</v>
      </c>
      <c r="P50" s="20" t="n">
        <v>0</v>
      </c>
      <c r="Q50" s="18" t="n">
        <v>0</v>
      </c>
      <c r="R50" s="20" t="n">
        <v>0</v>
      </c>
      <c r="S50" s="18" t="n">
        <v>0</v>
      </c>
      <c r="T50" s="20" t="n">
        <v>0</v>
      </c>
    </row>
    <row r="51" spans="1:20">
      <c r="A51" s="15" t="s">
        <v>474</v>
      </c>
      <c r="B51" s="17" t="n">
        <v>3013</v>
      </c>
      <c r="C51" s="18">
        <f>(2661.0/B51*100)</f>
        <v/>
      </c>
      <c r="D51" s="19" t="n">
        <v>352</v>
      </c>
      <c r="E51" s="18" t="n">
        <v>67.48636879999999</v>
      </c>
      <c r="F51" s="20" t="n">
        <v>2.69248875</v>
      </c>
      <c r="G51" s="18" t="n">
        <v>23.29596199</v>
      </c>
      <c r="H51" s="20" t="n">
        <v>2.57809962</v>
      </c>
      <c r="I51" s="18" t="n">
        <v>1.59653251</v>
      </c>
      <c r="J51" s="20" t="n">
        <v>0.74202728</v>
      </c>
      <c r="K51" s="18" t="n">
        <v>0</v>
      </c>
      <c r="L51" s="20" t="n">
        <v>0</v>
      </c>
      <c r="M51" s="18" t="n">
        <v>7.6211367</v>
      </c>
      <c r="N51" s="20" t="n">
        <v>1.60314649</v>
      </c>
      <c r="O51" s="18" t="n">
        <v>0</v>
      </c>
      <c r="P51" s="20" t="n">
        <v>0</v>
      </c>
      <c r="Q51" s="18" t="n">
        <v>0</v>
      </c>
      <c r="R51" s="20" t="n">
        <v>0</v>
      </c>
      <c r="S51" s="18" t="n">
        <v>0</v>
      </c>
      <c r="T51" s="20" t="n">
        <v>0</v>
      </c>
    </row>
    <row r="52" spans="1:20">
      <c r="A52" s="15" t="s">
        <v>475</v>
      </c>
      <c r="B52" s="17" t="n">
        <v>2760</v>
      </c>
      <c r="C52" s="18">
        <f>(2430.0/B52*100)</f>
        <v/>
      </c>
      <c r="D52" s="19" t="n">
        <v>330</v>
      </c>
      <c r="E52" s="18" t="n">
        <v>85.07704514</v>
      </c>
      <c r="F52" s="20" t="n">
        <v>2.06307521</v>
      </c>
      <c r="G52" s="18" t="n">
        <v>7.9560351</v>
      </c>
      <c r="H52" s="20" t="n">
        <v>1.59141502</v>
      </c>
      <c r="I52" s="18" t="n">
        <v>0.53480515</v>
      </c>
      <c r="J52" s="20" t="n">
        <v>0.53606336</v>
      </c>
      <c r="K52" s="18" t="n">
        <v>0</v>
      </c>
      <c r="L52" s="20" t="n">
        <v>0</v>
      </c>
      <c r="M52" s="18" t="n">
        <v>6.4321146</v>
      </c>
      <c r="N52" s="20" t="n">
        <v>1.4292859</v>
      </c>
      <c r="O52" s="18" t="n">
        <v>0</v>
      </c>
      <c r="P52" s="20" t="n">
        <v>0</v>
      </c>
      <c r="Q52" s="18" t="n">
        <v>0</v>
      </c>
      <c r="R52" s="20" t="n">
        <v>0</v>
      </c>
      <c r="S52" s="18" t="n">
        <v>0</v>
      </c>
      <c r="T52" s="20" t="n">
        <v>0</v>
      </c>
    </row>
    <row r="53" spans="1:20">
      <c r="A53" s="15" t="s">
        <v>476</v>
      </c>
      <c r="B53" s="17" t="n">
        <v>2474</v>
      </c>
      <c r="C53" s="18">
        <f>(2097.0/B53*100)</f>
        <v/>
      </c>
      <c r="D53" s="19" t="n">
        <v>377</v>
      </c>
      <c r="E53" s="18" t="n">
        <v>61.96452494</v>
      </c>
      <c r="F53" s="20" t="n">
        <v>2.44103077</v>
      </c>
      <c r="G53" s="18" t="n">
        <v>3.05744847</v>
      </c>
      <c r="H53" s="20" t="n">
        <v>0.80097481</v>
      </c>
      <c r="I53" s="18" t="n">
        <v>0</v>
      </c>
      <c r="J53" s="20" t="n">
        <v>0</v>
      </c>
      <c r="K53" s="18" t="n">
        <v>0</v>
      </c>
      <c r="L53" s="20" t="n">
        <v>0</v>
      </c>
      <c r="M53" s="18" t="n">
        <v>34.97802658</v>
      </c>
      <c r="N53" s="20" t="n">
        <v>2.42583785</v>
      </c>
      <c r="O53" s="18" t="n">
        <v>0</v>
      </c>
      <c r="P53" s="20" t="n">
        <v>0</v>
      </c>
      <c r="Q53" s="18" t="n">
        <v>0</v>
      </c>
      <c r="R53" s="20" t="n">
        <v>0</v>
      </c>
      <c r="S53" s="18" t="n">
        <v>0</v>
      </c>
      <c r="T53" s="20" t="n">
        <v>0</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(2350.0/B55*100)</f>
        <v/>
      </c>
      <c r="D55" s="19" t="n">
        <v>325</v>
      </c>
      <c r="E55" s="18" t="n">
        <v>49.82597409</v>
      </c>
      <c r="F55" s="20" t="n">
        <v>2.67406283</v>
      </c>
      <c r="G55" s="18" t="n">
        <v>43.64811869</v>
      </c>
      <c r="H55" s="20" t="n">
        <v>2.6929963</v>
      </c>
      <c r="I55" s="18" t="n">
        <v>3.67800737</v>
      </c>
      <c r="J55" s="20" t="n">
        <v>1.0588477</v>
      </c>
      <c r="K55" s="18" t="n">
        <v>0</v>
      </c>
      <c r="L55" s="20" t="n">
        <v>0</v>
      </c>
      <c r="M55" s="18" t="n">
        <v>2.84789985</v>
      </c>
      <c r="N55" s="20" t="n">
        <v>1.38506048</v>
      </c>
      <c r="O55" s="18" t="n">
        <v>0</v>
      </c>
      <c r="P55" s="20" t="n">
        <v>0</v>
      </c>
      <c r="Q55" s="18" t="n">
        <v>0</v>
      </c>
      <c r="R55" s="20" t="n">
        <v>0</v>
      </c>
      <c r="S55" s="18" t="n">
        <v>0</v>
      </c>
      <c r="T55" s="20" t="n">
        <v>0</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(2811.0/B61*100)</f>
        <v/>
      </c>
      <c r="D61" s="19" t="n">
        <v>390</v>
      </c>
      <c r="E61" s="18" t="n">
        <v>68.20254934</v>
      </c>
      <c r="F61" s="20" t="n">
        <v>2.83643073</v>
      </c>
      <c r="G61" s="18" t="n">
        <v>21.21407759</v>
      </c>
      <c r="H61" s="20" t="n">
        <v>2.21357297</v>
      </c>
      <c r="I61" s="18" t="n">
        <v>0.05997743</v>
      </c>
      <c r="J61" s="20" t="n">
        <v>0.05986451</v>
      </c>
      <c r="K61" s="18" t="n">
        <v>0</v>
      </c>
      <c r="L61" s="20" t="n">
        <v>0</v>
      </c>
      <c r="M61" s="18" t="n">
        <v>10.52339564</v>
      </c>
      <c r="N61" s="20" t="n">
        <v>1.8694299</v>
      </c>
      <c r="O61" s="18" t="n">
        <v>0</v>
      </c>
      <c r="P61" s="20" t="n">
        <v>0</v>
      </c>
      <c r="Q61" s="18" t="n">
        <v>0</v>
      </c>
      <c r="R61" s="20" t="n">
        <v>0</v>
      </c>
      <c r="S61" s="18" t="n">
        <v>0</v>
      </c>
      <c r="T61" s="20" t="n">
        <v>0</v>
      </c>
    </row>
    <row r="62" spans="1:20">
      <c r="A62" s="15" t="s">
        <v>486</v>
      </c>
      <c r="B62" s="17" t="n">
        <v>2230</v>
      </c>
      <c r="C62" s="18">
        <f>(1965.0/B62*100)</f>
        <v/>
      </c>
      <c r="D62" s="19" t="n">
        <v>265</v>
      </c>
      <c r="E62" s="18" t="n">
        <v>55.50288443</v>
      </c>
      <c r="F62" s="20" t="n">
        <v>3.11093831</v>
      </c>
      <c r="G62" s="18" t="n">
        <v>41.11132421</v>
      </c>
      <c r="H62" s="20" t="n">
        <v>3.0478262</v>
      </c>
      <c r="I62" s="18" t="n">
        <v>2.25693802</v>
      </c>
      <c r="J62" s="20" t="n">
        <v>0.92597048</v>
      </c>
      <c r="K62" s="18" t="n">
        <v>0</v>
      </c>
      <c r="L62" s="20" t="n">
        <v>0</v>
      </c>
      <c r="M62" s="18" t="n">
        <v>1.12885334</v>
      </c>
      <c r="N62" s="20" t="n">
        <v>0.64525727</v>
      </c>
      <c r="O62" s="18" t="n">
        <v>0</v>
      </c>
      <c r="P62" s="20" t="n">
        <v>0</v>
      </c>
      <c r="Q62" s="18" t="n">
        <v>0</v>
      </c>
      <c r="R62" s="20" t="n">
        <v>0</v>
      </c>
      <c r="S62" s="18" t="n">
        <v>0</v>
      </c>
      <c r="T62" s="20" t="n">
        <v>0</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(2441.0/B67*100)</f>
        <v/>
      </c>
      <c r="D67" s="19" t="n">
        <v>330</v>
      </c>
      <c r="E67" s="18" t="n">
        <v>82.21739078</v>
      </c>
      <c r="F67" s="20" t="n">
        <v>2.20113352</v>
      </c>
      <c r="G67" s="18" t="n">
        <v>7.33082613</v>
      </c>
      <c r="H67" s="20" t="n">
        <v>1.32476068</v>
      </c>
      <c r="I67" s="18" t="n">
        <v>0</v>
      </c>
      <c r="J67" s="20" t="n">
        <v>0</v>
      </c>
      <c r="K67" s="18" t="n">
        <v>0</v>
      </c>
      <c r="L67" s="20" t="n">
        <v>0</v>
      </c>
      <c r="M67" s="18" t="n">
        <v>10.45178309</v>
      </c>
      <c r="N67" s="20" t="n">
        <v>1.80400388</v>
      </c>
      <c r="O67" s="18" t="n">
        <v>0</v>
      </c>
      <c r="P67" s="20" t="n">
        <v>0</v>
      </c>
      <c r="Q67" s="18" t="n">
        <v>0</v>
      </c>
      <c r="R67" s="20" t="n">
        <v>0</v>
      </c>
      <c r="S67" s="18" t="n">
        <v>0</v>
      </c>
      <c r="T67" s="20" t="n">
        <v>0</v>
      </c>
    </row>
    <row r="68" spans="1:20">
      <c r="A68" s="15" t="s">
        <v>492</v>
      </c>
      <c r="B68" s="17" t="n">
        <v>3460</v>
      </c>
      <c r="C68" s="18">
        <f>(3160.0/B68*100)</f>
        <v/>
      </c>
      <c r="D68" s="19" t="n">
        <v>300</v>
      </c>
      <c r="E68" s="18" t="n">
        <v>86.26205289000001</v>
      </c>
      <c r="F68" s="20" t="n">
        <v>2.0868717</v>
      </c>
      <c r="G68" s="18" t="n">
        <v>7.01377693</v>
      </c>
      <c r="H68" s="20" t="n">
        <v>1.62273981</v>
      </c>
      <c r="I68" s="18" t="n">
        <v>0.30645039</v>
      </c>
      <c r="J68" s="20" t="n">
        <v>0.30970598</v>
      </c>
      <c r="K68" s="18" t="n">
        <v>0</v>
      </c>
      <c r="L68" s="20" t="n">
        <v>0</v>
      </c>
      <c r="M68" s="18" t="n">
        <v>6.4177198</v>
      </c>
      <c r="N68" s="20" t="n">
        <v>1.58141442</v>
      </c>
      <c r="O68" s="18" t="n">
        <v>0</v>
      </c>
      <c r="P68" s="20" t="n">
        <v>0</v>
      </c>
      <c r="Q68" s="18" t="n">
        <v>0</v>
      </c>
      <c r="R68" s="20" t="n">
        <v>0</v>
      </c>
      <c r="S68" s="18" t="n">
        <v>0</v>
      </c>
      <c r="T68" s="20" t="n">
        <v>0</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(5019.0/B70*100)</f>
        <v/>
      </c>
      <c r="D70" s="19" t="n">
        <v>1015</v>
      </c>
      <c r="E70" s="18" t="n">
        <v>78.27704519</v>
      </c>
      <c r="F70" s="20" t="n">
        <v>1.20343565</v>
      </c>
      <c r="G70" s="18" t="n">
        <v>11.99554101</v>
      </c>
      <c r="H70" s="20" t="n">
        <v>1.06115425</v>
      </c>
      <c r="I70" s="18" t="n">
        <v>0</v>
      </c>
      <c r="J70" s="20" t="n">
        <v>0</v>
      </c>
      <c r="K70" s="18" t="n">
        <v>0</v>
      </c>
      <c r="L70" s="20" t="n">
        <v>0</v>
      </c>
      <c r="M70" s="18" t="n">
        <v>9.727413800000001</v>
      </c>
      <c r="N70" s="20" t="n">
        <v>0.8081897300000001</v>
      </c>
      <c r="O70" s="18" t="n">
        <v>0</v>
      </c>
      <c r="P70" s="20" t="n">
        <v>0</v>
      </c>
      <c r="Q70" s="18" t="n">
        <v>0</v>
      </c>
      <c r="R70" s="20" t="n">
        <v>0</v>
      </c>
      <c r="S70" s="18" t="n">
        <v>0</v>
      </c>
      <c r="T70" s="20" t="n">
        <v>0</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(2745.0/B72*100)</f>
        <v/>
      </c>
      <c r="D72" s="19" t="n">
        <v>362</v>
      </c>
      <c r="E72" s="18" t="n">
        <v>69.43622302</v>
      </c>
      <c r="F72" s="20" t="n">
        <v>2.81172281</v>
      </c>
      <c r="G72" s="18" t="n">
        <v>22.78385051</v>
      </c>
      <c r="H72" s="20" t="n">
        <v>2.82282874</v>
      </c>
      <c r="I72" s="18" t="n">
        <v>0.36900035</v>
      </c>
      <c r="J72" s="20" t="n">
        <v>0.37083404</v>
      </c>
      <c r="K72" s="18" t="n">
        <v>0</v>
      </c>
      <c r="L72" s="20" t="n">
        <v>0</v>
      </c>
      <c r="M72" s="18" t="n">
        <v>7.41092611</v>
      </c>
      <c r="N72" s="20" t="n">
        <v>1.48080479</v>
      </c>
      <c r="O72" s="18" t="n">
        <v>0</v>
      </c>
      <c r="P72" s="20" t="n">
        <v>0</v>
      </c>
      <c r="Q72" s="18" t="n">
        <v>0</v>
      </c>
      <c r="R72" s="20" t="n">
        <v>0</v>
      </c>
      <c r="S72" s="18" t="n">
        <v>0</v>
      </c>
      <c r="T72" s="20" t="n">
        <v>0</v>
      </c>
    </row>
    <row r="73" spans="1:20">
      <c r="A73" s="15" t="s">
        <v>497</v>
      </c>
      <c r="B73" s="17" t="n">
        <v>2973</v>
      </c>
      <c r="C73" s="18">
        <f>(2619.0/B73*100)</f>
        <v/>
      </c>
      <c r="D73" s="19" t="n">
        <v>354</v>
      </c>
      <c r="E73" s="18" t="n">
        <v>57.0666645</v>
      </c>
      <c r="F73" s="20" t="n">
        <v>2.51964917</v>
      </c>
      <c r="G73" s="18" t="n">
        <v>38.45546789</v>
      </c>
      <c r="H73" s="20" t="n">
        <v>2.47043759</v>
      </c>
      <c r="I73" s="18" t="n">
        <v>2.48202493</v>
      </c>
      <c r="J73" s="20" t="n">
        <v>0.90189849</v>
      </c>
      <c r="K73" s="18" t="n">
        <v>0</v>
      </c>
      <c r="L73" s="20" t="n">
        <v>0</v>
      </c>
      <c r="M73" s="18" t="n">
        <v>1.99584268</v>
      </c>
      <c r="N73" s="20" t="n">
        <v>0.55081488</v>
      </c>
      <c r="O73" s="18" t="n">
        <v>0</v>
      </c>
      <c r="P73" s="20" t="n">
        <v>0</v>
      </c>
      <c r="Q73" s="18" t="n">
        <v>0</v>
      </c>
      <c r="R73" s="20" t="n">
        <v>0</v>
      </c>
      <c r="S73" s="18" t="n">
        <v>0</v>
      </c>
      <c r="T73" s="20" t="n">
        <v>0</v>
      </c>
    </row>
    <row r="74" spans="1:20">
      <c r="A74" s="15" t="s">
        <v>498</v>
      </c>
      <c r="B74" s="17" t="n">
        <v>3819</v>
      </c>
      <c r="C74" s="18">
        <f>(3354.0/B74*100)</f>
        <v/>
      </c>
      <c r="D74" s="19" t="n">
        <v>465</v>
      </c>
      <c r="E74" s="18" t="n">
        <v>62.86289897</v>
      </c>
      <c r="F74" s="20" t="n">
        <v>2.65814302</v>
      </c>
      <c r="G74" s="18" t="n">
        <v>33.08476206</v>
      </c>
      <c r="H74" s="20" t="n">
        <v>2.57591401</v>
      </c>
      <c r="I74" s="18" t="n">
        <v>3.21762497</v>
      </c>
      <c r="J74" s="20" t="n">
        <v>0.99100322</v>
      </c>
      <c r="K74" s="18" t="n">
        <v>0</v>
      </c>
      <c r="L74" s="20" t="n">
        <v>0</v>
      </c>
      <c r="M74" s="18" t="n">
        <v>0.834714</v>
      </c>
      <c r="N74" s="20" t="n">
        <v>0.3682447</v>
      </c>
      <c r="O74" s="18" t="n">
        <v>0</v>
      </c>
      <c r="P74" s="20" t="n">
        <v>0</v>
      </c>
      <c r="Q74" s="18" t="n">
        <v>0</v>
      </c>
      <c r="R74" s="20" t="n">
        <v>0</v>
      </c>
      <c r="S74" s="18" t="n">
        <v>0</v>
      </c>
      <c r="T74" s="20" t="n">
        <v>0</v>
      </c>
    </row>
    <row r="75" spans="1:20">
      <c r="A75" s="15" t="s">
        <v>499</v>
      </c>
      <c r="B75" s="17" t="n">
        <v>4652</v>
      </c>
      <c r="C75" s="18">
        <f>(4121.0/B75*100)</f>
        <v/>
      </c>
      <c r="D75" s="19" t="n">
        <v>531</v>
      </c>
      <c r="E75" s="18" t="n">
        <v>85.50691887000001</v>
      </c>
      <c r="F75" s="20" t="n">
        <v>1.62155264</v>
      </c>
      <c r="G75" s="18" t="n">
        <v>10.71743765</v>
      </c>
      <c r="H75" s="20" t="n">
        <v>1.41996098</v>
      </c>
      <c r="I75" s="18" t="n">
        <v>0.88313203</v>
      </c>
      <c r="J75" s="20" t="n">
        <v>0.47698904</v>
      </c>
      <c r="K75" s="18" t="n">
        <v>0</v>
      </c>
      <c r="L75" s="20" t="n">
        <v>0</v>
      </c>
      <c r="M75" s="18" t="n">
        <v>2.89251145</v>
      </c>
      <c r="N75" s="20" t="n">
        <v>0.80785144</v>
      </c>
      <c r="O75" s="18" t="n">
        <v>0</v>
      </c>
      <c r="P75" s="20" t="n">
        <v>0</v>
      </c>
      <c r="Q75" s="18" t="n">
        <v>0</v>
      </c>
      <c r="R75" s="20" t="n">
        <v>0</v>
      </c>
      <c r="S75" s="18" t="n">
        <v>0</v>
      </c>
      <c r="T75" s="20" t="n">
        <v>0</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(2666.0/B77*100)</f>
        <v/>
      </c>
      <c r="D77" s="19" t="n">
        <v>303</v>
      </c>
      <c r="E77" s="18" t="n">
        <v>76.21420104000001</v>
      </c>
      <c r="F77" s="20" t="n">
        <v>2.2536928</v>
      </c>
      <c r="G77" s="18" t="n">
        <v>1.92641002</v>
      </c>
      <c r="H77" s="20" t="n">
        <v>0.62440266</v>
      </c>
      <c r="I77" s="18" t="n">
        <v>0</v>
      </c>
      <c r="J77" s="20" t="n">
        <v>0</v>
      </c>
      <c r="K77" s="18" t="n">
        <v>0</v>
      </c>
      <c r="L77" s="20" t="n">
        <v>0</v>
      </c>
      <c r="M77" s="18" t="n">
        <v>21.85938894</v>
      </c>
      <c r="N77" s="20" t="n">
        <v>2.25849321</v>
      </c>
      <c r="O77" s="18" t="n">
        <v>0</v>
      </c>
      <c r="P77" s="20" t="n">
        <v>0</v>
      </c>
      <c r="Q77" s="18" t="n">
        <v>0</v>
      </c>
      <c r="R77" s="20" t="n">
        <v>0</v>
      </c>
      <c r="S77" s="18" t="n">
        <v>0</v>
      </c>
      <c r="T77" s="20" t="n">
        <v>0</v>
      </c>
    </row>
    <row r="78" spans="1:20">
      <c r="A78" s="15" t="s">
        <v>502</v>
      </c>
      <c r="B78" s="17" t="n">
        <v>7115</v>
      </c>
      <c r="C78" s="18">
        <f>(6269.0/B78*100)</f>
        <v/>
      </c>
      <c r="D78" s="19" t="n">
        <v>846</v>
      </c>
      <c r="E78" s="18" t="n">
        <v>82.01363882</v>
      </c>
      <c r="F78" s="20" t="n">
        <v>1.56293517</v>
      </c>
      <c r="G78" s="18" t="n">
        <v>11.86496009</v>
      </c>
      <c r="H78" s="20" t="n">
        <v>1.53368733</v>
      </c>
      <c r="I78" s="18" t="n">
        <v>0.51305854</v>
      </c>
      <c r="J78" s="20" t="n">
        <v>0.38815667</v>
      </c>
      <c r="K78" s="18" t="n">
        <v>0</v>
      </c>
      <c r="L78" s="20" t="n">
        <v>0</v>
      </c>
      <c r="M78" s="18" t="n">
        <v>5.60834255</v>
      </c>
      <c r="N78" s="20" t="n">
        <v>0.93169143</v>
      </c>
      <c r="O78" s="18" t="n">
        <v>0</v>
      </c>
      <c r="P78" s="20" t="n">
        <v>0</v>
      </c>
      <c r="Q78" s="18" t="n">
        <v>0</v>
      </c>
      <c r="R78" s="20" t="n">
        <v>0</v>
      </c>
      <c r="S78" s="18" t="n">
        <v>0</v>
      </c>
      <c r="T78" s="20" t="n">
        <v>0</v>
      </c>
    </row>
    <row r="79" spans="1:20">
      <c r="A79" s="15" t="s">
        <v>503</v>
      </c>
      <c r="B79" s="17" t="n">
        <v>3154</v>
      </c>
      <c r="C79" s="18">
        <f>(2812.0/B79*100)</f>
        <v/>
      </c>
      <c r="D79" s="19" t="n">
        <v>342</v>
      </c>
      <c r="E79" s="18" t="n">
        <v>71.01242740000001</v>
      </c>
      <c r="F79" s="20" t="n">
        <v>2.97605958</v>
      </c>
      <c r="G79" s="18" t="n">
        <v>12.09456043</v>
      </c>
      <c r="H79" s="20" t="n">
        <v>2.04734063</v>
      </c>
      <c r="I79" s="18" t="n">
        <v>0.82368708</v>
      </c>
      <c r="J79" s="20" t="n">
        <v>0.49583241</v>
      </c>
      <c r="K79" s="18" t="n">
        <v>0</v>
      </c>
      <c r="L79" s="20" t="n">
        <v>0</v>
      </c>
      <c r="M79" s="18" t="n">
        <v>16.0693251</v>
      </c>
      <c r="N79" s="20" t="n">
        <v>2.57035837</v>
      </c>
      <c r="O79" s="18" t="n">
        <v>0</v>
      </c>
      <c r="P79" s="20" t="n">
        <v>0</v>
      </c>
      <c r="Q79" s="18" t="n">
        <v>0</v>
      </c>
      <c r="R79" s="20" t="n">
        <v>0</v>
      </c>
      <c r="S79" s="18" t="n">
        <v>0</v>
      </c>
      <c r="T79" s="20" t="n">
        <v>0</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(14109.0/B82*100)</f>
        <v/>
      </c>
      <c r="D82" s="19" t="n">
        <v>1852</v>
      </c>
      <c r="E82" s="18" t="n">
        <v>73.60934188</v>
      </c>
      <c r="F82" s="20" t="n">
        <v>1.550288</v>
      </c>
      <c r="G82" s="18" t="n">
        <v>19.71945322</v>
      </c>
      <c r="H82" s="20" t="n">
        <v>1.42658304</v>
      </c>
      <c r="I82" s="18" t="n">
        <v>1.13609857</v>
      </c>
      <c r="J82" s="20" t="n">
        <v>0.2915985</v>
      </c>
      <c r="K82" s="18" t="n">
        <v>0</v>
      </c>
      <c r="L82" s="20" t="n">
        <v>0</v>
      </c>
      <c r="M82" s="18" t="n">
        <v>5.53510633</v>
      </c>
      <c r="N82" s="20" t="n">
        <v>0.77989204</v>
      </c>
      <c r="O82" s="18" t="n">
        <v>0</v>
      </c>
      <c r="P82" s="20" t="n">
        <v>0</v>
      </c>
      <c r="Q82" s="18" t="n">
        <v>0</v>
      </c>
      <c r="R82" s="20" t="n">
        <v>0</v>
      </c>
      <c r="S82" s="18" t="n">
        <v>0</v>
      </c>
      <c r="T82" s="20" t="n">
        <v>0</v>
      </c>
    </row>
    <row r="83" spans="1:20">
      <c r="A83" s="15" t="s">
        <v>507</v>
      </c>
      <c r="B83" s="17" t="n">
        <v>808</v>
      </c>
      <c r="C83" s="18">
        <f>(713.0/B83*100)</f>
        <v/>
      </c>
      <c r="D83" s="19" t="n">
        <v>95</v>
      </c>
      <c r="E83" s="18" t="n">
        <v>71.65838992</v>
      </c>
      <c r="F83" s="20" t="n">
        <v>3.63828711</v>
      </c>
      <c r="G83" s="18" t="n">
        <v>25.30090823</v>
      </c>
      <c r="H83" s="20" t="n">
        <v>3.07018593</v>
      </c>
      <c r="I83" s="18" t="n">
        <v>2.01708199</v>
      </c>
      <c r="J83" s="20" t="n">
        <v>1.63243815</v>
      </c>
      <c r="K83" s="18" t="n">
        <v>0</v>
      </c>
      <c r="L83" s="20" t="n">
        <v>0</v>
      </c>
      <c r="M83" s="18" t="n">
        <v>1.02361985</v>
      </c>
      <c r="N83" s="20" t="n">
        <v>0.99600467</v>
      </c>
      <c r="O83" s="18" t="n">
        <v>0</v>
      </c>
      <c r="P83" s="20" t="n">
        <v>0</v>
      </c>
      <c r="Q83" s="18" t="n">
        <v>0</v>
      </c>
      <c r="R83" s="20" t="n">
        <v>0</v>
      </c>
      <c r="S83" s="18" t="n">
        <v>0</v>
      </c>
      <c r="T83" s="20" t="n">
        <v>0</v>
      </c>
    </row>
    <row r="84" spans="1:20">
      <c r="A84" s="23" t="s">
        <v>508</v>
      </c>
      <c r="B84" s="24" t="n">
        <v>938</v>
      </c>
      <c r="C84" s="25">
        <f>(830.0/B84*100)</f>
        <v/>
      </c>
      <c r="D84" s="19" t="n">
        <v>108</v>
      </c>
      <c r="E84" s="18" t="n">
        <v>73.11166761</v>
      </c>
      <c r="F84" s="20" t="n">
        <v>5.12349234</v>
      </c>
      <c r="G84" s="18" t="n">
        <v>23.13290055</v>
      </c>
      <c r="H84" s="20" t="n">
        <v>5.20605139</v>
      </c>
      <c r="I84" s="18" t="n">
        <v>0.84242205</v>
      </c>
      <c r="J84" s="20" t="n">
        <v>0.82770166</v>
      </c>
      <c r="K84" s="18" t="n">
        <v>0</v>
      </c>
      <c r="L84" s="20" t="n">
        <v>0</v>
      </c>
      <c r="M84" s="18" t="n">
        <v>2.91300979</v>
      </c>
      <c r="N84" s="20" t="n">
        <v>1.67659352</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(6299.0/B7*100)</f>
        <v/>
      </c>
      <c r="D7" s="19" t="n">
        <v>864</v>
      </c>
      <c r="E7" s="18" t="n">
        <v>31.10132915</v>
      </c>
      <c r="F7" s="20" t="n">
        <v>2.14279171</v>
      </c>
      <c r="G7" s="18" t="n">
        <v>66.97673797</v>
      </c>
      <c r="H7" s="20" t="n">
        <v>2.16387595</v>
      </c>
      <c r="I7" s="18" t="n">
        <v>0</v>
      </c>
      <c r="J7" s="20" t="n">
        <v>0</v>
      </c>
      <c r="K7" s="18" t="n">
        <v>0.45470194</v>
      </c>
      <c r="L7" s="20" t="n">
        <v>0.25278858</v>
      </c>
      <c r="M7" s="18" t="n">
        <v>0.20267215</v>
      </c>
      <c r="N7" s="20" t="n">
        <v>0.20383539</v>
      </c>
      <c r="O7" s="18" t="n">
        <v>0</v>
      </c>
      <c r="P7" s="20" t="n">
        <v>0</v>
      </c>
      <c r="Q7" s="18" t="n">
        <v>1.26455878</v>
      </c>
      <c r="R7" s="20" t="n">
        <v>0.4541968</v>
      </c>
    </row>
    <row r="8" spans="1:18">
      <c r="A8" s="15" t="s">
        <v>430</v>
      </c>
      <c r="B8" s="17" t="n">
        <v>3443</v>
      </c>
      <c r="C8" s="18">
        <f>(3013.0/B8*100)</f>
        <v/>
      </c>
      <c r="D8" s="19" t="n">
        <v>430</v>
      </c>
      <c r="E8" s="18" t="n">
        <v>13.5578352</v>
      </c>
      <c r="F8" s="20" t="n">
        <v>1.79278528</v>
      </c>
      <c r="G8" s="18" t="n">
        <v>84.83616997999999</v>
      </c>
      <c r="H8" s="20" t="n">
        <v>1.87603159</v>
      </c>
      <c r="I8" s="18" t="n">
        <v>0</v>
      </c>
      <c r="J8" s="20" t="n">
        <v>0</v>
      </c>
      <c r="K8" s="18" t="n">
        <v>0</v>
      </c>
      <c r="L8" s="20" t="n">
        <v>0</v>
      </c>
      <c r="M8" s="18" t="n">
        <v>0</v>
      </c>
      <c r="N8" s="20" t="n">
        <v>0</v>
      </c>
      <c r="O8" s="18" t="n">
        <v>0</v>
      </c>
      <c r="P8" s="20" t="n">
        <v>0</v>
      </c>
      <c r="Q8" s="18" t="n">
        <v>1.60599482</v>
      </c>
      <c r="R8" s="20" t="n">
        <v>0.54680339</v>
      </c>
    </row>
    <row r="9" spans="1:18">
      <c r="A9" s="15" t="s">
        <v>431</v>
      </c>
      <c r="B9" s="17" t="n">
        <v>4752</v>
      </c>
      <c r="C9" s="18">
        <f>(4180.0/B9*100)</f>
        <v/>
      </c>
      <c r="D9" s="19" t="n">
        <v>572</v>
      </c>
      <c r="E9" s="18" t="n">
        <v>19.97170359</v>
      </c>
      <c r="F9" s="20" t="n">
        <v>1.55026464</v>
      </c>
      <c r="G9" s="18" t="n">
        <v>78.14714982</v>
      </c>
      <c r="H9" s="20" t="n">
        <v>1.63032614</v>
      </c>
      <c r="I9" s="18" t="n">
        <v>0</v>
      </c>
      <c r="J9" s="20" t="n">
        <v>0</v>
      </c>
      <c r="K9" s="18" t="n">
        <v>0</v>
      </c>
      <c r="L9" s="20" t="n">
        <v>0</v>
      </c>
      <c r="M9" s="18" t="n">
        <v>0</v>
      </c>
      <c r="N9" s="20" t="n">
        <v>0</v>
      </c>
      <c r="O9" s="18" t="n">
        <v>0</v>
      </c>
      <c r="P9" s="20" t="n">
        <v>0</v>
      </c>
      <c r="Q9" s="18" t="n">
        <v>1.88114659</v>
      </c>
      <c r="R9" s="20" t="n">
        <v>0.70200009</v>
      </c>
    </row>
    <row r="10" spans="1:18">
      <c r="A10" s="15" t="s">
        <v>432</v>
      </c>
      <c r="B10" s="17" t="n">
        <v>10022</v>
      </c>
      <c r="C10" s="18">
        <f>(8820.0/B10*100)</f>
        <v/>
      </c>
      <c r="D10" s="19" t="n">
        <v>1202</v>
      </c>
      <c r="E10" s="18" t="n">
        <v>23.4707858</v>
      </c>
      <c r="F10" s="20" t="n">
        <v>1.48247474</v>
      </c>
      <c r="G10" s="18" t="n">
        <v>75.86630164</v>
      </c>
      <c r="H10" s="20" t="n">
        <v>1.47621448</v>
      </c>
      <c r="I10" s="18" t="n">
        <v>0</v>
      </c>
      <c r="J10" s="20" t="n">
        <v>0</v>
      </c>
      <c r="K10" s="18" t="n">
        <v>0</v>
      </c>
      <c r="L10" s="20" t="n">
        <v>0</v>
      </c>
      <c r="M10" s="18" t="n">
        <v>0.01989253</v>
      </c>
      <c r="N10" s="20" t="n">
        <v>0.02009184</v>
      </c>
      <c r="O10" s="18" t="n">
        <v>0</v>
      </c>
      <c r="P10" s="20" t="n">
        <v>0</v>
      </c>
      <c r="Q10" s="18" t="n">
        <v>0.64302003</v>
      </c>
      <c r="R10" s="20" t="n">
        <v>0.31795895</v>
      </c>
    </row>
    <row r="11" spans="1:18">
      <c r="A11" s="15" t="s">
        <v>433</v>
      </c>
      <c r="B11" s="17" t="n">
        <v>3500</v>
      </c>
      <c r="C11" s="18">
        <f>(3082.0/B11*100)</f>
        <v/>
      </c>
      <c r="D11" s="19" t="n">
        <v>418</v>
      </c>
      <c r="E11" s="18" t="n">
        <v>22.52340338</v>
      </c>
      <c r="F11" s="20" t="n">
        <v>2.44843643</v>
      </c>
      <c r="G11" s="18" t="n">
        <v>72.92051472999999</v>
      </c>
      <c r="H11" s="20" t="n">
        <v>2.52422808</v>
      </c>
      <c r="I11" s="18" t="n">
        <v>0</v>
      </c>
      <c r="J11" s="20" t="n">
        <v>0</v>
      </c>
      <c r="K11" s="18" t="n">
        <v>0</v>
      </c>
      <c r="L11" s="20" t="n">
        <v>0</v>
      </c>
      <c r="M11" s="18" t="n">
        <v>0.24075084</v>
      </c>
      <c r="N11" s="20" t="n">
        <v>0.21817249</v>
      </c>
      <c r="O11" s="18" t="n">
        <v>0</v>
      </c>
      <c r="P11" s="20" t="n">
        <v>0</v>
      </c>
      <c r="Q11" s="18" t="n">
        <v>4.31533104</v>
      </c>
      <c r="R11" s="20" t="n">
        <v>1.26608226</v>
      </c>
    </row>
    <row r="12" spans="1:18">
      <c r="A12" s="15" t="s">
        <v>434</v>
      </c>
      <c r="B12" s="17" t="n">
        <v>3422</v>
      </c>
      <c r="C12" s="18">
        <f>(2989.0/B12*100)</f>
        <v/>
      </c>
      <c r="D12" s="19" t="n">
        <v>433</v>
      </c>
      <c r="E12" s="18" t="n">
        <v>13.58675901</v>
      </c>
      <c r="F12" s="20" t="n">
        <v>1.9922222</v>
      </c>
      <c r="G12" s="18" t="n">
        <v>83.86147251</v>
      </c>
      <c r="H12" s="20" t="n">
        <v>2.07361376</v>
      </c>
      <c r="I12" s="18" t="n">
        <v>0</v>
      </c>
      <c r="J12" s="20" t="n">
        <v>0</v>
      </c>
      <c r="K12" s="18" t="n">
        <v>0</v>
      </c>
      <c r="L12" s="20" t="n">
        <v>0</v>
      </c>
      <c r="M12" s="18" t="n">
        <v>0</v>
      </c>
      <c r="N12" s="20" t="n">
        <v>0</v>
      </c>
      <c r="O12" s="18" t="n">
        <v>0</v>
      </c>
      <c r="P12" s="20" t="n">
        <v>0</v>
      </c>
      <c r="Q12" s="18" t="n">
        <v>2.55176848</v>
      </c>
      <c r="R12" s="20" t="n">
        <v>0.86316707</v>
      </c>
    </row>
    <row r="13" spans="1:18">
      <c r="A13" s="15" t="s">
        <v>435</v>
      </c>
      <c r="B13" s="17" t="n">
        <v>3602</v>
      </c>
      <c r="C13" s="18">
        <f>(3158.0/B13*100)</f>
        <v/>
      </c>
      <c r="D13" s="19" t="n">
        <v>444</v>
      </c>
      <c r="E13" s="18" t="n">
        <v>23.65894794</v>
      </c>
      <c r="F13" s="20" t="n">
        <v>2.45614951</v>
      </c>
      <c r="G13" s="18" t="n">
        <v>74.47882383</v>
      </c>
      <c r="H13" s="20" t="n">
        <v>2.53559193</v>
      </c>
      <c r="I13" s="18" t="n">
        <v>0</v>
      </c>
      <c r="J13" s="20" t="n">
        <v>0</v>
      </c>
      <c r="K13" s="18" t="n">
        <v>0.23766606</v>
      </c>
      <c r="L13" s="20" t="n">
        <v>0.24588476</v>
      </c>
      <c r="M13" s="18" t="n">
        <v>0.06552504000000001</v>
      </c>
      <c r="N13" s="20" t="n">
        <v>0.06627292999999999</v>
      </c>
      <c r="O13" s="18" t="n">
        <v>0</v>
      </c>
      <c r="P13" s="20" t="n">
        <v>0</v>
      </c>
      <c r="Q13" s="18" t="n">
        <v>1.55903713</v>
      </c>
      <c r="R13" s="20" t="n">
        <v>0.55391249</v>
      </c>
    </row>
    <row r="14" spans="1:18">
      <c r="A14" s="15" t="s">
        <v>436</v>
      </c>
      <c r="B14" s="17" t="n">
        <v>2788</v>
      </c>
      <c r="C14" s="18">
        <f>(2440.0/B14*100)</f>
        <v/>
      </c>
      <c r="D14" s="19" t="n">
        <v>348</v>
      </c>
      <c r="E14" s="18" t="n">
        <v>11.87370498</v>
      </c>
      <c r="F14" s="20" t="n">
        <v>1.85408729</v>
      </c>
      <c r="G14" s="18" t="n">
        <v>87.88641077</v>
      </c>
      <c r="H14" s="20" t="n">
        <v>1.80757398</v>
      </c>
      <c r="I14" s="18" t="n">
        <v>0</v>
      </c>
      <c r="J14" s="20" t="n">
        <v>0</v>
      </c>
      <c r="K14" s="18" t="n">
        <v>0</v>
      </c>
      <c r="L14" s="20" t="n">
        <v>0</v>
      </c>
      <c r="M14" s="18" t="n">
        <v>0</v>
      </c>
      <c r="N14" s="20" t="n">
        <v>0</v>
      </c>
      <c r="O14" s="18" t="n">
        <v>0</v>
      </c>
      <c r="P14" s="20" t="n">
        <v>0</v>
      </c>
      <c r="Q14" s="18" t="n">
        <v>0.23988426</v>
      </c>
      <c r="R14" s="20" t="n">
        <v>0.23390456</v>
      </c>
    </row>
    <row r="15" spans="1:18">
      <c r="A15" s="15" t="s">
        <v>437</v>
      </c>
      <c r="B15" s="17" t="n">
        <v>2863</v>
      </c>
      <c r="C15" s="18">
        <f>(2507.0/B15*100)</f>
        <v/>
      </c>
      <c r="D15" s="19" t="n">
        <v>356</v>
      </c>
      <c r="E15" s="18" t="n">
        <v>12.90047502</v>
      </c>
      <c r="F15" s="20" t="n">
        <v>1.89983014</v>
      </c>
      <c r="G15" s="18" t="n">
        <v>85.75908911000001</v>
      </c>
      <c r="H15" s="20" t="n">
        <v>1.94022947</v>
      </c>
      <c r="I15" s="18" t="n">
        <v>0</v>
      </c>
      <c r="J15" s="20" t="n">
        <v>0</v>
      </c>
      <c r="K15" s="18" t="n">
        <v>0</v>
      </c>
      <c r="L15" s="20" t="n">
        <v>0</v>
      </c>
      <c r="M15" s="18" t="n">
        <v>0</v>
      </c>
      <c r="N15" s="20" t="n">
        <v>0</v>
      </c>
      <c r="O15" s="18" t="n">
        <v>0</v>
      </c>
      <c r="P15" s="20" t="n">
        <v>0</v>
      </c>
      <c r="Q15" s="18" t="n">
        <v>1.34043587</v>
      </c>
      <c r="R15" s="20" t="n">
        <v>0.60288409</v>
      </c>
    </row>
    <row r="16" spans="1:18">
      <c r="A16" s="15" t="s">
        <v>438</v>
      </c>
      <c r="B16" s="17" t="n">
        <v>3111</v>
      </c>
      <c r="C16" s="18">
        <f>(2728.0/B16*100)</f>
        <v/>
      </c>
      <c r="D16" s="19" t="n">
        <v>383</v>
      </c>
      <c r="E16" s="18" t="n">
        <v>20.50108013</v>
      </c>
      <c r="F16" s="20" t="n">
        <v>2.25906822</v>
      </c>
      <c r="G16" s="18" t="n">
        <v>76.98277066999999</v>
      </c>
      <c r="H16" s="20" t="n">
        <v>2.31857167</v>
      </c>
      <c r="I16" s="18" t="n">
        <v>0</v>
      </c>
      <c r="J16" s="20" t="n">
        <v>0</v>
      </c>
      <c r="K16" s="18" t="n">
        <v>0.30681464</v>
      </c>
      <c r="L16" s="20" t="n">
        <v>0.40881876</v>
      </c>
      <c r="M16" s="18" t="n">
        <v>0</v>
      </c>
      <c r="N16" s="20" t="n">
        <v>0</v>
      </c>
      <c r="O16" s="18" t="n">
        <v>0</v>
      </c>
      <c r="P16" s="20" t="n">
        <v>0</v>
      </c>
      <c r="Q16" s="18" t="n">
        <v>2.20933456</v>
      </c>
      <c r="R16" s="20" t="n">
        <v>0.72646036</v>
      </c>
    </row>
    <row r="17" spans="1:18">
      <c r="A17" s="15" t="s">
        <v>439</v>
      </c>
      <c r="B17" s="17" t="n">
        <v>3197</v>
      </c>
      <c r="C17" s="18">
        <f>(2806.0/B17*100)</f>
        <v/>
      </c>
      <c r="D17" s="19" t="n">
        <v>391</v>
      </c>
      <c r="E17" s="18" t="n">
        <v>8.82822404</v>
      </c>
      <c r="F17" s="20" t="n">
        <v>1.39767134</v>
      </c>
      <c r="G17" s="18" t="n">
        <v>89.21572955000001</v>
      </c>
      <c r="H17" s="20" t="n">
        <v>1.42398228</v>
      </c>
      <c r="I17" s="18" t="n">
        <v>0</v>
      </c>
      <c r="J17" s="20" t="n">
        <v>0</v>
      </c>
      <c r="K17" s="18" t="n">
        <v>0.19766989</v>
      </c>
      <c r="L17" s="20" t="n">
        <v>0.19645167</v>
      </c>
      <c r="M17" s="18" t="n">
        <v>0</v>
      </c>
      <c r="N17" s="20" t="n">
        <v>0</v>
      </c>
      <c r="O17" s="18" t="n">
        <v>0</v>
      </c>
      <c r="P17" s="20" t="n">
        <v>0</v>
      </c>
      <c r="Q17" s="18" t="n">
        <v>1.75837652</v>
      </c>
      <c r="R17" s="20" t="n">
        <v>0.55616087</v>
      </c>
    </row>
    <row r="18" spans="1:18">
      <c r="A18" s="15" t="s">
        <v>440</v>
      </c>
      <c r="B18" s="17" t="n">
        <v>2706</v>
      </c>
      <c r="C18" s="18">
        <f>(2364.0/B18*100)</f>
        <v/>
      </c>
      <c r="D18" s="19" t="n">
        <v>342</v>
      </c>
      <c r="E18" s="18" t="n">
        <v>13.18143614</v>
      </c>
      <c r="F18" s="20" t="n">
        <v>2.08280639</v>
      </c>
      <c r="G18" s="18" t="n">
        <v>85.14825836</v>
      </c>
      <c r="H18" s="20" t="n">
        <v>2.25094042</v>
      </c>
      <c r="I18" s="18" t="n">
        <v>0</v>
      </c>
      <c r="J18" s="20" t="n">
        <v>0</v>
      </c>
      <c r="K18" s="18" t="n">
        <v>0</v>
      </c>
      <c r="L18" s="20" t="n">
        <v>0</v>
      </c>
      <c r="M18" s="18" t="n">
        <v>0</v>
      </c>
      <c r="N18" s="20" t="n">
        <v>0</v>
      </c>
      <c r="O18" s="18" t="n">
        <v>0</v>
      </c>
      <c r="P18" s="20" t="n">
        <v>0</v>
      </c>
      <c r="Q18" s="18" t="n">
        <v>1.67030551</v>
      </c>
      <c r="R18" s="20" t="n">
        <v>0.9090381</v>
      </c>
    </row>
    <row r="19" spans="1:18">
      <c r="A19" s="15" t="s">
        <v>441</v>
      </c>
      <c r="B19" s="17" t="n">
        <v>2850</v>
      </c>
      <c r="C19" s="18">
        <f>(2471.0/B19*100)</f>
        <v/>
      </c>
      <c r="D19" s="19" t="n">
        <v>379</v>
      </c>
      <c r="E19" s="18" t="n">
        <v>22.61086387</v>
      </c>
      <c r="F19" s="20" t="n">
        <v>2.45934953</v>
      </c>
      <c r="G19" s="18" t="n">
        <v>72.73959598</v>
      </c>
      <c r="H19" s="20" t="n">
        <v>2.3739261</v>
      </c>
      <c r="I19" s="18" t="n">
        <v>0</v>
      </c>
      <c r="J19" s="20" t="n">
        <v>0</v>
      </c>
      <c r="K19" s="18" t="n">
        <v>0</v>
      </c>
      <c r="L19" s="20" t="n">
        <v>0</v>
      </c>
      <c r="M19" s="18" t="n">
        <v>0</v>
      </c>
      <c r="N19" s="20" t="n">
        <v>0</v>
      </c>
      <c r="O19" s="18" t="n">
        <v>0</v>
      </c>
      <c r="P19" s="20" t="n">
        <v>0</v>
      </c>
      <c r="Q19" s="18" t="n">
        <v>4.64954016</v>
      </c>
      <c r="R19" s="20" t="n">
        <v>1.27960162</v>
      </c>
    </row>
    <row r="20" spans="1:18">
      <c r="A20" s="15" t="s">
        <v>442</v>
      </c>
      <c r="B20" s="17" t="n">
        <v>1741</v>
      </c>
      <c r="C20" s="18">
        <f>(1522.0/B20*100)</f>
        <v/>
      </c>
      <c r="D20" s="19" t="n">
        <v>219</v>
      </c>
      <c r="E20" s="18" t="n">
        <v>12.33001276</v>
      </c>
      <c r="F20" s="20" t="n">
        <v>2.16553771</v>
      </c>
      <c r="G20" s="18" t="n">
        <v>85.74839376</v>
      </c>
      <c r="H20" s="20" t="n">
        <v>2.28047082</v>
      </c>
      <c r="I20" s="18" t="n">
        <v>0</v>
      </c>
      <c r="J20" s="20" t="n">
        <v>0</v>
      </c>
      <c r="K20" s="18" t="n">
        <v>0.38917718</v>
      </c>
      <c r="L20" s="20" t="n">
        <v>0.38773295</v>
      </c>
      <c r="M20" s="18" t="n">
        <v>0.70415774</v>
      </c>
      <c r="N20" s="20" t="n">
        <v>0.67605005</v>
      </c>
      <c r="O20" s="18" t="n">
        <v>0</v>
      </c>
      <c r="P20" s="20" t="n">
        <v>0</v>
      </c>
      <c r="Q20" s="18" t="n">
        <v>0.82825856</v>
      </c>
      <c r="R20" s="20" t="n">
        <v>0.59304519</v>
      </c>
    </row>
    <row r="21" spans="1:18">
      <c r="A21" s="15" t="s">
        <v>443</v>
      </c>
      <c r="B21" s="17" t="n">
        <v>2833</v>
      </c>
      <c r="C21" s="18">
        <f>(2361.0/B21*100)</f>
        <v/>
      </c>
      <c r="D21" s="19" t="n">
        <v>472</v>
      </c>
      <c r="E21" s="18" t="n">
        <v>31.0509075</v>
      </c>
      <c r="F21" s="20" t="n">
        <v>1.93927262</v>
      </c>
      <c r="G21" s="18" t="n">
        <v>67.97509164</v>
      </c>
      <c r="H21" s="20" t="n">
        <v>2.00297979</v>
      </c>
      <c r="I21" s="18" t="n">
        <v>0</v>
      </c>
      <c r="J21" s="20" t="n">
        <v>0</v>
      </c>
      <c r="K21" s="18" t="n">
        <v>0</v>
      </c>
      <c r="L21" s="20" t="n">
        <v>0</v>
      </c>
      <c r="M21" s="18" t="n">
        <v>0</v>
      </c>
      <c r="N21" s="20" t="n">
        <v>0</v>
      </c>
      <c r="O21" s="18" t="n">
        <v>0</v>
      </c>
      <c r="P21" s="20" t="n">
        <v>0</v>
      </c>
      <c r="Q21" s="18" t="n">
        <v>0.97400087</v>
      </c>
      <c r="R21" s="20" t="n">
        <v>0.40048428</v>
      </c>
    </row>
    <row r="22" spans="1:18">
      <c r="A22" s="15" t="s">
        <v>444</v>
      </c>
      <c r="B22" s="17" t="n">
        <v>3667</v>
      </c>
      <c r="C22" s="18">
        <f>(3193.0/B22*100)</f>
        <v/>
      </c>
      <c r="D22" s="19" t="n">
        <v>474</v>
      </c>
      <c r="E22" s="18" t="n">
        <v>19.85531142</v>
      </c>
      <c r="F22" s="20" t="n">
        <v>2.27231703</v>
      </c>
      <c r="G22" s="18" t="n">
        <v>77.86858372</v>
      </c>
      <c r="H22" s="20" t="n">
        <v>2.41343087</v>
      </c>
      <c r="I22" s="18" t="n">
        <v>0</v>
      </c>
      <c r="J22" s="20" t="n">
        <v>0</v>
      </c>
      <c r="K22" s="18" t="n">
        <v>0</v>
      </c>
      <c r="L22" s="20" t="n">
        <v>0</v>
      </c>
      <c r="M22" s="18" t="n">
        <v>0</v>
      </c>
      <c r="N22" s="20" t="n">
        <v>0</v>
      </c>
      <c r="O22" s="18" t="n">
        <v>0</v>
      </c>
      <c r="P22" s="20" t="n">
        <v>0</v>
      </c>
      <c r="Q22" s="18" t="n">
        <v>2.27610486</v>
      </c>
      <c r="R22" s="20" t="n">
        <v>0.73146794</v>
      </c>
    </row>
    <row r="23" spans="1:18">
      <c r="A23" s="15" t="s">
        <v>445</v>
      </c>
      <c r="B23" s="17" t="n">
        <v>5792</v>
      </c>
      <c r="C23" s="18">
        <f>(5092.0/B23*100)</f>
        <v/>
      </c>
      <c r="D23" s="19" t="n">
        <v>700</v>
      </c>
      <c r="E23" s="18" t="n">
        <v>28.74333778</v>
      </c>
      <c r="F23" s="20" t="n">
        <v>3.25584434</v>
      </c>
      <c r="G23" s="18" t="n">
        <v>68.36603898</v>
      </c>
      <c r="H23" s="20" t="n">
        <v>3.30604317</v>
      </c>
      <c r="I23" s="18" t="n">
        <v>0</v>
      </c>
      <c r="J23" s="20" t="n">
        <v>0</v>
      </c>
      <c r="K23" s="18" t="n">
        <v>0.34800905</v>
      </c>
      <c r="L23" s="20" t="n">
        <v>0.39433771</v>
      </c>
      <c r="M23" s="18" t="n">
        <v>0.85699049</v>
      </c>
      <c r="N23" s="20" t="n">
        <v>0.33011171</v>
      </c>
      <c r="O23" s="18" t="n">
        <v>0</v>
      </c>
      <c r="P23" s="20" t="n">
        <v>0</v>
      </c>
      <c r="Q23" s="18" t="n">
        <v>1.68562371</v>
      </c>
      <c r="R23" s="20" t="n">
        <v>0.66976329</v>
      </c>
    </row>
    <row r="24" spans="1:18">
      <c r="A24" s="15" t="s">
        <v>446</v>
      </c>
      <c r="B24" s="17" t="n">
        <v>3309</v>
      </c>
      <c r="C24" s="18">
        <f>(2899.0/B24*100)</f>
        <v/>
      </c>
      <c r="D24" s="19" t="n">
        <v>410</v>
      </c>
      <c r="E24" s="18" t="n">
        <v>6.98360882</v>
      </c>
      <c r="F24" s="20" t="n">
        <v>1.20782332</v>
      </c>
      <c r="G24" s="18" t="n">
        <v>92.3339775</v>
      </c>
      <c r="H24" s="20" t="n">
        <v>1.27354884</v>
      </c>
      <c r="I24" s="18" t="n">
        <v>0</v>
      </c>
      <c r="J24" s="20" t="n">
        <v>0</v>
      </c>
      <c r="K24" s="18" t="n">
        <v>0</v>
      </c>
      <c r="L24" s="20" t="n">
        <v>0</v>
      </c>
      <c r="M24" s="18" t="n">
        <v>0</v>
      </c>
      <c r="N24" s="20" t="n">
        <v>0</v>
      </c>
      <c r="O24" s="18" t="n">
        <v>0</v>
      </c>
      <c r="P24" s="20" t="n">
        <v>0</v>
      </c>
      <c r="Q24" s="18" t="n">
        <v>0.68241368</v>
      </c>
      <c r="R24" s="20" t="n">
        <v>0.40588359</v>
      </c>
    </row>
    <row r="25" spans="1:18">
      <c r="A25" s="15" t="s">
        <v>447</v>
      </c>
      <c r="B25" s="17" t="n">
        <v>2669</v>
      </c>
      <c r="C25" s="18">
        <f>(2339.0/B25*100)</f>
        <v/>
      </c>
      <c r="D25" s="19" t="n">
        <v>330</v>
      </c>
      <c r="E25" s="18" t="n">
        <v>14.50239601</v>
      </c>
      <c r="F25" s="20" t="n">
        <v>1.91248418</v>
      </c>
      <c r="G25" s="18" t="n">
        <v>84.96924213</v>
      </c>
      <c r="H25" s="20" t="n">
        <v>1.97704466</v>
      </c>
      <c r="I25" s="18" t="n">
        <v>0</v>
      </c>
      <c r="J25" s="20" t="n">
        <v>0</v>
      </c>
      <c r="K25" s="18" t="n">
        <v>0</v>
      </c>
      <c r="L25" s="20" t="n">
        <v>0</v>
      </c>
      <c r="M25" s="18" t="n">
        <v>0</v>
      </c>
      <c r="N25" s="20" t="n">
        <v>0</v>
      </c>
      <c r="O25" s="18" t="n">
        <v>0</v>
      </c>
      <c r="P25" s="20" t="n">
        <v>0</v>
      </c>
      <c r="Q25" s="18" t="n">
        <v>0.52836186</v>
      </c>
      <c r="R25" s="20" t="n">
        <v>0.37537482</v>
      </c>
    </row>
    <row r="26" spans="1:18">
      <c r="A26" s="15" t="s">
        <v>448</v>
      </c>
      <c r="B26" s="17" t="n">
        <v>2419</v>
      </c>
      <c r="C26" s="18">
        <f>(2135.0/B26*100)</f>
        <v/>
      </c>
      <c r="D26" s="19" t="n">
        <v>284</v>
      </c>
      <c r="E26" s="18" t="n">
        <v>19.01493846</v>
      </c>
      <c r="F26" s="20" t="n">
        <v>2.7524854</v>
      </c>
      <c r="G26" s="18" t="n">
        <v>80.64876181</v>
      </c>
      <c r="H26" s="20" t="n">
        <v>2.76350331</v>
      </c>
      <c r="I26" s="18" t="n">
        <v>0</v>
      </c>
      <c r="J26" s="20" t="n">
        <v>0</v>
      </c>
      <c r="K26" s="18" t="n">
        <v>0</v>
      </c>
      <c r="L26" s="20" t="n">
        <v>0</v>
      </c>
      <c r="M26" s="18" t="n">
        <v>0.33629972</v>
      </c>
      <c r="N26" s="20" t="n">
        <v>0.33747621</v>
      </c>
      <c r="O26" s="18" t="n">
        <v>0</v>
      </c>
      <c r="P26" s="20" t="n">
        <v>0</v>
      </c>
      <c r="Q26" s="18" t="n">
        <v>0</v>
      </c>
      <c r="R26" s="20" t="n">
        <v>0</v>
      </c>
    </row>
    <row r="27" spans="1:18">
      <c r="A27" s="15" t="s">
        <v>449</v>
      </c>
      <c r="B27" s="17" t="n">
        <v>2683</v>
      </c>
      <c r="C27" s="18">
        <f>(2364.0/B27*100)</f>
        <v/>
      </c>
      <c r="D27" s="19" t="n">
        <v>319</v>
      </c>
      <c r="E27" s="18" t="n">
        <v>19.88080549</v>
      </c>
      <c r="F27" s="20" t="n">
        <v>2.26167606</v>
      </c>
      <c r="G27" s="18" t="n">
        <v>76.67419554</v>
      </c>
      <c r="H27" s="20" t="n">
        <v>2.25580062</v>
      </c>
      <c r="I27" s="18" t="n">
        <v>0</v>
      </c>
      <c r="J27" s="20" t="n">
        <v>0</v>
      </c>
      <c r="K27" s="18" t="n">
        <v>0</v>
      </c>
      <c r="L27" s="20" t="n">
        <v>0</v>
      </c>
      <c r="M27" s="18" t="n">
        <v>0</v>
      </c>
      <c r="N27" s="20" t="n">
        <v>0</v>
      </c>
      <c r="O27" s="18" t="n">
        <v>0</v>
      </c>
      <c r="P27" s="20" t="n">
        <v>0</v>
      </c>
      <c r="Q27" s="18" t="n">
        <v>3.44499897</v>
      </c>
      <c r="R27" s="20" t="n">
        <v>1.06399162</v>
      </c>
    </row>
    <row r="28" spans="1:18">
      <c r="A28" s="15" t="s">
        <v>450</v>
      </c>
      <c r="B28" s="17" t="n">
        <v>3803</v>
      </c>
      <c r="C28" s="18">
        <f>(3351.0/B28*100)</f>
        <v/>
      </c>
      <c r="D28" s="19" t="n">
        <v>452</v>
      </c>
      <c r="E28" s="18" t="n">
        <v>26.28434621</v>
      </c>
      <c r="F28" s="20" t="n">
        <v>2.3992889</v>
      </c>
      <c r="G28" s="18" t="n">
        <v>72.18828698999999</v>
      </c>
      <c r="H28" s="20" t="n">
        <v>2.39878551</v>
      </c>
      <c r="I28" s="18" t="n">
        <v>0</v>
      </c>
      <c r="J28" s="20" t="n">
        <v>0</v>
      </c>
      <c r="K28" s="18" t="n">
        <v>0.2296898</v>
      </c>
      <c r="L28" s="20" t="n">
        <v>0.2288967</v>
      </c>
      <c r="M28" s="18" t="n">
        <v>0</v>
      </c>
      <c r="N28" s="20" t="n">
        <v>0</v>
      </c>
      <c r="O28" s="18" t="n">
        <v>0</v>
      </c>
      <c r="P28" s="20" t="n">
        <v>0</v>
      </c>
      <c r="Q28" s="18" t="n">
        <v>1.297677</v>
      </c>
      <c r="R28" s="20" t="n">
        <v>0.64060605</v>
      </c>
    </row>
    <row r="29" spans="1:18">
      <c r="A29" s="15" t="s">
        <v>451</v>
      </c>
      <c r="B29" s="17" t="n">
        <v>2700</v>
      </c>
      <c r="C29" s="18">
        <f>(2393.0/B29*100)</f>
        <v/>
      </c>
      <c r="D29" s="19" t="n">
        <v>307</v>
      </c>
      <c r="E29" s="18" t="n">
        <v>9.5409933</v>
      </c>
      <c r="F29" s="20" t="n">
        <v>1.49932916</v>
      </c>
      <c r="G29" s="18" t="n">
        <v>88.84053067000001</v>
      </c>
      <c r="H29" s="20" t="n">
        <v>1.39565305</v>
      </c>
      <c r="I29" s="18" t="n">
        <v>0</v>
      </c>
      <c r="J29" s="20" t="n">
        <v>0</v>
      </c>
      <c r="K29" s="18" t="n">
        <v>0</v>
      </c>
      <c r="L29" s="20" t="n">
        <v>0</v>
      </c>
      <c r="M29" s="18" t="n">
        <v>0</v>
      </c>
      <c r="N29" s="20" t="n">
        <v>0</v>
      </c>
      <c r="O29" s="18" t="n">
        <v>0</v>
      </c>
      <c r="P29" s="20" t="n">
        <v>0</v>
      </c>
      <c r="Q29" s="18" t="n">
        <v>1.61847603</v>
      </c>
      <c r="R29" s="20" t="n">
        <v>0.84830664</v>
      </c>
    </row>
    <row r="30" spans="1:18">
      <c r="A30" s="15" t="s">
        <v>452</v>
      </c>
      <c r="B30" s="17" t="n">
        <v>2257</v>
      </c>
      <c r="C30" s="18">
        <f>(1997.0/B30*100)</f>
        <v/>
      </c>
      <c r="D30" s="19" t="n">
        <v>260</v>
      </c>
      <c r="E30" s="18" t="n">
        <v>27.31892025</v>
      </c>
      <c r="F30" s="20" t="n">
        <v>2.82768153</v>
      </c>
      <c r="G30" s="18" t="n">
        <v>70.21790326999999</v>
      </c>
      <c r="H30" s="20" t="n">
        <v>2.77854777</v>
      </c>
      <c r="I30" s="18" t="n">
        <v>0</v>
      </c>
      <c r="J30" s="20" t="n">
        <v>0</v>
      </c>
      <c r="K30" s="18" t="n">
        <v>0</v>
      </c>
      <c r="L30" s="20" t="n">
        <v>0</v>
      </c>
      <c r="M30" s="18" t="n">
        <v>0</v>
      </c>
      <c r="N30" s="20" t="n">
        <v>0</v>
      </c>
      <c r="O30" s="18" t="n">
        <v>0</v>
      </c>
      <c r="P30" s="20" t="n">
        <v>0</v>
      </c>
      <c r="Q30" s="18" t="n">
        <v>2.46317648</v>
      </c>
      <c r="R30" s="20" t="n">
        <v>0.92746832</v>
      </c>
    </row>
    <row r="31" spans="1:18">
      <c r="A31" s="15" t="s">
        <v>453</v>
      </c>
      <c r="B31" s="17" t="n">
        <v>2706</v>
      </c>
      <c r="C31" s="18">
        <f>(2374.0/B31*100)</f>
        <v/>
      </c>
      <c r="D31" s="19" t="n">
        <v>332</v>
      </c>
      <c r="E31" s="18" t="n">
        <v>11.72916533</v>
      </c>
      <c r="F31" s="20" t="n">
        <v>1.87301281</v>
      </c>
      <c r="G31" s="18" t="n">
        <v>86.53841036</v>
      </c>
      <c r="H31" s="20" t="n">
        <v>2.05592254</v>
      </c>
      <c r="I31" s="18" t="n">
        <v>0</v>
      </c>
      <c r="J31" s="20" t="n">
        <v>0</v>
      </c>
      <c r="K31" s="18" t="n">
        <v>0.57003115</v>
      </c>
      <c r="L31" s="20" t="n">
        <v>0.3946441</v>
      </c>
      <c r="M31" s="18" t="n">
        <v>0</v>
      </c>
      <c r="N31" s="20" t="n">
        <v>0</v>
      </c>
      <c r="O31" s="18" t="n">
        <v>0</v>
      </c>
      <c r="P31" s="20" t="n">
        <v>0</v>
      </c>
      <c r="Q31" s="18" t="n">
        <v>1.16239317</v>
      </c>
      <c r="R31" s="20" t="n">
        <v>0.58088278</v>
      </c>
    </row>
    <row r="32" spans="1:18">
      <c r="A32" s="15" t="s">
        <v>454</v>
      </c>
      <c r="B32" s="17" t="n">
        <v>2209</v>
      </c>
      <c r="C32" s="18">
        <f>(1829.0/B32*100)</f>
        <v/>
      </c>
      <c r="D32" s="19" t="n">
        <v>380</v>
      </c>
      <c r="E32" s="18" t="n">
        <v>11.60202779</v>
      </c>
      <c r="F32" s="20" t="n">
        <v>1.60574014</v>
      </c>
      <c r="G32" s="18" t="n">
        <v>86.02138425</v>
      </c>
      <c r="H32" s="20" t="n">
        <v>1.70275595</v>
      </c>
      <c r="I32" s="18" t="n">
        <v>0</v>
      </c>
      <c r="J32" s="20" t="n">
        <v>0</v>
      </c>
      <c r="K32" s="18" t="n">
        <v>0</v>
      </c>
      <c r="L32" s="20" t="n">
        <v>0</v>
      </c>
      <c r="M32" s="18" t="n">
        <v>0</v>
      </c>
      <c r="N32" s="20" t="n">
        <v>0</v>
      </c>
      <c r="O32" s="18" t="n">
        <v>0</v>
      </c>
      <c r="P32" s="20" t="n">
        <v>0</v>
      </c>
      <c r="Q32" s="18" t="n">
        <v>2.37658796</v>
      </c>
      <c r="R32" s="20" t="n">
        <v>0.70596315</v>
      </c>
    </row>
    <row r="33" spans="1:18">
      <c r="A33" s="15" t="s">
        <v>455</v>
      </c>
      <c r="B33" s="17" t="n">
        <v>3651</v>
      </c>
      <c r="C33" s="18">
        <f>(3201.0/B33*100)</f>
        <v/>
      </c>
      <c r="D33" s="19" t="n">
        <v>450</v>
      </c>
      <c r="E33" s="18" t="n">
        <v>18.47818136</v>
      </c>
      <c r="F33" s="20" t="n">
        <v>1.97342741</v>
      </c>
      <c r="G33" s="18" t="n">
        <v>80.92227053000001</v>
      </c>
      <c r="H33" s="20" t="n">
        <v>1.9749137</v>
      </c>
      <c r="I33" s="18" t="n">
        <v>0</v>
      </c>
      <c r="J33" s="20" t="n">
        <v>0</v>
      </c>
      <c r="K33" s="18" t="n">
        <v>0</v>
      </c>
      <c r="L33" s="20" t="n">
        <v>0</v>
      </c>
      <c r="M33" s="18" t="n">
        <v>0</v>
      </c>
      <c r="N33" s="20" t="n">
        <v>0</v>
      </c>
      <c r="O33" s="18" t="n">
        <v>0</v>
      </c>
      <c r="P33" s="20" t="n">
        <v>0</v>
      </c>
      <c r="Q33" s="18" t="n">
        <v>0.59954811</v>
      </c>
      <c r="R33" s="20" t="n">
        <v>0.37603794</v>
      </c>
    </row>
    <row r="34" spans="1:18">
      <c r="A34" s="15" t="s">
        <v>456</v>
      </c>
      <c r="B34" s="17" t="n">
        <v>3035</v>
      </c>
      <c r="C34" s="18">
        <f>(2669.0/B34*100)</f>
        <v/>
      </c>
      <c r="D34" s="19" t="n">
        <v>366</v>
      </c>
      <c r="E34" s="18" t="n">
        <v>21.93255908</v>
      </c>
      <c r="F34" s="20" t="n">
        <v>2.08782839</v>
      </c>
      <c r="G34" s="18" t="n">
        <v>74.84165023</v>
      </c>
      <c r="H34" s="20" t="n">
        <v>2.19573427</v>
      </c>
      <c r="I34" s="18" t="n">
        <v>0</v>
      </c>
      <c r="J34" s="20" t="n">
        <v>0</v>
      </c>
      <c r="K34" s="18" t="n">
        <v>0</v>
      </c>
      <c r="L34" s="20" t="n">
        <v>0</v>
      </c>
      <c r="M34" s="18" t="n">
        <v>0.25243488</v>
      </c>
      <c r="N34" s="20" t="n">
        <v>0.25566382</v>
      </c>
      <c r="O34" s="18" t="n">
        <v>0</v>
      </c>
      <c r="P34" s="20" t="n">
        <v>0</v>
      </c>
      <c r="Q34" s="18" t="n">
        <v>2.97335581</v>
      </c>
      <c r="R34" s="20" t="n">
        <v>0.84374455</v>
      </c>
    </row>
    <row r="35" spans="1:18">
      <c r="A35" s="15" t="s">
        <v>457</v>
      </c>
      <c r="B35" s="17" t="n">
        <v>2901</v>
      </c>
      <c r="C35" s="18">
        <f>(2535.0/B35*100)</f>
        <v/>
      </c>
      <c r="D35" s="19" t="n">
        <v>366</v>
      </c>
      <c r="E35" s="18" t="n">
        <v>10.34382892</v>
      </c>
      <c r="F35" s="20" t="n">
        <v>1.62571079</v>
      </c>
      <c r="G35" s="18" t="n">
        <v>89.07868750999999</v>
      </c>
      <c r="H35" s="20" t="n">
        <v>1.70501538</v>
      </c>
      <c r="I35" s="18" t="n">
        <v>0</v>
      </c>
      <c r="J35" s="20" t="n">
        <v>0</v>
      </c>
      <c r="K35" s="18" t="n">
        <v>0</v>
      </c>
      <c r="L35" s="20" t="n">
        <v>0</v>
      </c>
      <c r="M35" s="18" t="n">
        <v>0</v>
      </c>
      <c r="N35" s="20" t="n">
        <v>0</v>
      </c>
      <c r="O35" s="18" t="n">
        <v>0</v>
      </c>
      <c r="P35" s="20" t="n">
        <v>0</v>
      </c>
      <c r="Q35" s="18" t="n">
        <v>0.5774835699999999</v>
      </c>
      <c r="R35" s="20" t="n">
        <v>0.3648914</v>
      </c>
    </row>
    <row r="36" spans="1:18">
      <c r="A36" s="15" t="s">
        <v>458</v>
      </c>
      <c r="B36" s="17" t="n">
        <v>3404</v>
      </c>
      <c r="C36" s="18">
        <f>(2993.0/B36*100)</f>
        <v/>
      </c>
      <c r="D36" s="19" t="n">
        <v>411</v>
      </c>
      <c r="E36" s="18" t="n">
        <v>25.41799105</v>
      </c>
      <c r="F36" s="20" t="n">
        <v>2.48792288</v>
      </c>
      <c r="G36" s="18" t="n">
        <v>74.28442810999999</v>
      </c>
      <c r="H36" s="20" t="n">
        <v>2.500167</v>
      </c>
      <c r="I36" s="18" t="n">
        <v>0</v>
      </c>
      <c r="J36" s="20" t="n">
        <v>0</v>
      </c>
      <c r="K36" s="18" t="n">
        <v>0</v>
      </c>
      <c r="L36" s="20" t="n">
        <v>0</v>
      </c>
      <c r="M36" s="18" t="n">
        <v>0</v>
      </c>
      <c r="N36" s="20" t="n">
        <v>0</v>
      </c>
      <c r="O36" s="18" t="n">
        <v>0</v>
      </c>
      <c r="P36" s="20" t="n">
        <v>0</v>
      </c>
      <c r="Q36" s="18" t="n">
        <v>0.29758085</v>
      </c>
      <c r="R36" s="20" t="n">
        <v>0.23938816</v>
      </c>
    </row>
    <row r="37" spans="1:18">
      <c r="A37" s="15" t="s">
        <v>459</v>
      </c>
      <c r="B37" s="17" t="n">
        <v>2731</v>
      </c>
      <c r="C37" s="18">
        <f>(2384.0/B37*100)</f>
        <v/>
      </c>
      <c r="D37" s="19" t="n">
        <v>347</v>
      </c>
      <c r="E37" s="18" t="n">
        <v>13.62328034</v>
      </c>
      <c r="F37" s="20" t="n">
        <v>2.29780354</v>
      </c>
      <c r="G37" s="18" t="n">
        <v>82.87714735</v>
      </c>
      <c r="H37" s="20" t="n">
        <v>2.45157398</v>
      </c>
      <c r="I37" s="18" t="n">
        <v>0</v>
      </c>
      <c r="J37" s="20" t="n">
        <v>0</v>
      </c>
      <c r="K37" s="18" t="n">
        <v>0.29070114</v>
      </c>
      <c r="L37" s="20" t="n">
        <v>0.29401918</v>
      </c>
      <c r="M37" s="18" t="n">
        <v>0</v>
      </c>
      <c r="N37" s="20" t="n">
        <v>0</v>
      </c>
      <c r="O37" s="18" t="n">
        <v>0</v>
      </c>
      <c r="P37" s="20" t="n">
        <v>0</v>
      </c>
      <c r="Q37" s="18" t="n">
        <v>3.20887117</v>
      </c>
      <c r="R37" s="20" t="n">
        <v>0.92027314</v>
      </c>
    </row>
    <row r="38" spans="1:18">
      <c r="A38" s="15" t="s">
        <v>460</v>
      </c>
      <c r="B38" s="17" t="n">
        <v>2807</v>
      </c>
      <c r="C38" s="18">
        <f>(2325.0/B38*100)</f>
        <v/>
      </c>
      <c r="D38" s="19" t="n">
        <v>482</v>
      </c>
      <c r="E38" s="18" t="n">
        <v>14.44306145</v>
      </c>
      <c r="F38" s="20" t="n">
        <v>1.8431918</v>
      </c>
      <c r="G38" s="18" t="n">
        <v>83.96187515</v>
      </c>
      <c r="H38" s="20" t="n">
        <v>1.84363374</v>
      </c>
      <c r="I38" s="18" t="n">
        <v>0</v>
      </c>
      <c r="J38" s="20" t="n">
        <v>0</v>
      </c>
      <c r="K38" s="18" t="n">
        <v>0.05913083</v>
      </c>
      <c r="L38" s="20" t="n">
        <v>0.03975103</v>
      </c>
      <c r="M38" s="18" t="n">
        <v>0.26871088</v>
      </c>
      <c r="N38" s="20" t="n">
        <v>0.26922948</v>
      </c>
      <c r="O38" s="18" t="n">
        <v>0</v>
      </c>
      <c r="P38" s="20" t="n">
        <v>0</v>
      </c>
      <c r="Q38" s="18" t="n">
        <v>1.2672217</v>
      </c>
      <c r="R38" s="20" t="n">
        <v>0.52774217</v>
      </c>
    </row>
    <row r="39" spans="1:18">
      <c r="A39" s="15" t="s">
        <v>461</v>
      </c>
      <c r="B39" s="17" t="n">
        <v>2938</v>
      </c>
      <c r="C39" s="18">
        <f>(2588.0/B39*100)</f>
        <v/>
      </c>
      <c r="D39" s="19" t="n">
        <v>350</v>
      </c>
      <c r="E39" s="18" t="n">
        <v>38.52738634</v>
      </c>
      <c r="F39" s="20" t="n">
        <v>2.95950633</v>
      </c>
      <c r="G39" s="18" t="n">
        <v>57.98482528</v>
      </c>
      <c r="H39" s="20" t="n">
        <v>2.95478197</v>
      </c>
      <c r="I39" s="18" t="n">
        <v>0</v>
      </c>
      <c r="J39" s="20" t="n">
        <v>0</v>
      </c>
      <c r="K39" s="18" t="n">
        <v>0</v>
      </c>
      <c r="L39" s="20" t="n">
        <v>0</v>
      </c>
      <c r="M39" s="18" t="n">
        <v>0</v>
      </c>
      <c r="N39" s="20" t="n">
        <v>0</v>
      </c>
      <c r="O39" s="18" t="n">
        <v>0</v>
      </c>
      <c r="P39" s="20" t="n">
        <v>0</v>
      </c>
      <c r="Q39" s="18" t="n">
        <v>3.48778838</v>
      </c>
      <c r="R39" s="20" t="n">
        <v>1.16648003</v>
      </c>
    </row>
    <row r="40" spans="1:18">
      <c r="A40" s="15" t="s">
        <v>462</v>
      </c>
      <c r="B40" s="17" t="n">
        <v>6922</v>
      </c>
      <c r="C40" s="18">
        <f>(6090.0/B40*100)</f>
        <v/>
      </c>
      <c r="D40" s="19" t="n">
        <v>832</v>
      </c>
      <c r="E40" s="18" t="n">
        <v>26.03995587</v>
      </c>
      <c r="F40" s="20" t="n">
        <v>2.23427776</v>
      </c>
      <c r="G40" s="18" t="n">
        <v>71.8063185</v>
      </c>
      <c r="H40" s="20" t="n">
        <v>2.40695482</v>
      </c>
      <c r="I40" s="18" t="n">
        <v>0</v>
      </c>
      <c r="J40" s="20" t="n">
        <v>0</v>
      </c>
      <c r="K40" s="18" t="n">
        <v>0.02370879</v>
      </c>
      <c r="L40" s="20" t="n">
        <v>0.02382851</v>
      </c>
      <c r="M40" s="18" t="n">
        <v>0</v>
      </c>
      <c r="N40" s="20" t="n">
        <v>0</v>
      </c>
      <c r="O40" s="18" t="n">
        <v>0</v>
      </c>
      <c r="P40" s="20" t="n">
        <v>0</v>
      </c>
      <c r="Q40" s="18" t="n">
        <v>2.13001683</v>
      </c>
      <c r="R40" s="20" t="n">
        <v>0.71459283</v>
      </c>
    </row>
    <row r="41" spans="1:18">
      <c r="A41" s="15" t="s">
        <v>463</v>
      </c>
      <c r="B41" s="17" t="n">
        <v>2854</v>
      </c>
      <c r="C41" s="18">
        <f>(2495.0/B41*100)</f>
        <v/>
      </c>
      <c r="D41" s="19" t="n">
        <v>359</v>
      </c>
      <c r="E41" s="18" t="n">
        <v>35.32744302</v>
      </c>
      <c r="F41" s="20" t="n">
        <v>3.15301512</v>
      </c>
      <c r="G41" s="18" t="n">
        <v>64.18903392</v>
      </c>
      <c r="H41" s="20" t="n">
        <v>3.17829455</v>
      </c>
      <c r="I41" s="18" t="n">
        <v>0</v>
      </c>
      <c r="J41" s="20" t="n">
        <v>0</v>
      </c>
      <c r="K41" s="18" t="n">
        <v>0</v>
      </c>
      <c r="L41" s="20" t="n">
        <v>0</v>
      </c>
      <c r="M41" s="18" t="n">
        <v>0</v>
      </c>
      <c r="N41" s="20" t="n">
        <v>0</v>
      </c>
      <c r="O41" s="18" t="n">
        <v>0</v>
      </c>
      <c r="P41" s="20" t="n">
        <v>0</v>
      </c>
      <c r="Q41" s="18" t="n">
        <v>0.48352306</v>
      </c>
      <c r="R41" s="20" t="n">
        <v>0.3441254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(10730.0/B46*100)</f>
        <v/>
      </c>
      <c r="D46" s="19" t="n">
        <v>1343</v>
      </c>
      <c r="E46" s="18" t="n">
        <v>35.43702093</v>
      </c>
      <c r="F46" s="20" t="n">
        <v>1.75745799</v>
      </c>
      <c r="G46" s="18" t="n">
        <v>57.98911264</v>
      </c>
      <c r="H46" s="20" t="n">
        <v>1.92267272</v>
      </c>
      <c r="I46" s="18" t="n">
        <v>0</v>
      </c>
      <c r="J46" s="20" t="n">
        <v>0</v>
      </c>
      <c r="K46" s="18" t="n">
        <v>0.2782814</v>
      </c>
      <c r="L46" s="20" t="n">
        <v>0.18048262</v>
      </c>
      <c r="M46" s="18" t="n">
        <v>0.55285041</v>
      </c>
      <c r="N46" s="20" t="n">
        <v>0.25727363</v>
      </c>
      <c r="O46" s="18" t="n">
        <v>0</v>
      </c>
      <c r="P46" s="20" t="n">
        <v>0</v>
      </c>
      <c r="Q46" s="18" t="n">
        <v>5.74273461</v>
      </c>
      <c r="R46" s="20" t="n">
        <v>0.79224846</v>
      </c>
    </row>
    <row r="47" spans="1:18">
      <c r="A47" s="15" t="s">
        <v>470</v>
      </c>
      <c r="B47" s="17" t="n">
        <v>2823</v>
      </c>
      <c r="C47" s="18">
        <f>(2479.0/B47*100)</f>
        <v/>
      </c>
      <c r="D47" s="19" t="n">
        <v>344</v>
      </c>
      <c r="E47" s="18" t="n">
        <v>24.443523</v>
      </c>
      <c r="F47" s="20" t="n">
        <v>2.22783512</v>
      </c>
      <c r="G47" s="18" t="n">
        <v>70.78193306</v>
      </c>
      <c r="H47" s="20" t="n">
        <v>2.23030639</v>
      </c>
      <c r="I47" s="18" t="n">
        <v>0</v>
      </c>
      <c r="J47" s="20" t="n">
        <v>0</v>
      </c>
      <c r="K47" s="18" t="n">
        <v>0</v>
      </c>
      <c r="L47" s="20" t="n">
        <v>0</v>
      </c>
      <c r="M47" s="18" t="n">
        <v>0</v>
      </c>
      <c r="N47" s="20" t="n">
        <v>0</v>
      </c>
      <c r="O47" s="18" t="n">
        <v>0</v>
      </c>
      <c r="P47" s="20" t="n">
        <v>0</v>
      </c>
      <c r="Q47" s="18" t="n">
        <v>4.77454394</v>
      </c>
      <c r="R47" s="20" t="n">
        <v>1.2976079</v>
      </c>
    </row>
    <row r="48" spans="1:18">
      <c r="A48" s="15" t="s">
        <v>471</v>
      </c>
      <c r="B48" s="17" t="n">
        <v>4682</v>
      </c>
      <c r="C48" s="18">
        <f>(4099.0/B48*100)</f>
        <v/>
      </c>
      <c r="D48" s="19" t="n">
        <v>583</v>
      </c>
      <c r="E48" s="18" t="n">
        <v>18.29055796</v>
      </c>
      <c r="F48" s="20" t="n">
        <v>2.05581572</v>
      </c>
      <c r="G48" s="18" t="n">
        <v>78.50147622999999</v>
      </c>
      <c r="H48" s="20" t="n">
        <v>2.177077</v>
      </c>
      <c r="I48" s="18" t="n">
        <v>0</v>
      </c>
      <c r="J48" s="20" t="n">
        <v>0</v>
      </c>
      <c r="K48" s="18" t="n">
        <v>0.32897925</v>
      </c>
      <c r="L48" s="20" t="n">
        <v>0.32258067</v>
      </c>
      <c r="M48" s="18" t="n">
        <v>0</v>
      </c>
      <c r="N48" s="20" t="n">
        <v>0</v>
      </c>
      <c r="O48" s="18" t="n">
        <v>0</v>
      </c>
      <c r="P48" s="20" t="n">
        <v>0</v>
      </c>
      <c r="Q48" s="18" t="n">
        <v>2.87898657</v>
      </c>
      <c r="R48" s="20" t="n">
        <v>1.10675487</v>
      </c>
    </row>
    <row r="49" spans="1:18">
      <c r="A49" s="15" t="s">
        <v>472</v>
      </c>
      <c r="B49" s="17" t="n">
        <v>6158</v>
      </c>
      <c r="C49" s="18">
        <f>(5419.0/B49*100)</f>
        <v/>
      </c>
      <c r="D49" s="19" t="n">
        <v>739</v>
      </c>
      <c r="E49" s="18" t="n">
        <v>29.25528668</v>
      </c>
      <c r="F49" s="20" t="n">
        <v>2.3370758</v>
      </c>
      <c r="G49" s="18" t="n">
        <v>68.84120783</v>
      </c>
      <c r="H49" s="20" t="n">
        <v>2.35908699</v>
      </c>
      <c r="I49" s="18" t="n">
        <v>0</v>
      </c>
      <c r="J49" s="20" t="n">
        <v>0</v>
      </c>
      <c r="K49" s="18" t="n">
        <v>0.9371357299999999</v>
      </c>
      <c r="L49" s="20" t="n">
        <v>0.43715582</v>
      </c>
      <c r="M49" s="18" t="n">
        <v>0</v>
      </c>
      <c r="N49" s="20" t="n">
        <v>0</v>
      </c>
      <c r="O49" s="18" t="n">
        <v>0</v>
      </c>
      <c r="P49" s="20" t="n">
        <v>0</v>
      </c>
      <c r="Q49" s="18" t="n">
        <v>0.96636976</v>
      </c>
      <c r="R49" s="20" t="n">
        <v>0.40285853</v>
      </c>
    </row>
    <row r="50" spans="1:18">
      <c r="A50" s="15" t="s">
        <v>473</v>
      </c>
      <c r="B50" s="17" t="n">
        <v>3494</v>
      </c>
      <c r="C50" s="18">
        <f>(3109.0/B50*100)</f>
        <v/>
      </c>
      <c r="D50" s="19" t="n">
        <v>385</v>
      </c>
      <c r="E50" s="18" t="n">
        <v>33.70473363</v>
      </c>
      <c r="F50" s="20" t="n">
        <v>3.17950717</v>
      </c>
      <c r="G50" s="18" t="n">
        <v>64.92853793</v>
      </c>
      <c r="H50" s="20" t="n">
        <v>3.0973988</v>
      </c>
      <c r="I50" s="18" t="n">
        <v>0</v>
      </c>
      <c r="J50" s="20" t="n">
        <v>0</v>
      </c>
      <c r="K50" s="18" t="n">
        <v>0</v>
      </c>
      <c r="L50" s="20" t="n">
        <v>0</v>
      </c>
      <c r="M50" s="18" t="n">
        <v>0</v>
      </c>
      <c r="N50" s="20" t="n">
        <v>0</v>
      </c>
      <c r="O50" s="18" t="n">
        <v>0</v>
      </c>
      <c r="P50" s="20" t="n">
        <v>0</v>
      </c>
      <c r="Q50" s="18" t="n">
        <v>1.36672844</v>
      </c>
      <c r="R50" s="20" t="n">
        <v>0.54359408</v>
      </c>
    </row>
    <row r="51" spans="1:18">
      <c r="A51" s="15" t="s">
        <v>474</v>
      </c>
      <c r="B51" s="17" t="n">
        <v>3013</v>
      </c>
      <c r="C51" s="18">
        <f>(2650.0/B51*100)</f>
        <v/>
      </c>
      <c r="D51" s="19" t="n">
        <v>363</v>
      </c>
      <c r="E51" s="18" t="n">
        <v>16.30590402</v>
      </c>
      <c r="F51" s="20" t="n">
        <v>1.9549336</v>
      </c>
      <c r="G51" s="18" t="n">
        <v>79.89707497000001</v>
      </c>
      <c r="H51" s="20" t="n">
        <v>2.00981675</v>
      </c>
      <c r="I51" s="18" t="n">
        <v>0</v>
      </c>
      <c r="J51" s="20" t="n">
        <v>0</v>
      </c>
      <c r="K51" s="18" t="n">
        <v>0</v>
      </c>
      <c r="L51" s="20" t="n">
        <v>0</v>
      </c>
      <c r="M51" s="18" t="n">
        <v>0</v>
      </c>
      <c r="N51" s="20" t="n">
        <v>0</v>
      </c>
      <c r="O51" s="18" t="n">
        <v>0</v>
      </c>
      <c r="P51" s="20" t="n">
        <v>0</v>
      </c>
      <c r="Q51" s="18" t="n">
        <v>3.79702101</v>
      </c>
      <c r="R51" s="20" t="n">
        <v>0.9605844100000001</v>
      </c>
    </row>
    <row r="52" spans="1:18">
      <c r="A52" s="15" t="s">
        <v>475</v>
      </c>
      <c r="B52" s="17" t="n">
        <v>2760</v>
      </c>
      <c r="C52" s="18">
        <f>(2426.0/B52*100)</f>
        <v/>
      </c>
      <c r="D52" s="19" t="n">
        <v>334</v>
      </c>
      <c r="E52" s="18" t="n">
        <v>16.80549101</v>
      </c>
      <c r="F52" s="20" t="n">
        <v>2.0863554</v>
      </c>
      <c r="G52" s="18" t="n">
        <v>81.62393434000001</v>
      </c>
      <c r="H52" s="20" t="n">
        <v>2.20245502</v>
      </c>
      <c r="I52" s="18" t="n">
        <v>0</v>
      </c>
      <c r="J52" s="20" t="n">
        <v>0</v>
      </c>
      <c r="K52" s="18" t="n">
        <v>0</v>
      </c>
      <c r="L52" s="20" t="n">
        <v>0</v>
      </c>
      <c r="M52" s="18" t="n">
        <v>0</v>
      </c>
      <c r="N52" s="20" t="n">
        <v>0</v>
      </c>
      <c r="O52" s="18" t="n">
        <v>0</v>
      </c>
      <c r="P52" s="20" t="n">
        <v>0</v>
      </c>
      <c r="Q52" s="18" t="n">
        <v>1.57057464</v>
      </c>
      <c r="R52" s="20" t="n">
        <v>0.65303649</v>
      </c>
    </row>
    <row r="53" spans="1:18">
      <c r="A53" s="15" t="s">
        <v>476</v>
      </c>
      <c r="B53" s="17" t="n">
        <v>2474</v>
      </c>
      <c r="C53" s="18">
        <f>(2094.0/B53*100)</f>
        <v/>
      </c>
      <c r="D53" s="19" t="n">
        <v>380</v>
      </c>
      <c r="E53" s="18" t="n">
        <v>39.26727249</v>
      </c>
      <c r="F53" s="20" t="n">
        <v>2.97548112</v>
      </c>
      <c r="G53" s="18" t="n">
        <v>47.82631349</v>
      </c>
      <c r="H53" s="20" t="n">
        <v>3.20533378</v>
      </c>
      <c r="I53" s="18" t="n">
        <v>0</v>
      </c>
      <c r="J53" s="20" t="n">
        <v>0</v>
      </c>
      <c r="K53" s="18" t="n">
        <v>3.86992711</v>
      </c>
      <c r="L53" s="20" t="n">
        <v>1.00364779</v>
      </c>
      <c r="M53" s="18" t="n">
        <v>1.16671941</v>
      </c>
      <c r="N53" s="20" t="n">
        <v>1.02731046</v>
      </c>
      <c r="O53" s="18" t="n">
        <v>0</v>
      </c>
      <c r="P53" s="20" t="n">
        <v>0</v>
      </c>
      <c r="Q53" s="18" t="n">
        <v>7.86976749</v>
      </c>
      <c r="R53" s="20" t="n">
        <v>1.64339373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10.7607977</v>
      </c>
      <c r="F55" s="20" t="n">
        <v>2.25103963</v>
      </c>
      <c r="G55" s="18" t="n">
        <v>88.94993198</v>
      </c>
      <c r="H55" s="20" t="n">
        <v>2.26632542</v>
      </c>
      <c r="I55" s="18" t="n">
        <v>0</v>
      </c>
      <c r="J55" s="20" t="n">
        <v>0</v>
      </c>
      <c r="K55" s="18" t="n">
        <v>0</v>
      </c>
      <c r="L55" s="20" t="n">
        <v>0</v>
      </c>
      <c r="M55" s="18" t="n">
        <v>0</v>
      </c>
      <c r="N55" s="20" t="n">
        <v>0</v>
      </c>
      <c r="O55" s="18" t="n">
        <v>0</v>
      </c>
      <c r="P55" s="20" t="n">
        <v>0</v>
      </c>
      <c r="Q55" s="18" t="n">
        <v>0.28927033</v>
      </c>
      <c r="R55" s="20" t="n">
        <v>0.29262328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13.74731448</v>
      </c>
      <c r="F61" s="20" t="n">
        <v>1.89798314</v>
      </c>
      <c r="G61" s="18" t="n">
        <v>84.63417819999999</v>
      </c>
      <c r="H61" s="20" t="n">
        <v>2.12319806</v>
      </c>
      <c r="I61" s="18" t="n">
        <v>0</v>
      </c>
      <c r="J61" s="20" t="n">
        <v>0</v>
      </c>
      <c r="K61" s="18" t="n">
        <v>0.12256947</v>
      </c>
      <c r="L61" s="20" t="n">
        <v>0.08759359999999999</v>
      </c>
      <c r="M61" s="18" t="n">
        <v>0.32061157</v>
      </c>
      <c r="N61" s="20" t="n">
        <v>0.31808633</v>
      </c>
      <c r="O61" s="18" t="n">
        <v>0</v>
      </c>
      <c r="P61" s="20" t="n">
        <v>0</v>
      </c>
      <c r="Q61" s="18" t="n">
        <v>1.17532628</v>
      </c>
      <c r="R61" s="20" t="n">
        <v>0.6270251100000001</v>
      </c>
    </row>
    <row r="62" spans="1:18">
      <c r="A62" s="15" t="s">
        <v>486</v>
      </c>
      <c r="B62" s="17" t="n">
        <v>2230</v>
      </c>
      <c r="C62" s="18">
        <f>(1946.0/B62*100)</f>
        <v/>
      </c>
      <c r="D62" s="19" t="n">
        <v>284</v>
      </c>
      <c r="E62" s="18" t="n">
        <v>13.02807245</v>
      </c>
      <c r="F62" s="20" t="n">
        <v>1.88998113</v>
      </c>
      <c r="G62" s="18" t="n">
        <v>86.97192755</v>
      </c>
      <c r="H62" s="20" t="n">
        <v>1.88998113</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(2430.0/B67*100)</f>
        <v/>
      </c>
      <c r="D67" s="19" t="n">
        <v>341</v>
      </c>
      <c r="E67" s="18" t="n">
        <v>32.24960144</v>
      </c>
      <c r="F67" s="20" t="n">
        <v>2.86699682</v>
      </c>
      <c r="G67" s="18" t="n">
        <v>60.1318091</v>
      </c>
      <c r="H67" s="20" t="n">
        <v>3.19297531</v>
      </c>
      <c r="I67" s="18" t="n">
        <v>0</v>
      </c>
      <c r="J67" s="20" t="n">
        <v>0</v>
      </c>
      <c r="K67" s="18" t="n">
        <v>0.26788655</v>
      </c>
      <c r="L67" s="20" t="n">
        <v>0.26720085</v>
      </c>
      <c r="M67" s="18" t="n">
        <v>1.2784166</v>
      </c>
      <c r="N67" s="20" t="n">
        <v>0.6506777</v>
      </c>
      <c r="O67" s="18" t="n">
        <v>0</v>
      </c>
      <c r="P67" s="20" t="n">
        <v>0</v>
      </c>
      <c r="Q67" s="18" t="n">
        <v>6.07228631</v>
      </c>
      <c r="R67" s="20" t="n">
        <v>1.21421171</v>
      </c>
    </row>
    <row r="68" spans="1:18">
      <c r="A68" s="15" t="s">
        <v>492</v>
      </c>
      <c r="B68" s="17" t="n">
        <v>3460</v>
      </c>
      <c r="C68" s="18">
        <f>(3073.0/B68*100)</f>
        <v/>
      </c>
      <c r="D68" s="19" t="n">
        <v>387</v>
      </c>
      <c r="E68" s="18" t="n">
        <v>36.90042767</v>
      </c>
      <c r="F68" s="20" t="n">
        <v>2.44985981</v>
      </c>
      <c r="G68" s="18" t="n">
        <v>57.86974878</v>
      </c>
      <c r="H68" s="20" t="n">
        <v>2.45147379</v>
      </c>
      <c r="I68" s="18" t="n">
        <v>0</v>
      </c>
      <c r="J68" s="20" t="n">
        <v>0</v>
      </c>
      <c r="K68" s="18" t="n">
        <v>0.2801168</v>
      </c>
      <c r="L68" s="20" t="n">
        <v>0.28279993</v>
      </c>
      <c r="M68" s="18" t="n">
        <v>0</v>
      </c>
      <c r="N68" s="20" t="n">
        <v>0</v>
      </c>
      <c r="O68" s="18" t="n">
        <v>0</v>
      </c>
      <c r="P68" s="20" t="n">
        <v>0</v>
      </c>
      <c r="Q68" s="18" t="n">
        <v>4.94970675</v>
      </c>
      <c r="R68" s="20" t="n">
        <v>1.20954976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(5024.0/B70*100)</f>
        <v/>
      </c>
      <c r="D70" s="19" t="n">
        <v>1010</v>
      </c>
      <c r="E70" s="18" t="n">
        <v>30.09698981</v>
      </c>
      <c r="F70" s="20" t="n">
        <v>1.55540209</v>
      </c>
      <c r="G70" s="18" t="n">
        <v>66.48233473000001</v>
      </c>
      <c r="H70" s="20" t="n">
        <v>1.64255803</v>
      </c>
      <c r="I70" s="18" t="n">
        <v>0</v>
      </c>
      <c r="J70" s="20" t="n">
        <v>0</v>
      </c>
      <c r="K70" s="18" t="n">
        <v>0.29504975</v>
      </c>
      <c r="L70" s="20" t="n">
        <v>0.17030293</v>
      </c>
      <c r="M70" s="18" t="n">
        <v>0</v>
      </c>
      <c r="N70" s="20" t="n">
        <v>0</v>
      </c>
      <c r="O70" s="18" t="n">
        <v>0</v>
      </c>
      <c r="P70" s="20" t="n">
        <v>0</v>
      </c>
      <c r="Q70" s="18" t="n">
        <v>3.1256257</v>
      </c>
      <c r="R70" s="20" t="n">
        <v>0.52192529</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17.60480054</v>
      </c>
      <c r="F72" s="20" t="n">
        <v>1.96508999</v>
      </c>
      <c r="G72" s="18" t="n">
        <v>78.96495192</v>
      </c>
      <c r="H72" s="20" t="n">
        <v>2.20582757</v>
      </c>
      <c r="I72" s="18" t="n">
        <v>0</v>
      </c>
      <c r="J72" s="20" t="n">
        <v>0</v>
      </c>
      <c r="K72" s="18" t="n">
        <v>1.01249111</v>
      </c>
      <c r="L72" s="20" t="n">
        <v>0.78183052</v>
      </c>
      <c r="M72" s="18" t="n">
        <v>0.1226857</v>
      </c>
      <c r="N72" s="20" t="n">
        <v>0.12329475</v>
      </c>
      <c r="O72" s="18" t="n">
        <v>0</v>
      </c>
      <c r="P72" s="20" t="n">
        <v>0</v>
      </c>
      <c r="Q72" s="18" t="n">
        <v>2.29507073</v>
      </c>
      <c r="R72" s="20" t="n">
        <v>0.75377641</v>
      </c>
    </row>
    <row r="73" spans="1:18">
      <c r="A73" s="15" t="s">
        <v>497</v>
      </c>
      <c r="B73" s="17" t="n">
        <v>2973</v>
      </c>
      <c r="C73" s="18">
        <f>(2615.0/B73*100)</f>
        <v/>
      </c>
      <c r="D73" s="19" t="n">
        <v>358</v>
      </c>
      <c r="E73" s="18" t="n">
        <v>23.77286968</v>
      </c>
      <c r="F73" s="20" t="n">
        <v>2.10769252</v>
      </c>
      <c r="G73" s="18" t="n">
        <v>75.08500884</v>
      </c>
      <c r="H73" s="20" t="n">
        <v>2.07787557</v>
      </c>
      <c r="I73" s="18" t="n">
        <v>0</v>
      </c>
      <c r="J73" s="20" t="n">
        <v>0</v>
      </c>
      <c r="K73" s="18" t="n">
        <v>0</v>
      </c>
      <c r="L73" s="20" t="n">
        <v>0</v>
      </c>
      <c r="M73" s="18" t="n">
        <v>0</v>
      </c>
      <c r="N73" s="20" t="n">
        <v>0</v>
      </c>
      <c r="O73" s="18" t="n">
        <v>0</v>
      </c>
      <c r="P73" s="20" t="n">
        <v>0</v>
      </c>
      <c r="Q73" s="18" t="n">
        <v>1.14212148</v>
      </c>
      <c r="R73" s="20" t="n">
        <v>0.52975973</v>
      </c>
    </row>
    <row r="74" spans="1:18">
      <c r="A74" s="15" t="s">
        <v>498</v>
      </c>
      <c r="B74" s="17" t="n">
        <v>3819</v>
      </c>
      <c r="C74" s="18">
        <f>(3361.0/B74*100)</f>
        <v/>
      </c>
      <c r="D74" s="19" t="n">
        <v>458</v>
      </c>
      <c r="E74" s="18" t="n">
        <v>16.98889263</v>
      </c>
      <c r="F74" s="20" t="n">
        <v>1.56471663</v>
      </c>
      <c r="G74" s="18" t="n">
        <v>82.18775406</v>
      </c>
      <c r="H74" s="20" t="n">
        <v>1.6044611</v>
      </c>
      <c r="I74" s="18" t="n">
        <v>0</v>
      </c>
      <c r="J74" s="20" t="n">
        <v>0</v>
      </c>
      <c r="K74" s="18" t="n">
        <v>0</v>
      </c>
      <c r="L74" s="20" t="n">
        <v>0</v>
      </c>
      <c r="M74" s="18" t="n">
        <v>0</v>
      </c>
      <c r="N74" s="20" t="n">
        <v>0</v>
      </c>
      <c r="O74" s="18" t="n">
        <v>0</v>
      </c>
      <c r="P74" s="20" t="n">
        <v>0</v>
      </c>
      <c r="Q74" s="18" t="n">
        <v>0.82335331</v>
      </c>
      <c r="R74" s="20" t="n">
        <v>0.50633091</v>
      </c>
    </row>
    <row r="75" spans="1:18">
      <c r="A75" s="15" t="s">
        <v>499</v>
      </c>
      <c r="B75" s="17" t="n">
        <v>4652</v>
      </c>
      <c r="C75" s="18">
        <f>(4075.0/B75*100)</f>
        <v/>
      </c>
      <c r="D75" s="19" t="n">
        <v>577</v>
      </c>
      <c r="E75" s="18" t="n">
        <v>24.91332063</v>
      </c>
      <c r="F75" s="20" t="n">
        <v>1.96329325</v>
      </c>
      <c r="G75" s="18" t="n">
        <v>73.34215093</v>
      </c>
      <c r="H75" s="20" t="n">
        <v>2.04395803</v>
      </c>
      <c r="I75" s="18" t="n">
        <v>0</v>
      </c>
      <c r="J75" s="20" t="n">
        <v>0</v>
      </c>
      <c r="K75" s="18" t="n">
        <v>0</v>
      </c>
      <c r="L75" s="20" t="n">
        <v>0</v>
      </c>
      <c r="M75" s="18" t="n">
        <v>0.0073898</v>
      </c>
      <c r="N75" s="20" t="n">
        <v>0.00714059</v>
      </c>
      <c r="O75" s="18" t="n">
        <v>0</v>
      </c>
      <c r="P75" s="20" t="n">
        <v>0</v>
      </c>
      <c r="Q75" s="18" t="n">
        <v>1.73713864</v>
      </c>
      <c r="R75" s="20" t="n">
        <v>0.66454254</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(2650.0/B77*100)</f>
        <v/>
      </c>
      <c r="D77" s="19" t="n">
        <v>319</v>
      </c>
      <c r="E77" s="18" t="n">
        <v>42.0832122</v>
      </c>
      <c r="F77" s="20" t="n">
        <v>2.8634452</v>
      </c>
      <c r="G77" s="18" t="n">
        <v>46.29231814</v>
      </c>
      <c r="H77" s="20" t="n">
        <v>3.18447055</v>
      </c>
      <c r="I77" s="18" t="n">
        <v>0</v>
      </c>
      <c r="J77" s="20" t="n">
        <v>0</v>
      </c>
      <c r="K77" s="18" t="n">
        <v>0.97874613</v>
      </c>
      <c r="L77" s="20" t="n">
        <v>0.53755937</v>
      </c>
      <c r="M77" s="18" t="n">
        <v>0.93109926</v>
      </c>
      <c r="N77" s="20" t="n">
        <v>0.51949417</v>
      </c>
      <c r="O77" s="18" t="n">
        <v>0</v>
      </c>
      <c r="P77" s="20" t="n">
        <v>0</v>
      </c>
      <c r="Q77" s="18" t="n">
        <v>9.71462427</v>
      </c>
      <c r="R77" s="20" t="n">
        <v>1.66793117</v>
      </c>
    </row>
    <row r="78" spans="1:18">
      <c r="A78" s="15" t="s">
        <v>502</v>
      </c>
      <c r="B78" s="17" t="n">
        <v>7115</v>
      </c>
      <c r="C78" s="18">
        <f>(6286.0/B78*100)</f>
        <v/>
      </c>
      <c r="D78" s="19" t="n">
        <v>829</v>
      </c>
      <c r="E78" s="18" t="n">
        <v>33.09443469</v>
      </c>
      <c r="F78" s="20" t="n">
        <v>1.91377226</v>
      </c>
      <c r="G78" s="18" t="n">
        <v>64.6276684</v>
      </c>
      <c r="H78" s="20" t="n">
        <v>2.10561239</v>
      </c>
      <c r="I78" s="18" t="n">
        <v>0</v>
      </c>
      <c r="J78" s="20" t="n">
        <v>0</v>
      </c>
      <c r="K78" s="18" t="n">
        <v>0.35106402</v>
      </c>
      <c r="L78" s="20" t="n">
        <v>0.22851604</v>
      </c>
      <c r="M78" s="18" t="n">
        <v>0.08630409999999999</v>
      </c>
      <c r="N78" s="20" t="n">
        <v>0.08632687999999999</v>
      </c>
      <c r="O78" s="18" t="n">
        <v>0</v>
      </c>
      <c r="P78" s="20" t="n">
        <v>0</v>
      </c>
      <c r="Q78" s="18" t="n">
        <v>1.8405288</v>
      </c>
      <c r="R78" s="20" t="n">
        <v>0.76641077</v>
      </c>
    </row>
    <row r="79" spans="1:18">
      <c r="A79" s="15" t="s">
        <v>503</v>
      </c>
      <c r="B79" s="17" t="n">
        <v>3154</v>
      </c>
      <c r="C79" s="18">
        <f>(2772.0/B79*100)</f>
        <v/>
      </c>
      <c r="D79" s="19" t="n">
        <v>382</v>
      </c>
      <c r="E79" s="18" t="n">
        <v>31.78122783</v>
      </c>
      <c r="F79" s="20" t="n">
        <v>2.31546273</v>
      </c>
      <c r="G79" s="18" t="n">
        <v>64.34335788999999</v>
      </c>
      <c r="H79" s="20" t="n">
        <v>2.57197914</v>
      </c>
      <c r="I79" s="18" t="n">
        <v>0</v>
      </c>
      <c r="J79" s="20" t="n">
        <v>0</v>
      </c>
      <c r="K79" s="18" t="n">
        <v>0</v>
      </c>
      <c r="L79" s="20" t="n">
        <v>0</v>
      </c>
      <c r="M79" s="18" t="n">
        <v>0.23498835</v>
      </c>
      <c r="N79" s="20" t="n">
        <v>0.2357874</v>
      </c>
      <c r="O79" s="18" t="n">
        <v>0</v>
      </c>
      <c r="P79" s="20" t="n">
        <v>0</v>
      </c>
      <c r="Q79" s="18" t="n">
        <v>3.64042592</v>
      </c>
      <c r="R79" s="20" t="n">
        <v>0.93667843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(13974.0/B82*100)</f>
        <v/>
      </c>
      <c r="D82" s="19" t="n">
        <v>1987</v>
      </c>
      <c r="E82" s="18" t="n">
        <v>23.12011297</v>
      </c>
      <c r="F82" s="20" t="n">
        <v>1.37987034</v>
      </c>
      <c r="G82" s="18" t="n">
        <v>75.79196417999999</v>
      </c>
      <c r="H82" s="20" t="n">
        <v>1.41079226</v>
      </c>
      <c r="I82" s="18" t="n">
        <v>0</v>
      </c>
      <c r="J82" s="20" t="n">
        <v>0</v>
      </c>
      <c r="K82" s="18" t="n">
        <v>0.03628844</v>
      </c>
      <c r="L82" s="20" t="n">
        <v>0.03667624</v>
      </c>
      <c r="M82" s="18" t="n">
        <v>0.05223509</v>
      </c>
      <c r="N82" s="20" t="n">
        <v>0.04212728</v>
      </c>
      <c r="O82" s="18" t="n">
        <v>0</v>
      </c>
      <c r="P82" s="20" t="n">
        <v>0</v>
      </c>
      <c r="Q82" s="18" t="n">
        <v>0.99939933</v>
      </c>
      <c r="R82" s="20" t="n">
        <v>0.28411727</v>
      </c>
    </row>
    <row r="83" spans="1:18">
      <c r="A83" s="15" t="s">
        <v>507</v>
      </c>
      <c r="B83" s="17" t="n">
        <v>808</v>
      </c>
      <c r="C83" s="18">
        <f>(712.0/B83*100)</f>
        <v/>
      </c>
      <c r="D83" s="19" t="n">
        <v>96</v>
      </c>
      <c r="E83" s="18" t="n">
        <v>31.66629969</v>
      </c>
      <c r="F83" s="20" t="n">
        <v>4.89048269</v>
      </c>
      <c r="G83" s="18" t="n">
        <v>68.33370031</v>
      </c>
      <c r="H83" s="20" t="n">
        <v>4.89048269</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38.16951097</v>
      </c>
      <c r="F84" s="20" t="n">
        <v>4.48209161</v>
      </c>
      <c r="G84" s="18" t="n">
        <v>61.83048903</v>
      </c>
      <c r="H84" s="20" t="n">
        <v>4.48209161</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(6299.0/B7*100)</f>
        <v/>
      </c>
      <c r="D7" s="19" t="n">
        <v>864</v>
      </c>
      <c r="E7" s="18" t="n">
        <v>14.45300774</v>
      </c>
      <c r="F7" s="20" t="n">
        <v>1.3761172</v>
      </c>
      <c r="G7" s="18" t="n">
        <v>1.67232586</v>
      </c>
      <c r="H7" s="20" t="n">
        <v>0.53299462</v>
      </c>
      <c r="I7" s="18" t="n">
        <v>75.96459489</v>
      </c>
      <c r="J7" s="20" t="n">
        <v>1.75069702</v>
      </c>
      <c r="K7" s="18" t="n">
        <v>0</v>
      </c>
      <c r="L7" s="20" t="n">
        <v>0</v>
      </c>
      <c r="M7" s="18" t="n">
        <v>0.48131435</v>
      </c>
      <c r="N7" s="20" t="n">
        <v>0.25409231</v>
      </c>
      <c r="O7" s="18" t="n">
        <v>0.20267215</v>
      </c>
      <c r="P7" s="20" t="n">
        <v>0.20383539</v>
      </c>
      <c r="Q7" s="18" t="n">
        <v>0</v>
      </c>
      <c r="R7" s="20" t="n">
        <v>0</v>
      </c>
      <c r="S7" s="18" t="n">
        <v>7.22608501</v>
      </c>
      <c r="T7" s="20" t="n">
        <v>0.84321106</v>
      </c>
    </row>
    <row r="8" spans="1:20">
      <c r="A8" s="15" t="s">
        <v>430</v>
      </c>
      <c r="B8" s="17" t="n">
        <v>3443</v>
      </c>
      <c r="C8" s="18">
        <f>(3013.0/B8*100)</f>
        <v/>
      </c>
      <c r="D8" s="19" t="n">
        <v>430</v>
      </c>
      <c r="E8" s="18" t="n">
        <v>18.97214545</v>
      </c>
      <c r="F8" s="20" t="n">
        <v>2.16371759</v>
      </c>
      <c r="G8" s="18" t="n">
        <v>3.61427989</v>
      </c>
      <c r="H8" s="20" t="n">
        <v>0.9763355500000001</v>
      </c>
      <c r="I8" s="18" t="n">
        <v>69.23127957</v>
      </c>
      <c r="J8" s="20" t="n">
        <v>2.69218338</v>
      </c>
      <c r="K8" s="18" t="n">
        <v>0</v>
      </c>
      <c r="L8" s="20" t="n">
        <v>0</v>
      </c>
      <c r="M8" s="18" t="n">
        <v>0</v>
      </c>
      <c r="N8" s="20" t="n">
        <v>0</v>
      </c>
      <c r="O8" s="18" t="n">
        <v>0</v>
      </c>
      <c r="P8" s="20" t="n">
        <v>0</v>
      </c>
      <c r="Q8" s="18" t="n">
        <v>0</v>
      </c>
      <c r="R8" s="20" t="n">
        <v>0</v>
      </c>
      <c r="S8" s="18" t="n">
        <v>8.18229509</v>
      </c>
      <c r="T8" s="20" t="n">
        <v>1.60127912</v>
      </c>
    </row>
    <row r="9" spans="1:20">
      <c r="A9" s="15" t="s">
        <v>431</v>
      </c>
      <c r="B9" s="17" t="n">
        <v>4752</v>
      </c>
      <c r="C9" s="18">
        <f>(4180.0/B9*100)</f>
        <v/>
      </c>
      <c r="D9" s="19" t="n">
        <v>572</v>
      </c>
      <c r="E9" s="18" t="n">
        <v>14.96886256</v>
      </c>
      <c r="F9" s="20" t="n">
        <v>1.60818594</v>
      </c>
      <c r="G9" s="18" t="n">
        <v>2.21614649</v>
      </c>
      <c r="H9" s="20" t="n">
        <v>0.60913872</v>
      </c>
      <c r="I9" s="18" t="n">
        <v>75.20547513</v>
      </c>
      <c r="J9" s="20" t="n">
        <v>1.93519574</v>
      </c>
      <c r="K9" s="18" t="n">
        <v>0</v>
      </c>
      <c r="L9" s="20" t="n">
        <v>0</v>
      </c>
      <c r="M9" s="18" t="n">
        <v>0</v>
      </c>
      <c r="N9" s="20" t="n">
        <v>0</v>
      </c>
      <c r="O9" s="18" t="n">
        <v>0</v>
      </c>
      <c r="P9" s="20" t="n">
        <v>0</v>
      </c>
      <c r="Q9" s="18" t="n">
        <v>0</v>
      </c>
      <c r="R9" s="20" t="n">
        <v>0</v>
      </c>
      <c r="S9" s="18" t="n">
        <v>7.60951583</v>
      </c>
      <c r="T9" s="20" t="n">
        <v>1.21463187</v>
      </c>
    </row>
    <row r="10" spans="1:20">
      <c r="A10" s="15" t="s">
        <v>432</v>
      </c>
      <c r="B10" s="17" t="n">
        <v>10022</v>
      </c>
      <c r="C10" s="18">
        <f>(8820.0/B10*100)</f>
        <v/>
      </c>
      <c r="D10" s="19" t="n">
        <v>1202</v>
      </c>
      <c r="E10" s="18" t="n">
        <v>11.99360179</v>
      </c>
      <c r="F10" s="20" t="n">
        <v>1.31562633</v>
      </c>
      <c r="G10" s="18" t="n">
        <v>2.97828811</v>
      </c>
      <c r="H10" s="20" t="n">
        <v>0.66580604</v>
      </c>
      <c r="I10" s="18" t="n">
        <v>80.96549143</v>
      </c>
      <c r="J10" s="20" t="n">
        <v>1.43766499</v>
      </c>
      <c r="K10" s="18" t="n">
        <v>0</v>
      </c>
      <c r="L10" s="20" t="n">
        <v>0</v>
      </c>
      <c r="M10" s="18" t="n">
        <v>0</v>
      </c>
      <c r="N10" s="20" t="n">
        <v>0</v>
      </c>
      <c r="O10" s="18" t="n">
        <v>0.01989253</v>
      </c>
      <c r="P10" s="20" t="n">
        <v>0.02009184</v>
      </c>
      <c r="Q10" s="18" t="n">
        <v>0</v>
      </c>
      <c r="R10" s="20" t="n">
        <v>0</v>
      </c>
      <c r="S10" s="18" t="n">
        <v>4.04272614</v>
      </c>
      <c r="T10" s="20" t="n">
        <v>0.7301152</v>
      </c>
    </row>
    <row r="11" spans="1:20">
      <c r="A11" s="15" t="s">
        <v>433</v>
      </c>
      <c r="B11" s="17" t="n">
        <v>3500</v>
      </c>
      <c r="C11" s="18">
        <f>(3082.0/B11*100)</f>
        <v/>
      </c>
      <c r="D11" s="19" t="n">
        <v>418</v>
      </c>
      <c r="E11" s="18" t="n">
        <v>24.55165288</v>
      </c>
      <c r="F11" s="20" t="n">
        <v>2.76573321</v>
      </c>
      <c r="G11" s="18" t="n">
        <v>0.9881629</v>
      </c>
      <c r="H11" s="20" t="n">
        <v>0.56576965</v>
      </c>
      <c r="I11" s="18" t="n">
        <v>54.10592372</v>
      </c>
      <c r="J11" s="20" t="n">
        <v>2.81047943</v>
      </c>
      <c r="K11" s="18" t="n">
        <v>0</v>
      </c>
      <c r="L11" s="20" t="n">
        <v>0</v>
      </c>
      <c r="M11" s="18" t="n">
        <v>0</v>
      </c>
      <c r="N11" s="20" t="n">
        <v>0</v>
      </c>
      <c r="O11" s="18" t="n">
        <v>0.24075084</v>
      </c>
      <c r="P11" s="20" t="n">
        <v>0.21817249</v>
      </c>
      <c r="Q11" s="18" t="n">
        <v>0</v>
      </c>
      <c r="R11" s="20" t="n">
        <v>0</v>
      </c>
      <c r="S11" s="18" t="n">
        <v>20.11350966</v>
      </c>
      <c r="T11" s="20" t="n">
        <v>1.91321359</v>
      </c>
    </row>
    <row r="12" spans="1:20">
      <c r="A12" s="15" t="s">
        <v>434</v>
      </c>
      <c r="B12" s="17" t="n">
        <v>3422</v>
      </c>
      <c r="C12" s="18">
        <f>(2988.0/B12*100)</f>
        <v/>
      </c>
      <c r="D12" s="19" t="n">
        <v>434</v>
      </c>
      <c r="E12" s="18" t="n">
        <v>15.9632089</v>
      </c>
      <c r="F12" s="20" t="n">
        <v>2.13498402</v>
      </c>
      <c r="G12" s="18" t="n">
        <v>2.61000413</v>
      </c>
      <c r="H12" s="20" t="n">
        <v>0.72271643</v>
      </c>
      <c r="I12" s="18" t="n">
        <v>66.89150007000001</v>
      </c>
      <c r="J12" s="20" t="n">
        <v>2.41200047</v>
      </c>
      <c r="K12" s="18" t="n">
        <v>0</v>
      </c>
      <c r="L12" s="20" t="n">
        <v>0</v>
      </c>
      <c r="M12" s="18" t="n">
        <v>0</v>
      </c>
      <c r="N12" s="20" t="n">
        <v>0</v>
      </c>
      <c r="O12" s="18" t="n">
        <v>0</v>
      </c>
      <c r="P12" s="20" t="n">
        <v>0</v>
      </c>
      <c r="Q12" s="18" t="n">
        <v>0</v>
      </c>
      <c r="R12" s="20" t="n">
        <v>0</v>
      </c>
      <c r="S12" s="18" t="n">
        <v>14.5352869</v>
      </c>
      <c r="T12" s="20" t="n">
        <v>1.70870319</v>
      </c>
    </row>
    <row r="13" spans="1:20">
      <c r="A13" s="15" t="s">
        <v>435</v>
      </c>
      <c r="B13" s="17" t="n">
        <v>3602</v>
      </c>
      <c r="C13" s="18">
        <f>(3158.0/B13*100)</f>
        <v/>
      </c>
      <c r="D13" s="19" t="n">
        <v>444</v>
      </c>
      <c r="E13" s="18" t="n">
        <v>14.1491065</v>
      </c>
      <c r="F13" s="20" t="n">
        <v>2.02630124</v>
      </c>
      <c r="G13" s="18" t="n">
        <v>1.8928358</v>
      </c>
      <c r="H13" s="20" t="n">
        <v>0.70527912</v>
      </c>
      <c r="I13" s="18" t="n">
        <v>75.95423408000001</v>
      </c>
      <c r="J13" s="20" t="n">
        <v>2.33381602</v>
      </c>
      <c r="K13" s="18" t="n">
        <v>0</v>
      </c>
      <c r="L13" s="20" t="n">
        <v>0</v>
      </c>
      <c r="M13" s="18" t="n">
        <v>0.23766606</v>
      </c>
      <c r="N13" s="20" t="n">
        <v>0.24588476</v>
      </c>
      <c r="O13" s="18" t="n">
        <v>0.06552504000000001</v>
      </c>
      <c r="P13" s="20" t="n">
        <v>0.06627292999999999</v>
      </c>
      <c r="Q13" s="18" t="n">
        <v>0</v>
      </c>
      <c r="R13" s="20" t="n">
        <v>0</v>
      </c>
      <c r="S13" s="18" t="n">
        <v>7.70063251</v>
      </c>
      <c r="T13" s="20" t="n">
        <v>1.33371194</v>
      </c>
    </row>
    <row r="14" spans="1:20">
      <c r="A14" s="15" t="s">
        <v>436</v>
      </c>
      <c r="B14" s="17" t="n">
        <v>2788</v>
      </c>
      <c r="C14" s="18">
        <f>(2440.0/B14*100)</f>
        <v/>
      </c>
      <c r="D14" s="19" t="n">
        <v>348</v>
      </c>
      <c r="E14" s="18" t="n">
        <v>21.0951747</v>
      </c>
      <c r="F14" s="20" t="n">
        <v>2.19159717</v>
      </c>
      <c r="G14" s="18" t="n">
        <v>2.265364</v>
      </c>
      <c r="H14" s="20" t="n">
        <v>0.90206648</v>
      </c>
      <c r="I14" s="18" t="n">
        <v>74.38830401</v>
      </c>
      <c r="J14" s="20" t="n">
        <v>2.39427583</v>
      </c>
      <c r="K14" s="18" t="n">
        <v>0</v>
      </c>
      <c r="L14" s="20" t="n">
        <v>0</v>
      </c>
      <c r="M14" s="18" t="n">
        <v>0.2682992</v>
      </c>
      <c r="N14" s="20" t="n">
        <v>0.27795156</v>
      </c>
      <c r="O14" s="18" t="n">
        <v>0</v>
      </c>
      <c r="P14" s="20" t="n">
        <v>0</v>
      </c>
      <c r="Q14" s="18" t="n">
        <v>0</v>
      </c>
      <c r="R14" s="20" t="n">
        <v>0</v>
      </c>
      <c r="S14" s="18" t="n">
        <v>1.98285809</v>
      </c>
      <c r="T14" s="20" t="n">
        <v>0.71538574</v>
      </c>
    </row>
    <row r="15" spans="1:20">
      <c r="A15" s="15" t="s">
        <v>437</v>
      </c>
      <c r="B15" s="17" t="n">
        <v>2863</v>
      </c>
      <c r="C15" s="18">
        <f>(2507.0/B15*100)</f>
        <v/>
      </c>
      <c r="D15" s="19" t="n">
        <v>356</v>
      </c>
      <c r="E15" s="18" t="n">
        <v>15.74880365</v>
      </c>
      <c r="F15" s="20" t="n">
        <v>2.07377236</v>
      </c>
      <c r="G15" s="18" t="n">
        <v>0.55114576</v>
      </c>
      <c r="H15" s="20" t="n">
        <v>0.35802514</v>
      </c>
      <c r="I15" s="18" t="n">
        <v>78.73542925</v>
      </c>
      <c r="J15" s="20" t="n">
        <v>2.34444565</v>
      </c>
      <c r="K15" s="18" t="n">
        <v>0</v>
      </c>
      <c r="L15" s="20" t="n">
        <v>0</v>
      </c>
      <c r="M15" s="18" t="n">
        <v>0</v>
      </c>
      <c r="N15" s="20" t="n">
        <v>0</v>
      </c>
      <c r="O15" s="18" t="n">
        <v>0</v>
      </c>
      <c r="P15" s="20" t="n">
        <v>0</v>
      </c>
      <c r="Q15" s="18" t="n">
        <v>0</v>
      </c>
      <c r="R15" s="20" t="n">
        <v>0</v>
      </c>
      <c r="S15" s="18" t="n">
        <v>4.96462133</v>
      </c>
      <c r="T15" s="20" t="n">
        <v>1.13528445</v>
      </c>
    </row>
    <row r="16" spans="1:20">
      <c r="A16" s="15" t="s">
        <v>438</v>
      </c>
      <c r="B16" s="17" t="n">
        <v>3111</v>
      </c>
      <c r="C16" s="18">
        <f>(2728.0/B16*100)</f>
        <v/>
      </c>
      <c r="D16" s="19" t="n">
        <v>383</v>
      </c>
      <c r="E16" s="18" t="n">
        <v>16.85853591</v>
      </c>
      <c r="F16" s="20" t="n">
        <v>2.04917866</v>
      </c>
      <c r="G16" s="18" t="n">
        <v>0.4675271</v>
      </c>
      <c r="H16" s="20" t="n">
        <v>0.32777183</v>
      </c>
      <c r="I16" s="18" t="n">
        <v>70.39461077</v>
      </c>
      <c r="J16" s="20" t="n">
        <v>2.39063585</v>
      </c>
      <c r="K16" s="18" t="n">
        <v>0</v>
      </c>
      <c r="L16" s="20" t="n">
        <v>0</v>
      </c>
      <c r="M16" s="18" t="n">
        <v>0.30681464</v>
      </c>
      <c r="N16" s="20" t="n">
        <v>0.40881876</v>
      </c>
      <c r="O16" s="18" t="n">
        <v>0</v>
      </c>
      <c r="P16" s="20" t="n">
        <v>0</v>
      </c>
      <c r="Q16" s="18" t="n">
        <v>0</v>
      </c>
      <c r="R16" s="20" t="n">
        <v>0</v>
      </c>
      <c r="S16" s="18" t="n">
        <v>11.97251158</v>
      </c>
      <c r="T16" s="20" t="n">
        <v>1.85660453</v>
      </c>
    </row>
    <row r="17" spans="1:20">
      <c r="A17" s="15" t="s">
        <v>439</v>
      </c>
      <c r="B17" s="17" t="n">
        <v>3197</v>
      </c>
      <c r="C17" s="18">
        <f>(2806.0/B17*100)</f>
        <v/>
      </c>
      <c r="D17" s="19" t="n">
        <v>391</v>
      </c>
      <c r="E17" s="18" t="n">
        <v>15.13741395</v>
      </c>
      <c r="F17" s="20" t="n">
        <v>1.63983183</v>
      </c>
      <c r="G17" s="18" t="n">
        <v>0.51651923</v>
      </c>
      <c r="H17" s="20" t="n">
        <v>0.34854299</v>
      </c>
      <c r="I17" s="18" t="n">
        <v>73.80739926</v>
      </c>
      <c r="J17" s="20" t="n">
        <v>1.86810949</v>
      </c>
      <c r="K17" s="18" t="n">
        <v>0</v>
      </c>
      <c r="L17" s="20" t="n">
        <v>0</v>
      </c>
      <c r="M17" s="18" t="n">
        <v>0.19766989</v>
      </c>
      <c r="N17" s="20" t="n">
        <v>0.19645167</v>
      </c>
      <c r="O17" s="18" t="n">
        <v>0</v>
      </c>
      <c r="P17" s="20" t="n">
        <v>0</v>
      </c>
      <c r="Q17" s="18" t="n">
        <v>0</v>
      </c>
      <c r="R17" s="20" t="n">
        <v>0</v>
      </c>
      <c r="S17" s="18" t="n">
        <v>10.34099766</v>
      </c>
      <c r="T17" s="20" t="n">
        <v>1.34472267</v>
      </c>
    </row>
    <row r="18" spans="1:20">
      <c r="A18" s="15" t="s">
        <v>440</v>
      </c>
      <c r="B18" s="17" t="n">
        <v>2706</v>
      </c>
      <c r="C18" s="18">
        <f>(2364.0/B18*100)</f>
        <v/>
      </c>
      <c r="D18" s="19" t="n">
        <v>342</v>
      </c>
      <c r="E18" s="18" t="n">
        <v>23.98255933</v>
      </c>
      <c r="F18" s="20" t="n">
        <v>2.80560319</v>
      </c>
      <c r="G18" s="18" t="n">
        <v>3.88378069</v>
      </c>
      <c r="H18" s="20" t="n">
        <v>1.0583211</v>
      </c>
      <c r="I18" s="18" t="n">
        <v>66.31179724</v>
      </c>
      <c r="J18" s="20" t="n">
        <v>2.86540769</v>
      </c>
      <c r="K18" s="18" t="n">
        <v>0</v>
      </c>
      <c r="L18" s="20" t="n">
        <v>0</v>
      </c>
      <c r="M18" s="18" t="n">
        <v>0</v>
      </c>
      <c r="N18" s="20" t="n">
        <v>0</v>
      </c>
      <c r="O18" s="18" t="n">
        <v>0</v>
      </c>
      <c r="P18" s="20" t="n">
        <v>0</v>
      </c>
      <c r="Q18" s="18" t="n">
        <v>0</v>
      </c>
      <c r="R18" s="20" t="n">
        <v>0</v>
      </c>
      <c r="S18" s="18" t="n">
        <v>5.82186274</v>
      </c>
      <c r="T18" s="20" t="n">
        <v>1.42439682</v>
      </c>
    </row>
    <row r="19" spans="1:20">
      <c r="A19" s="15" t="s">
        <v>441</v>
      </c>
      <c r="B19" s="17" t="n">
        <v>2850</v>
      </c>
      <c r="C19" s="18">
        <f>(2473.0/B19*100)</f>
        <v/>
      </c>
      <c r="D19" s="19" t="n">
        <v>377</v>
      </c>
      <c r="E19" s="18" t="n">
        <v>26.17069277</v>
      </c>
      <c r="F19" s="20" t="n">
        <v>2.15349966</v>
      </c>
      <c r="G19" s="18" t="n">
        <v>0.9180568099999999</v>
      </c>
      <c r="H19" s="20" t="n">
        <v>0.42946443</v>
      </c>
      <c r="I19" s="18" t="n">
        <v>61.42036854</v>
      </c>
      <c r="J19" s="20" t="n">
        <v>2.31900212</v>
      </c>
      <c r="K19" s="18" t="n">
        <v>0</v>
      </c>
      <c r="L19" s="20" t="n">
        <v>0</v>
      </c>
      <c r="M19" s="18" t="n">
        <v>0</v>
      </c>
      <c r="N19" s="20" t="n">
        <v>0</v>
      </c>
      <c r="O19" s="18" t="n">
        <v>0</v>
      </c>
      <c r="P19" s="20" t="n">
        <v>0</v>
      </c>
      <c r="Q19" s="18" t="n">
        <v>0</v>
      </c>
      <c r="R19" s="20" t="n">
        <v>0</v>
      </c>
      <c r="S19" s="18" t="n">
        <v>11.49088188</v>
      </c>
      <c r="T19" s="20" t="n">
        <v>1.95679966</v>
      </c>
    </row>
    <row r="20" spans="1:20">
      <c r="A20" s="15" t="s">
        <v>442</v>
      </c>
      <c r="B20" s="17" t="n">
        <v>1741</v>
      </c>
      <c r="C20" s="18">
        <f>(1522.0/B20*100)</f>
        <v/>
      </c>
      <c r="D20" s="19" t="n">
        <v>219</v>
      </c>
      <c r="E20" s="18" t="n">
        <v>22.98586699</v>
      </c>
      <c r="F20" s="20" t="n">
        <v>2.48394371</v>
      </c>
      <c r="G20" s="18" t="n">
        <v>2.18647526</v>
      </c>
      <c r="H20" s="20" t="n">
        <v>1.11141591</v>
      </c>
      <c r="I20" s="18" t="n">
        <v>64.28991879</v>
      </c>
      <c r="J20" s="20" t="n">
        <v>2.91977317</v>
      </c>
      <c r="K20" s="18" t="n">
        <v>0</v>
      </c>
      <c r="L20" s="20" t="n">
        <v>0</v>
      </c>
      <c r="M20" s="18" t="n">
        <v>0.38917718</v>
      </c>
      <c r="N20" s="20" t="n">
        <v>0.38773295</v>
      </c>
      <c r="O20" s="18" t="n">
        <v>0.70415774</v>
      </c>
      <c r="P20" s="20" t="n">
        <v>0.67605005</v>
      </c>
      <c r="Q20" s="18" t="n">
        <v>0</v>
      </c>
      <c r="R20" s="20" t="n">
        <v>0</v>
      </c>
      <c r="S20" s="18" t="n">
        <v>9.444404029999999</v>
      </c>
      <c r="T20" s="20" t="n">
        <v>2.01363581</v>
      </c>
    </row>
    <row r="21" spans="1:20">
      <c r="A21" s="15" t="s">
        <v>443</v>
      </c>
      <c r="B21" s="17" t="n">
        <v>2833</v>
      </c>
      <c r="C21" s="18">
        <f>(2361.0/B21*100)</f>
        <v/>
      </c>
      <c r="D21" s="19" t="n">
        <v>472</v>
      </c>
      <c r="E21" s="18" t="n">
        <v>11.14159215</v>
      </c>
      <c r="F21" s="20" t="n">
        <v>1.50418996</v>
      </c>
      <c r="G21" s="18" t="n">
        <v>1.85712234</v>
      </c>
      <c r="H21" s="20" t="n">
        <v>0.62402867</v>
      </c>
      <c r="I21" s="18" t="n">
        <v>82.61103122</v>
      </c>
      <c r="J21" s="20" t="n">
        <v>1.88745615</v>
      </c>
      <c r="K21" s="18" t="n">
        <v>0</v>
      </c>
      <c r="L21" s="20" t="n">
        <v>0</v>
      </c>
      <c r="M21" s="18" t="n">
        <v>0</v>
      </c>
      <c r="N21" s="20" t="n">
        <v>0</v>
      </c>
      <c r="O21" s="18" t="n">
        <v>0</v>
      </c>
      <c r="P21" s="20" t="n">
        <v>0</v>
      </c>
      <c r="Q21" s="18" t="n">
        <v>0</v>
      </c>
      <c r="R21" s="20" t="n">
        <v>0</v>
      </c>
      <c r="S21" s="18" t="n">
        <v>4.3902543</v>
      </c>
      <c r="T21" s="20" t="n">
        <v>0.92042452</v>
      </c>
    </row>
    <row r="22" spans="1:20">
      <c r="A22" s="15" t="s">
        <v>444</v>
      </c>
      <c r="B22" s="17" t="n">
        <v>3667</v>
      </c>
      <c r="C22" s="18">
        <f>(3193.0/B22*100)</f>
        <v/>
      </c>
      <c r="D22" s="19" t="n">
        <v>474</v>
      </c>
      <c r="E22" s="18" t="n">
        <v>24.92011347</v>
      </c>
      <c r="F22" s="20" t="n">
        <v>1.99269355</v>
      </c>
      <c r="G22" s="18" t="n">
        <v>4.57741626</v>
      </c>
      <c r="H22" s="20" t="n">
        <v>1.07307533</v>
      </c>
      <c r="I22" s="18" t="n">
        <v>59.42209977</v>
      </c>
      <c r="J22" s="20" t="n">
        <v>2.67255666</v>
      </c>
      <c r="K22" s="18" t="n">
        <v>0</v>
      </c>
      <c r="L22" s="20" t="n">
        <v>0</v>
      </c>
      <c r="M22" s="18" t="n">
        <v>0</v>
      </c>
      <c r="N22" s="20" t="n">
        <v>0</v>
      </c>
      <c r="O22" s="18" t="n">
        <v>0</v>
      </c>
      <c r="P22" s="20" t="n">
        <v>0</v>
      </c>
      <c r="Q22" s="18" t="n">
        <v>0</v>
      </c>
      <c r="R22" s="20" t="n">
        <v>0</v>
      </c>
      <c r="S22" s="18" t="n">
        <v>11.08037051</v>
      </c>
      <c r="T22" s="20" t="n">
        <v>1.70303532</v>
      </c>
    </row>
    <row r="23" spans="1:20">
      <c r="A23" s="15" t="s">
        <v>445</v>
      </c>
      <c r="B23" s="17" t="n">
        <v>5792</v>
      </c>
      <c r="C23" s="18">
        <f>(5091.0/B23*100)</f>
        <v/>
      </c>
      <c r="D23" s="19" t="n">
        <v>701</v>
      </c>
      <c r="E23" s="18" t="n">
        <v>20.07553496</v>
      </c>
      <c r="F23" s="20" t="n">
        <v>1.96687108</v>
      </c>
      <c r="G23" s="18" t="n">
        <v>2.07057964</v>
      </c>
      <c r="H23" s="20" t="n">
        <v>0.8956774</v>
      </c>
      <c r="I23" s="18" t="n">
        <v>62.88916963</v>
      </c>
      <c r="J23" s="20" t="n">
        <v>2.81719093</v>
      </c>
      <c r="K23" s="18" t="n">
        <v>0</v>
      </c>
      <c r="L23" s="20" t="n">
        <v>0</v>
      </c>
      <c r="M23" s="18" t="n">
        <v>0.34646647</v>
      </c>
      <c r="N23" s="20" t="n">
        <v>0.39257938</v>
      </c>
      <c r="O23" s="18" t="n">
        <v>0.85319183</v>
      </c>
      <c r="P23" s="20" t="n">
        <v>0.32849625</v>
      </c>
      <c r="Q23" s="18" t="n">
        <v>0</v>
      </c>
      <c r="R23" s="20" t="n">
        <v>0</v>
      </c>
      <c r="S23" s="18" t="n">
        <v>13.76505747</v>
      </c>
      <c r="T23" s="20" t="n">
        <v>2.06746528</v>
      </c>
    </row>
    <row r="24" spans="1:20">
      <c r="A24" s="15" t="s">
        <v>446</v>
      </c>
      <c r="B24" s="17" t="n">
        <v>3309</v>
      </c>
      <c r="C24" s="18">
        <f>(2899.0/B24*100)</f>
        <v/>
      </c>
      <c r="D24" s="19" t="n">
        <v>410</v>
      </c>
      <c r="E24" s="18" t="n">
        <v>22.19743314</v>
      </c>
      <c r="F24" s="20" t="n">
        <v>2.30006402</v>
      </c>
      <c r="G24" s="18" t="n">
        <v>0.27227777</v>
      </c>
      <c r="H24" s="20" t="n">
        <v>0.27307124</v>
      </c>
      <c r="I24" s="18" t="n">
        <v>71.7178794</v>
      </c>
      <c r="J24" s="20" t="n">
        <v>2.64623919</v>
      </c>
      <c r="K24" s="18" t="n">
        <v>0</v>
      </c>
      <c r="L24" s="20" t="n">
        <v>0</v>
      </c>
      <c r="M24" s="18" t="n">
        <v>0</v>
      </c>
      <c r="N24" s="20" t="n">
        <v>0</v>
      </c>
      <c r="O24" s="18" t="n">
        <v>0</v>
      </c>
      <c r="P24" s="20" t="n">
        <v>0</v>
      </c>
      <c r="Q24" s="18" t="n">
        <v>0</v>
      </c>
      <c r="R24" s="20" t="n">
        <v>0</v>
      </c>
      <c r="S24" s="18" t="n">
        <v>5.81240969</v>
      </c>
      <c r="T24" s="20" t="n">
        <v>1.12010054</v>
      </c>
    </row>
    <row r="25" spans="1:20">
      <c r="A25" s="15" t="s">
        <v>447</v>
      </c>
      <c r="B25" s="17" t="n">
        <v>2669</v>
      </c>
      <c r="C25" s="18">
        <f>(2339.0/B25*100)</f>
        <v/>
      </c>
      <c r="D25" s="19" t="n">
        <v>330</v>
      </c>
      <c r="E25" s="18" t="n">
        <v>13.99899664</v>
      </c>
      <c r="F25" s="20" t="n">
        <v>1.71411814</v>
      </c>
      <c r="G25" s="18" t="n">
        <v>3.23850912</v>
      </c>
      <c r="H25" s="20" t="n">
        <v>0.81146887</v>
      </c>
      <c r="I25" s="18" t="n">
        <v>78.40673303</v>
      </c>
      <c r="J25" s="20" t="n">
        <v>2.09097498</v>
      </c>
      <c r="K25" s="18" t="n">
        <v>0</v>
      </c>
      <c r="L25" s="20" t="n">
        <v>0</v>
      </c>
      <c r="M25" s="18" t="n">
        <v>0</v>
      </c>
      <c r="N25" s="20" t="n">
        <v>0</v>
      </c>
      <c r="O25" s="18" t="n">
        <v>0</v>
      </c>
      <c r="P25" s="20" t="n">
        <v>0</v>
      </c>
      <c r="Q25" s="18" t="n">
        <v>0</v>
      </c>
      <c r="R25" s="20" t="n">
        <v>0</v>
      </c>
      <c r="S25" s="18" t="n">
        <v>4.35576121</v>
      </c>
      <c r="T25" s="20" t="n">
        <v>1.13829194</v>
      </c>
    </row>
    <row r="26" spans="1:20">
      <c r="A26" s="15" t="s">
        <v>448</v>
      </c>
      <c r="B26" s="17" t="n">
        <v>2419</v>
      </c>
      <c r="C26" s="18">
        <f>(2135.0/B26*100)</f>
        <v/>
      </c>
      <c r="D26" s="19" t="n">
        <v>284</v>
      </c>
      <c r="E26" s="18" t="n">
        <v>16.5885836</v>
      </c>
      <c r="F26" s="20" t="n">
        <v>3.06225681</v>
      </c>
      <c r="G26" s="18" t="n">
        <v>2.98200029</v>
      </c>
      <c r="H26" s="20" t="n">
        <v>1.06977489</v>
      </c>
      <c r="I26" s="18" t="n">
        <v>71.76076444</v>
      </c>
      <c r="J26" s="20" t="n">
        <v>3.40934276</v>
      </c>
      <c r="K26" s="18" t="n">
        <v>0</v>
      </c>
      <c r="L26" s="20" t="n">
        <v>0</v>
      </c>
      <c r="M26" s="18" t="n">
        <v>0</v>
      </c>
      <c r="N26" s="20" t="n">
        <v>0</v>
      </c>
      <c r="O26" s="18" t="n">
        <v>0.33629972</v>
      </c>
      <c r="P26" s="20" t="n">
        <v>0.33747621</v>
      </c>
      <c r="Q26" s="18" t="n">
        <v>0</v>
      </c>
      <c r="R26" s="20" t="n">
        <v>0</v>
      </c>
      <c r="S26" s="18" t="n">
        <v>8.33235195</v>
      </c>
      <c r="T26" s="20" t="n">
        <v>1.66352341</v>
      </c>
    </row>
    <row r="27" spans="1:20">
      <c r="A27" s="15" t="s">
        <v>449</v>
      </c>
      <c r="B27" s="17" t="n">
        <v>2683</v>
      </c>
      <c r="C27" s="18">
        <f>(2364.0/B27*100)</f>
        <v/>
      </c>
      <c r="D27" s="19" t="n">
        <v>319</v>
      </c>
      <c r="E27" s="18" t="n">
        <v>20.96957466</v>
      </c>
      <c r="F27" s="20" t="n">
        <v>2.37593732</v>
      </c>
      <c r="G27" s="18" t="n">
        <v>0.63227277</v>
      </c>
      <c r="H27" s="20" t="n">
        <v>0.44540182</v>
      </c>
      <c r="I27" s="18" t="n">
        <v>65.45317654999999</v>
      </c>
      <c r="J27" s="20" t="n">
        <v>2.75870484</v>
      </c>
      <c r="K27" s="18" t="n">
        <v>0</v>
      </c>
      <c r="L27" s="20" t="n">
        <v>0</v>
      </c>
      <c r="M27" s="18" t="n">
        <v>0</v>
      </c>
      <c r="N27" s="20" t="n">
        <v>0</v>
      </c>
      <c r="O27" s="18" t="n">
        <v>0</v>
      </c>
      <c r="P27" s="20" t="n">
        <v>0</v>
      </c>
      <c r="Q27" s="18" t="n">
        <v>0</v>
      </c>
      <c r="R27" s="20" t="n">
        <v>0</v>
      </c>
      <c r="S27" s="18" t="n">
        <v>12.94497602</v>
      </c>
      <c r="T27" s="20" t="n">
        <v>1.74469778</v>
      </c>
    </row>
    <row r="28" spans="1:20">
      <c r="A28" s="15" t="s">
        <v>450</v>
      </c>
      <c r="B28" s="17" t="n">
        <v>3803</v>
      </c>
      <c r="C28" s="18">
        <f>(3351.0/B28*100)</f>
        <v/>
      </c>
      <c r="D28" s="19" t="n">
        <v>452</v>
      </c>
      <c r="E28" s="18" t="n">
        <v>50.43801164</v>
      </c>
      <c r="F28" s="20" t="n">
        <v>2.66327813</v>
      </c>
      <c r="G28" s="18" t="n">
        <v>4.22332879</v>
      </c>
      <c r="H28" s="20" t="n">
        <v>1.23871636</v>
      </c>
      <c r="I28" s="18" t="n">
        <v>38.66205973</v>
      </c>
      <c r="J28" s="20" t="n">
        <v>2.51604177</v>
      </c>
      <c r="K28" s="18" t="n">
        <v>0</v>
      </c>
      <c r="L28" s="20" t="n">
        <v>0</v>
      </c>
      <c r="M28" s="18" t="n">
        <v>0.2296898</v>
      </c>
      <c r="N28" s="20" t="n">
        <v>0.2288967</v>
      </c>
      <c r="O28" s="18" t="n">
        <v>0</v>
      </c>
      <c r="P28" s="20" t="n">
        <v>0</v>
      </c>
      <c r="Q28" s="18" t="n">
        <v>0</v>
      </c>
      <c r="R28" s="20" t="n">
        <v>0</v>
      </c>
      <c r="S28" s="18" t="n">
        <v>6.44691004</v>
      </c>
      <c r="T28" s="20" t="n">
        <v>1.35423902</v>
      </c>
    </row>
    <row r="29" spans="1:20">
      <c r="A29" s="15" t="s">
        <v>451</v>
      </c>
      <c r="B29" s="17" t="n">
        <v>2700</v>
      </c>
      <c r="C29" s="18">
        <f>(2393.0/B29*100)</f>
        <v/>
      </c>
      <c r="D29" s="19" t="n">
        <v>307</v>
      </c>
      <c r="E29" s="18" t="n">
        <v>17.44715024</v>
      </c>
      <c r="F29" s="20" t="n">
        <v>1.92120251</v>
      </c>
      <c r="G29" s="18" t="n">
        <v>8.16827885</v>
      </c>
      <c r="H29" s="20" t="n">
        <v>1.72507235</v>
      </c>
      <c r="I29" s="18" t="n">
        <v>70.51627084</v>
      </c>
      <c r="J29" s="20" t="n">
        <v>2.43725655</v>
      </c>
      <c r="K29" s="18" t="n">
        <v>0</v>
      </c>
      <c r="L29" s="20" t="n">
        <v>0</v>
      </c>
      <c r="M29" s="18" t="n">
        <v>0</v>
      </c>
      <c r="N29" s="20" t="n">
        <v>0</v>
      </c>
      <c r="O29" s="18" t="n">
        <v>0</v>
      </c>
      <c r="P29" s="20" t="n">
        <v>0</v>
      </c>
      <c r="Q29" s="18" t="n">
        <v>0</v>
      </c>
      <c r="R29" s="20" t="n">
        <v>0</v>
      </c>
      <c r="S29" s="18" t="n">
        <v>3.86830007</v>
      </c>
      <c r="T29" s="20" t="n">
        <v>1.21787764</v>
      </c>
    </row>
    <row r="30" spans="1:20">
      <c r="A30" s="15" t="s">
        <v>452</v>
      </c>
      <c r="B30" s="17" t="n">
        <v>2257</v>
      </c>
      <c r="C30" s="18">
        <f>(1997.0/B30*100)</f>
        <v/>
      </c>
      <c r="D30" s="19" t="n">
        <v>260</v>
      </c>
      <c r="E30" s="18" t="n">
        <v>11.80077692</v>
      </c>
      <c r="F30" s="20" t="n">
        <v>1.8030703</v>
      </c>
      <c r="G30" s="18" t="n">
        <v>0</v>
      </c>
      <c r="H30" s="20" t="n">
        <v>0</v>
      </c>
      <c r="I30" s="18" t="n">
        <v>80.55719377</v>
      </c>
      <c r="J30" s="20" t="n">
        <v>2.37121665</v>
      </c>
      <c r="K30" s="18" t="n">
        <v>0</v>
      </c>
      <c r="L30" s="20" t="n">
        <v>0</v>
      </c>
      <c r="M30" s="18" t="n">
        <v>0</v>
      </c>
      <c r="N30" s="20" t="n">
        <v>0</v>
      </c>
      <c r="O30" s="18" t="n">
        <v>0</v>
      </c>
      <c r="P30" s="20" t="n">
        <v>0</v>
      </c>
      <c r="Q30" s="18" t="n">
        <v>0</v>
      </c>
      <c r="R30" s="20" t="n">
        <v>0</v>
      </c>
      <c r="S30" s="18" t="n">
        <v>7.64202931</v>
      </c>
      <c r="T30" s="20" t="n">
        <v>1.70782514</v>
      </c>
    </row>
    <row r="31" spans="1:20">
      <c r="A31" s="15" t="s">
        <v>453</v>
      </c>
      <c r="B31" s="17" t="n">
        <v>2706</v>
      </c>
      <c r="C31" s="18">
        <f>(2374.0/B31*100)</f>
        <v/>
      </c>
      <c r="D31" s="19" t="n">
        <v>332</v>
      </c>
      <c r="E31" s="18" t="n">
        <v>13.55021552</v>
      </c>
      <c r="F31" s="20" t="n">
        <v>1.88360501</v>
      </c>
      <c r="G31" s="18" t="n">
        <v>2.11792795</v>
      </c>
      <c r="H31" s="20" t="n">
        <v>0.77154915</v>
      </c>
      <c r="I31" s="18" t="n">
        <v>76.04915450999999</v>
      </c>
      <c r="J31" s="20" t="n">
        <v>2.37677157</v>
      </c>
      <c r="K31" s="18" t="n">
        <v>0</v>
      </c>
      <c r="L31" s="20" t="n">
        <v>0</v>
      </c>
      <c r="M31" s="18" t="n">
        <v>0.57003115</v>
      </c>
      <c r="N31" s="20" t="n">
        <v>0.3946441</v>
      </c>
      <c r="O31" s="18" t="n">
        <v>0</v>
      </c>
      <c r="P31" s="20" t="n">
        <v>0</v>
      </c>
      <c r="Q31" s="18" t="n">
        <v>0</v>
      </c>
      <c r="R31" s="20" t="n">
        <v>0</v>
      </c>
      <c r="S31" s="18" t="n">
        <v>7.71267087</v>
      </c>
      <c r="T31" s="20" t="n">
        <v>1.48849658</v>
      </c>
    </row>
    <row r="32" spans="1:20">
      <c r="A32" s="15" t="s">
        <v>454</v>
      </c>
      <c r="B32" s="17" t="n">
        <v>2209</v>
      </c>
      <c r="C32" s="18">
        <f>(1829.0/B32*100)</f>
        <v/>
      </c>
      <c r="D32" s="19" t="n">
        <v>380</v>
      </c>
      <c r="E32" s="18" t="n">
        <v>15.17749406</v>
      </c>
      <c r="F32" s="20" t="n">
        <v>1.70313685</v>
      </c>
      <c r="G32" s="18" t="n">
        <v>1.43025869</v>
      </c>
      <c r="H32" s="20" t="n">
        <v>0.59021134</v>
      </c>
      <c r="I32" s="18" t="n">
        <v>74.19276206000001</v>
      </c>
      <c r="J32" s="20" t="n">
        <v>2.25252366</v>
      </c>
      <c r="K32" s="18" t="n">
        <v>0</v>
      </c>
      <c r="L32" s="20" t="n">
        <v>0</v>
      </c>
      <c r="M32" s="18" t="n">
        <v>0</v>
      </c>
      <c r="N32" s="20" t="n">
        <v>0</v>
      </c>
      <c r="O32" s="18" t="n">
        <v>0</v>
      </c>
      <c r="P32" s="20" t="n">
        <v>0</v>
      </c>
      <c r="Q32" s="18" t="n">
        <v>0</v>
      </c>
      <c r="R32" s="20" t="n">
        <v>0</v>
      </c>
      <c r="S32" s="18" t="n">
        <v>9.199485190000001</v>
      </c>
      <c r="T32" s="20" t="n">
        <v>1.65551621</v>
      </c>
    </row>
    <row r="33" spans="1:20">
      <c r="A33" s="15" t="s">
        <v>455</v>
      </c>
      <c r="B33" s="17" t="n">
        <v>3651</v>
      </c>
      <c r="C33" s="18">
        <f>(3201.0/B33*100)</f>
        <v/>
      </c>
      <c r="D33" s="19" t="n">
        <v>450</v>
      </c>
      <c r="E33" s="18" t="n">
        <v>18.5289421</v>
      </c>
      <c r="F33" s="20" t="n">
        <v>2.47223481</v>
      </c>
      <c r="G33" s="18" t="n">
        <v>3.14177912</v>
      </c>
      <c r="H33" s="20" t="n">
        <v>0.99791817</v>
      </c>
      <c r="I33" s="18" t="n">
        <v>72.38625386</v>
      </c>
      <c r="J33" s="20" t="n">
        <v>2.65468235</v>
      </c>
      <c r="K33" s="18" t="n">
        <v>0</v>
      </c>
      <c r="L33" s="20" t="n">
        <v>0</v>
      </c>
      <c r="M33" s="18" t="n">
        <v>0.3129419</v>
      </c>
      <c r="N33" s="20" t="n">
        <v>0.31438068</v>
      </c>
      <c r="O33" s="18" t="n">
        <v>0</v>
      </c>
      <c r="P33" s="20" t="n">
        <v>0</v>
      </c>
      <c r="Q33" s="18" t="n">
        <v>0</v>
      </c>
      <c r="R33" s="20" t="n">
        <v>0</v>
      </c>
      <c r="S33" s="18" t="n">
        <v>5.63008302</v>
      </c>
      <c r="T33" s="20" t="n">
        <v>1.34747268</v>
      </c>
    </row>
    <row r="34" spans="1:20">
      <c r="A34" s="15" t="s">
        <v>456</v>
      </c>
      <c r="B34" s="17" t="n">
        <v>3035</v>
      </c>
      <c r="C34" s="18">
        <f>(2669.0/B34*100)</f>
        <v/>
      </c>
      <c r="D34" s="19" t="n">
        <v>366</v>
      </c>
      <c r="E34" s="18" t="n">
        <v>26.1340275</v>
      </c>
      <c r="F34" s="20" t="n">
        <v>2.32882112</v>
      </c>
      <c r="G34" s="18" t="n">
        <v>0.32152931</v>
      </c>
      <c r="H34" s="20" t="n">
        <v>0.31909173</v>
      </c>
      <c r="I34" s="18" t="n">
        <v>59.89765373</v>
      </c>
      <c r="J34" s="20" t="n">
        <v>2.20814885</v>
      </c>
      <c r="K34" s="18" t="n">
        <v>0</v>
      </c>
      <c r="L34" s="20" t="n">
        <v>0</v>
      </c>
      <c r="M34" s="18" t="n">
        <v>0</v>
      </c>
      <c r="N34" s="20" t="n">
        <v>0</v>
      </c>
      <c r="O34" s="18" t="n">
        <v>0</v>
      </c>
      <c r="P34" s="20" t="n">
        <v>0</v>
      </c>
      <c r="Q34" s="18" t="n">
        <v>0</v>
      </c>
      <c r="R34" s="20" t="n">
        <v>0</v>
      </c>
      <c r="S34" s="18" t="n">
        <v>13.64678945</v>
      </c>
      <c r="T34" s="20" t="n">
        <v>1.95691007</v>
      </c>
    </row>
    <row r="35" spans="1:20">
      <c r="A35" s="15" t="s">
        <v>457</v>
      </c>
      <c r="B35" s="17" t="n">
        <v>2901</v>
      </c>
      <c r="C35" s="18">
        <f>(2535.0/B35*100)</f>
        <v/>
      </c>
      <c r="D35" s="19" t="n">
        <v>366</v>
      </c>
      <c r="E35" s="18" t="n">
        <v>13.57816828</v>
      </c>
      <c r="F35" s="20" t="n">
        <v>2.05775988</v>
      </c>
      <c r="G35" s="18" t="n">
        <v>0.8240590800000001</v>
      </c>
      <c r="H35" s="20" t="n">
        <v>0.43448813</v>
      </c>
      <c r="I35" s="18" t="n">
        <v>79.26713189</v>
      </c>
      <c r="J35" s="20" t="n">
        <v>2.11999593</v>
      </c>
      <c r="K35" s="18" t="n">
        <v>0</v>
      </c>
      <c r="L35" s="20" t="n">
        <v>0</v>
      </c>
      <c r="M35" s="18" t="n">
        <v>0</v>
      </c>
      <c r="N35" s="20" t="n">
        <v>0</v>
      </c>
      <c r="O35" s="18" t="n">
        <v>0</v>
      </c>
      <c r="P35" s="20" t="n">
        <v>0</v>
      </c>
      <c r="Q35" s="18" t="n">
        <v>0</v>
      </c>
      <c r="R35" s="20" t="n">
        <v>0</v>
      </c>
      <c r="S35" s="18" t="n">
        <v>6.33064074</v>
      </c>
      <c r="T35" s="20" t="n">
        <v>1.35337054</v>
      </c>
    </row>
    <row r="36" spans="1:20">
      <c r="A36" s="15" t="s">
        <v>458</v>
      </c>
      <c r="B36" s="17" t="n">
        <v>3404</v>
      </c>
      <c r="C36" s="18">
        <f>(2993.0/B36*100)</f>
        <v/>
      </c>
      <c r="D36" s="19" t="n">
        <v>411</v>
      </c>
      <c r="E36" s="18" t="n">
        <v>19.54275204</v>
      </c>
      <c r="F36" s="20" t="n">
        <v>2.05482182</v>
      </c>
      <c r="G36" s="18" t="n">
        <v>3.26685177</v>
      </c>
      <c r="H36" s="20" t="n">
        <v>0.80284282</v>
      </c>
      <c r="I36" s="18" t="n">
        <v>65.32970182</v>
      </c>
      <c r="J36" s="20" t="n">
        <v>2.5798525</v>
      </c>
      <c r="K36" s="18" t="n">
        <v>0</v>
      </c>
      <c r="L36" s="20" t="n">
        <v>0</v>
      </c>
      <c r="M36" s="18" t="n">
        <v>0</v>
      </c>
      <c r="N36" s="20" t="n">
        <v>0</v>
      </c>
      <c r="O36" s="18" t="n">
        <v>0</v>
      </c>
      <c r="P36" s="20" t="n">
        <v>0</v>
      </c>
      <c r="Q36" s="18" t="n">
        <v>0</v>
      </c>
      <c r="R36" s="20" t="n">
        <v>0</v>
      </c>
      <c r="S36" s="18" t="n">
        <v>11.86069438</v>
      </c>
      <c r="T36" s="20" t="n">
        <v>1.8148727</v>
      </c>
    </row>
    <row r="37" spans="1:20">
      <c r="A37" s="15" t="s">
        <v>459</v>
      </c>
      <c r="B37" s="17" t="n">
        <v>2731</v>
      </c>
      <c r="C37" s="18">
        <f>(2384.0/B37*100)</f>
        <v/>
      </c>
      <c r="D37" s="19" t="n">
        <v>347</v>
      </c>
      <c r="E37" s="18" t="n">
        <v>13.46738341</v>
      </c>
      <c r="F37" s="20" t="n">
        <v>1.92489817</v>
      </c>
      <c r="G37" s="18" t="n">
        <v>0.75573332</v>
      </c>
      <c r="H37" s="20" t="n">
        <v>0.54570763</v>
      </c>
      <c r="I37" s="18" t="n">
        <v>73.38152306000001</v>
      </c>
      <c r="J37" s="20" t="n">
        <v>2.32596363</v>
      </c>
      <c r="K37" s="18" t="n">
        <v>0</v>
      </c>
      <c r="L37" s="20" t="n">
        <v>0</v>
      </c>
      <c r="M37" s="18" t="n">
        <v>0.29070114</v>
      </c>
      <c r="N37" s="20" t="n">
        <v>0.29401918</v>
      </c>
      <c r="O37" s="18" t="n">
        <v>0</v>
      </c>
      <c r="P37" s="20" t="n">
        <v>0</v>
      </c>
      <c r="Q37" s="18" t="n">
        <v>0</v>
      </c>
      <c r="R37" s="20" t="n">
        <v>0</v>
      </c>
      <c r="S37" s="18" t="n">
        <v>12.10465907</v>
      </c>
      <c r="T37" s="20" t="n">
        <v>1.65602487</v>
      </c>
    </row>
    <row r="38" spans="1:20">
      <c r="A38" s="15" t="s">
        <v>460</v>
      </c>
      <c r="B38" s="17" t="n">
        <v>2807</v>
      </c>
      <c r="C38" s="18">
        <f>(2325.0/B38*100)</f>
        <v/>
      </c>
      <c r="D38" s="19" t="n">
        <v>482</v>
      </c>
      <c r="E38" s="18" t="n">
        <v>14.55324365</v>
      </c>
      <c r="F38" s="20" t="n">
        <v>1.91786719</v>
      </c>
      <c r="G38" s="18" t="n">
        <v>0.95176672</v>
      </c>
      <c r="H38" s="20" t="n">
        <v>0.45088529</v>
      </c>
      <c r="I38" s="18" t="n">
        <v>77.59634416999999</v>
      </c>
      <c r="J38" s="20" t="n">
        <v>2.05456264</v>
      </c>
      <c r="K38" s="18" t="n">
        <v>0</v>
      </c>
      <c r="L38" s="20" t="n">
        <v>0</v>
      </c>
      <c r="M38" s="18" t="n">
        <v>0.05913083</v>
      </c>
      <c r="N38" s="20" t="n">
        <v>0.03975103</v>
      </c>
      <c r="O38" s="18" t="n">
        <v>0.26871088</v>
      </c>
      <c r="P38" s="20" t="n">
        <v>0.26922948</v>
      </c>
      <c r="Q38" s="18" t="n">
        <v>0</v>
      </c>
      <c r="R38" s="20" t="n">
        <v>0</v>
      </c>
      <c r="S38" s="18" t="n">
        <v>6.57080376</v>
      </c>
      <c r="T38" s="20" t="n">
        <v>1.27230621</v>
      </c>
    </row>
    <row r="39" spans="1:20">
      <c r="A39" s="15" t="s">
        <v>461</v>
      </c>
      <c r="B39" s="17" t="n">
        <v>2938</v>
      </c>
      <c r="C39" s="18">
        <f>(2588.0/B39*100)</f>
        <v/>
      </c>
      <c r="D39" s="19" t="n">
        <v>350</v>
      </c>
      <c r="E39" s="18" t="n">
        <v>25.87511576</v>
      </c>
      <c r="F39" s="20" t="n">
        <v>2.31638221</v>
      </c>
      <c r="G39" s="18" t="n">
        <v>5.8003826</v>
      </c>
      <c r="H39" s="20" t="n">
        <v>1.18332796</v>
      </c>
      <c r="I39" s="18" t="n">
        <v>59.7676782</v>
      </c>
      <c r="J39" s="20" t="n">
        <v>2.73472908</v>
      </c>
      <c r="K39" s="18" t="n">
        <v>0</v>
      </c>
      <c r="L39" s="20" t="n">
        <v>0</v>
      </c>
      <c r="M39" s="18" t="n">
        <v>0</v>
      </c>
      <c r="N39" s="20" t="n">
        <v>0</v>
      </c>
      <c r="O39" s="18" t="n">
        <v>0</v>
      </c>
      <c r="P39" s="20" t="n">
        <v>0</v>
      </c>
      <c r="Q39" s="18" t="n">
        <v>0</v>
      </c>
      <c r="R39" s="20" t="n">
        <v>0</v>
      </c>
      <c r="S39" s="18" t="n">
        <v>8.55682345</v>
      </c>
      <c r="T39" s="20" t="n">
        <v>1.66972375</v>
      </c>
    </row>
    <row r="40" spans="1:20">
      <c r="A40" s="15" t="s">
        <v>462</v>
      </c>
      <c r="B40" s="17" t="n">
        <v>6922</v>
      </c>
      <c r="C40" s="18">
        <f>(6090.0/B40*100)</f>
        <v/>
      </c>
      <c r="D40" s="19" t="n">
        <v>832</v>
      </c>
      <c r="E40" s="18" t="n">
        <v>11.34971851</v>
      </c>
      <c r="F40" s="20" t="n">
        <v>1.6560298</v>
      </c>
      <c r="G40" s="18" t="n">
        <v>1.40912958</v>
      </c>
      <c r="H40" s="20" t="n">
        <v>0.58810432</v>
      </c>
      <c r="I40" s="18" t="n">
        <v>81.13615926999999</v>
      </c>
      <c r="J40" s="20" t="n">
        <v>1.93142358</v>
      </c>
      <c r="K40" s="18" t="n">
        <v>0</v>
      </c>
      <c r="L40" s="20" t="n">
        <v>0</v>
      </c>
      <c r="M40" s="18" t="n">
        <v>0.02370879</v>
      </c>
      <c r="N40" s="20" t="n">
        <v>0.02382851</v>
      </c>
      <c r="O40" s="18" t="n">
        <v>0</v>
      </c>
      <c r="P40" s="20" t="n">
        <v>0</v>
      </c>
      <c r="Q40" s="18" t="n">
        <v>0</v>
      </c>
      <c r="R40" s="20" t="n">
        <v>0</v>
      </c>
      <c r="S40" s="18" t="n">
        <v>6.08128385</v>
      </c>
      <c r="T40" s="20" t="n">
        <v>1.20622473</v>
      </c>
    </row>
    <row r="41" spans="1:20">
      <c r="A41" s="15" t="s">
        <v>463</v>
      </c>
      <c r="B41" s="17" t="n">
        <v>2854</v>
      </c>
      <c r="C41" s="18">
        <f>(2495.0/B41*100)</f>
        <v/>
      </c>
      <c r="D41" s="19" t="n">
        <v>359</v>
      </c>
      <c r="E41" s="18" t="n">
        <v>17.55797538</v>
      </c>
      <c r="F41" s="20" t="n">
        <v>2.05154192</v>
      </c>
      <c r="G41" s="18" t="n">
        <v>5.04181024</v>
      </c>
      <c r="H41" s="20" t="n">
        <v>1.03963111</v>
      </c>
      <c r="I41" s="18" t="n">
        <v>75.42722998000001</v>
      </c>
      <c r="J41" s="20" t="n">
        <v>2.57044013</v>
      </c>
      <c r="K41" s="18" t="n">
        <v>0</v>
      </c>
      <c r="L41" s="20" t="n">
        <v>0</v>
      </c>
      <c r="M41" s="18" t="n">
        <v>0</v>
      </c>
      <c r="N41" s="20" t="n">
        <v>0</v>
      </c>
      <c r="O41" s="18" t="n">
        <v>0</v>
      </c>
      <c r="P41" s="20" t="n">
        <v>0</v>
      </c>
      <c r="Q41" s="18" t="n">
        <v>0</v>
      </c>
      <c r="R41" s="20" t="n">
        <v>0</v>
      </c>
      <c r="S41" s="18" t="n">
        <v>1.9729844</v>
      </c>
      <c r="T41" s="20" t="n">
        <v>0.73613209</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12073</v>
      </c>
      <c r="C46" s="18">
        <f>(10728.0/B46*100)</f>
        <v/>
      </c>
      <c r="D46" s="19" t="n">
        <v>1345</v>
      </c>
      <c r="E46" s="18" t="n">
        <v>50.91481474</v>
      </c>
      <c r="F46" s="20" t="n">
        <v>2.04881546</v>
      </c>
      <c r="G46" s="18" t="n">
        <v>2.55243296</v>
      </c>
      <c r="H46" s="20" t="n">
        <v>0.63485259</v>
      </c>
      <c r="I46" s="18" t="n">
        <v>26.61610946</v>
      </c>
      <c r="J46" s="20" t="n">
        <v>1.83415138</v>
      </c>
      <c r="K46" s="18" t="n">
        <v>0</v>
      </c>
      <c r="L46" s="20" t="n">
        <v>0</v>
      </c>
      <c r="M46" s="18" t="n">
        <v>0.61348414</v>
      </c>
      <c r="N46" s="20" t="n">
        <v>0.24359884</v>
      </c>
      <c r="O46" s="18" t="n">
        <v>0.5515029</v>
      </c>
      <c r="P46" s="20" t="n">
        <v>0.25651108</v>
      </c>
      <c r="Q46" s="18" t="n">
        <v>0</v>
      </c>
      <c r="R46" s="20" t="n">
        <v>0</v>
      </c>
      <c r="S46" s="18" t="n">
        <v>18.75165581</v>
      </c>
      <c r="T46" s="20" t="n">
        <v>1.30837536</v>
      </c>
    </row>
    <row r="47" spans="1:20">
      <c r="A47" s="15" t="s">
        <v>470</v>
      </c>
      <c r="B47" s="17" t="n">
        <v>2823</v>
      </c>
      <c r="C47" s="18">
        <f>(2479.0/B47*100)</f>
        <v/>
      </c>
      <c r="D47" s="19" t="n">
        <v>344</v>
      </c>
      <c r="E47" s="18" t="n">
        <v>20.36032534</v>
      </c>
      <c r="F47" s="20" t="n">
        <v>2.48523078</v>
      </c>
      <c r="G47" s="18" t="n">
        <v>2.6136861</v>
      </c>
      <c r="H47" s="20" t="n">
        <v>1.00328016</v>
      </c>
      <c r="I47" s="18" t="n">
        <v>61.03307602</v>
      </c>
      <c r="J47" s="20" t="n">
        <v>3.30992503</v>
      </c>
      <c r="K47" s="18" t="n">
        <v>0</v>
      </c>
      <c r="L47" s="20" t="n">
        <v>0</v>
      </c>
      <c r="M47" s="18" t="n">
        <v>0</v>
      </c>
      <c r="N47" s="20" t="n">
        <v>0</v>
      </c>
      <c r="O47" s="18" t="n">
        <v>0</v>
      </c>
      <c r="P47" s="20" t="n">
        <v>0</v>
      </c>
      <c r="Q47" s="18" t="n">
        <v>0</v>
      </c>
      <c r="R47" s="20" t="n">
        <v>0</v>
      </c>
      <c r="S47" s="18" t="n">
        <v>15.99291254</v>
      </c>
      <c r="T47" s="20" t="n">
        <v>1.86024838</v>
      </c>
    </row>
    <row r="48" spans="1:20">
      <c r="A48" s="15" t="s">
        <v>471</v>
      </c>
      <c r="B48" s="17" t="n">
        <v>4682</v>
      </c>
      <c r="C48" s="18">
        <f>(4099.0/B48*100)</f>
        <v/>
      </c>
      <c r="D48" s="19" t="n">
        <v>583</v>
      </c>
      <c r="E48" s="18" t="n">
        <v>26.0413423</v>
      </c>
      <c r="F48" s="20" t="n">
        <v>2.57847766</v>
      </c>
      <c r="G48" s="18" t="n">
        <v>2.09073321</v>
      </c>
      <c r="H48" s="20" t="n">
        <v>0.739935</v>
      </c>
      <c r="I48" s="18" t="n">
        <v>62.9592796</v>
      </c>
      <c r="J48" s="20" t="n">
        <v>3.11262777</v>
      </c>
      <c r="K48" s="18" t="n">
        <v>0</v>
      </c>
      <c r="L48" s="20" t="n">
        <v>0</v>
      </c>
      <c r="M48" s="18" t="n">
        <v>0.32897925</v>
      </c>
      <c r="N48" s="20" t="n">
        <v>0.32258067</v>
      </c>
      <c r="O48" s="18" t="n">
        <v>0</v>
      </c>
      <c r="P48" s="20" t="n">
        <v>0</v>
      </c>
      <c r="Q48" s="18" t="n">
        <v>0</v>
      </c>
      <c r="R48" s="20" t="n">
        <v>0</v>
      </c>
      <c r="S48" s="18" t="n">
        <v>8.57966564</v>
      </c>
      <c r="T48" s="20" t="n">
        <v>1.74185018</v>
      </c>
    </row>
    <row r="49" spans="1:20">
      <c r="A49" s="15" t="s">
        <v>472</v>
      </c>
      <c r="B49" s="17" t="n">
        <v>6158</v>
      </c>
      <c r="C49" s="18">
        <f>(5419.0/B49*100)</f>
        <v/>
      </c>
      <c r="D49" s="19" t="n">
        <v>739</v>
      </c>
      <c r="E49" s="18" t="n">
        <v>58.72856202</v>
      </c>
      <c r="F49" s="20" t="n">
        <v>2.57583004</v>
      </c>
      <c r="G49" s="18" t="n">
        <v>0.33457598</v>
      </c>
      <c r="H49" s="20" t="n">
        <v>0.25819608</v>
      </c>
      <c r="I49" s="18" t="n">
        <v>34.65080062</v>
      </c>
      <c r="J49" s="20" t="n">
        <v>2.4938018</v>
      </c>
      <c r="K49" s="18" t="n">
        <v>0</v>
      </c>
      <c r="L49" s="20" t="n">
        <v>0</v>
      </c>
      <c r="M49" s="18" t="n">
        <v>0.9371357299999999</v>
      </c>
      <c r="N49" s="20" t="n">
        <v>0.43715582</v>
      </c>
      <c r="O49" s="18" t="n">
        <v>0</v>
      </c>
      <c r="P49" s="20" t="n">
        <v>0</v>
      </c>
      <c r="Q49" s="18" t="n">
        <v>0</v>
      </c>
      <c r="R49" s="20" t="n">
        <v>0</v>
      </c>
      <c r="S49" s="18" t="n">
        <v>5.34892564</v>
      </c>
      <c r="T49" s="20" t="n">
        <v>1.21177089</v>
      </c>
    </row>
    <row r="50" spans="1:20">
      <c r="A50" s="15" t="s">
        <v>473</v>
      </c>
      <c r="B50" s="17" t="n">
        <v>3494</v>
      </c>
      <c r="C50" s="18">
        <f>(3109.0/B50*100)</f>
        <v/>
      </c>
      <c r="D50" s="19" t="n">
        <v>385</v>
      </c>
      <c r="E50" s="18" t="n">
        <v>58.23463347</v>
      </c>
      <c r="F50" s="20" t="n">
        <v>2.31331604</v>
      </c>
      <c r="G50" s="18" t="n">
        <v>1.95741673</v>
      </c>
      <c r="H50" s="20" t="n">
        <v>0.7756750100000001</v>
      </c>
      <c r="I50" s="18" t="n">
        <v>30.89390365</v>
      </c>
      <c r="J50" s="20" t="n">
        <v>2.25210666</v>
      </c>
      <c r="K50" s="18" t="n">
        <v>0</v>
      </c>
      <c r="L50" s="20" t="n">
        <v>0</v>
      </c>
      <c r="M50" s="18" t="n">
        <v>0</v>
      </c>
      <c r="N50" s="20" t="n">
        <v>0</v>
      </c>
      <c r="O50" s="18" t="n">
        <v>0</v>
      </c>
      <c r="P50" s="20" t="n">
        <v>0</v>
      </c>
      <c r="Q50" s="18" t="n">
        <v>0</v>
      </c>
      <c r="R50" s="20" t="n">
        <v>0</v>
      </c>
      <c r="S50" s="18" t="n">
        <v>8.914046150000001</v>
      </c>
      <c r="T50" s="20" t="n">
        <v>1.52488369</v>
      </c>
    </row>
    <row r="51" spans="1:20">
      <c r="A51" s="15" t="s">
        <v>474</v>
      </c>
      <c r="B51" s="17" t="n">
        <v>3013</v>
      </c>
      <c r="C51" s="18">
        <f>(2650.0/B51*100)</f>
        <v/>
      </c>
      <c r="D51" s="19" t="n">
        <v>363</v>
      </c>
      <c r="E51" s="18" t="n">
        <v>21.53153397</v>
      </c>
      <c r="F51" s="20" t="n">
        <v>1.98687379</v>
      </c>
      <c r="G51" s="18" t="n">
        <v>0.26586598</v>
      </c>
      <c r="H51" s="20" t="n">
        <v>0.26439003</v>
      </c>
      <c r="I51" s="18" t="n">
        <v>69.34450534</v>
      </c>
      <c r="J51" s="20" t="n">
        <v>2.39272318</v>
      </c>
      <c r="K51" s="18" t="n">
        <v>0</v>
      </c>
      <c r="L51" s="20" t="n">
        <v>0</v>
      </c>
      <c r="M51" s="18" t="n">
        <v>0</v>
      </c>
      <c r="N51" s="20" t="n">
        <v>0</v>
      </c>
      <c r="O51" s="18" t="n">
        <v>0</v>
      </c>
      <c r="P51" s="20" t="n">
        <v>0</v>
      </c>
      <c r="Q51" s="18" t="n">
        <v>0</v>
      </c>
      <c r="R51" s="20" t="n">
        <v>0</v>
      </c>
      <c r="S51" s="18" t="n">
        <v>8.85809471</v>
      </c>
      <c r="T51" s="20" t="n">
        <v>1.48072115</v>
      </c>
    </row>
    <row r="52" spans="1:20">
      <c r="A52" s="15" t="s">
        <v>475</v>
      </c>
      <c r="B52" s="17" t="n">
        <v>2760</v>
      </c>
      <c r="C52" s="18">
        <f>(2425.0/B52*100)</f>
        <v/>
      </c>
      <c r="D52" s="19" t="n">
        <v>335</v>
      </c>
      <c r="E52" s="18" t="n">
        <v>23.6416802</v>
      </c>
      <c r="F52" s="20" t="n">
        <v>2.46683852</v>
      </c>
      <c r="G52" s="18" t="n">
        <v>3.04567343</v>
      </c>
      <c r="H52" s="20" t="n">
        <v>0.97313483</v>
      </c>
      <c r="I52" s="18" t="n">
        <v>64.08517893</v>
      </c>
      <c r="J52" s="20" t="n">
        <v>2.8351889</v>
      </c>
      <c r="K52" s="18" t="n">
        <v>0</v>
      </c>
      <c r="L52" s="20" t="n">
        <v>0</v>
      </c>
      <c r="M52" s="18" t="n">
        <v>0</v>
      </c>
      <c r="N52" s="20" t="n">
        <v>0</v>
      </c>
      <c r="O52" s="18" t="n">
        <v>0</v>
      </c>
      <c r="P52" s="20" t="n">
        <v>0</v>
      </c>
      <c r="Q52" s="18" t="n">
        <v>0</v>
      </c>
      <c r="R52" s="20" t="n">
        <v>0</v>
      </c>
      <c r="S52" s="18" t="n">
        <v>9.227467430000001</v>
      </c>
      <c r="T52" s="20" t="n">
        <v>1.80410128</v>
      </c>
    </row>
    <row r="53" spans="1:20">
      <c r="A53" s="15" t="s">
        <v>476</v>
      </c>
      <c r="B53" s="17" t="n">
        <v>2474</v>
      </c>
      <c r="C53" s="18">
        <f>(2094.0/B53*100)</f>
        <v/>
      </c>
      <c r="D53" s="19" t="n">
        <v>380</v>
      </c>
      <c r="E53" s="18" t="n">
        <v>48.08311276</v>
      </c>
      <c r="F53" s="20" t="n">
        <v>2.65344069</v>
      </c>
      <c r="G53" s="18" t="n">
        <v>11.04680985</v>
      </c>
      <c r="H53" s="20" t="n">
        <v>1.60787836</v>
      </c>
      <c r="I53" s="18" t="n">
        <v>11.79501994</v>
      </c>
      <c r="J53" s="20" t="n">
        <v>1.69382415</v>
      </c>
      <c r="K53" s="18" t="n">
        <v>0</v>
      </c>
      <c r="L53" s="20" t="n">
        <v>0</v>
      </c>
      <c r="M53" s="18" t="n">
        <v>5.1191927</v>
      </c>
      <c r="N53" s="20" t="n">
        <v>1.15826471</v>
      </c>
      <c r="O53" s="18" t="n">
        <v>1.16671941</v>
      </c>
      <c r="P53" s="20" t="n">
        <v>1.02731046</v>
      </c>
      <c r="Q53" s="18" t="n">
        <v>0</v>
      </c>
      <c r="R53" s="20" t="n">
        <v>0</v>
      </c>
      <c r="S53" s="18" t="n">
        <v>22.78914534</v>
      </c>
      <c r="T53" s="20" t="n">
        <v>2.59575844</v>
      </c>
    </row>
    <row r="54" spans="1:20">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2675</v>
      </c>
      <c r="C55" s="18">
        <f>(2364.0/B55*100)</f>
        <v/>
      </c>
      <c r="D55" s="19" t="n">
        <v>311</v>
      </c>
      <c r="E55" s="18" t="n">
        <v>20.65139462</v>
      </c>
      <c r="F55" s="20" t="n">
        <v>2.28873348</v>
      </c>
      <c r="G55" s="18" t="n">
        <v>0.7165624900000001</v>
      </c>
      <c r="H55" s="20" t="n">
        <v>0.5047868599999999</v>
      </c>
      <c r="I55" s="18" t="n">
        <v>75.81955970999999</v>
      </c>
      <c r="J55" s="20" t="n">
        <v>2.53894957</v>
      </c>
      <c r="K55" s="18" t="n">
        <v>0</v>
      </c>
      <c r="L55" s="20" t="n">
        <v>0</v>
      </c>
      <c r="M55" s="18" t="n">
        <v>0</v>
      </c>
      <c r="N55" s="20" t="n">
        <v>0</v>
      </c>
      <c r="O55" s="18" t="n">
        <v>0</v>
      </c>
      <c r="P55" s="20" t="n">
        <v>0</v>
      </c>
      <c r="Q55" s="18" t="n">
        <v>0</v>
      </c>
      <c r="R55" s="20" t="n">
        <v>0</v>
      </c>
      <c r="S55" s="18" t="n">
        <v>2.81248319</v>
      </c>
      <c r="T55" s="20" t="n">
        <v>0.89621748</v>
      </c>
    </row>
    <row r="56" spans="1:20">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3201</v>
      </c>
      <c r="C61" s="18">
        <f>(2822.0/B61*100)</f>
        <v/>
      </c>
      <c r="D61" s="19" t="n">
        <v>379</v>
      </c>
      <c r="E61" s="18" t="n">
        <v>28.7735865</v>
      </c>
      <c r="F61" s="20" t="n">
        <v>2.53421006</v>
      </c>
      <c r="G61" s="18" t="n">
        <v>1.82981958</v>
      </c>
      <c r="H61" s="20" t="n">
        <v>0.75969288</v>
      </c>
      <c r="I61" s="18" t="n">
        <v>57.83857153</v>
      </c>
      <c r="J61" s="20" t="n">
        <v>2.9092131</v>
      </c>
      <c r="K61" s="18" t="n">
        <v>0</v>
      </c>
      <c r="L61" s="20" t="n">
        <v>0</v>
      </c>
      <c r="M61" s="18" t="n">
        <v>0.12256947</v>
      </c>
      <c r="N61" s="20" t="n">
        <v>0.08759359999999999</v>
      </c>
      <c r="O61" s="18" t="n">
        <v>0.32061157</v>
      </c>
      <c r="P61" s="20" t="n">
        <v>0.31808633</v>
      </c>
      <c r="Q61" s="18" t="n">
        <v>0</v>
      </c>
      <c r="R61" s="20" t="n">
        <v>0</v>
      </c>
      <c r="S61" s="18" t="n">
        <v>11.11484136</v>
      </c>
      <c r="T61" s="20" t="n">
        <v>1.79260929</v>
      </c>
    </row>
    <row r="62" spans="1:20">
      <c r="A62" s="15" t="s">
        <v>486</v>
      </c>
      <c r="B62" s="17" t="n">
        <v>2230</v>
      </c>
      <c r="C62" s="18">
        <f>(1946.0/B62*100)</f>
        <v/>
      </c>
      <c r="D62" s="19" t="n">
        <v>284</v>
      </c>
      <c r="E62" s="18" t="n">
        <v>26.01983834</v>
      </c>
      <c r="F62" s="20" t="n">
        <v>2.66858915</v>
      </c>
      <c r="G62" s="18" t="n">
        <v>1.42921629</v>
      </c>
      <c r="H62" s="20" t="n">
        <v>0.7065439100000001</v>
      </c>
      <c r="I62" s="18" t="n">
        <v>68.65400321</v>
      </c>
      <c r="J62" s="20" t="n">
        <v>2.83161347</v>
      </c>
      <c r="K62" s="18" t="n">
        <v>0</v>
      </c>
      <c r="L62" s="20" t="n">
        <v>0</v>
      </c>
      <c r="M62" s="18" t="n">
        <v>0</v>
      </c>
      <c r="N62" s="20" t="n">
        <v>0</v>
      </c>
      <c r="O62" s="18" t="n">
        <v>0</v>
      </c>
      <c r="P62" s="20" t="n">
        <v>0</v>
      </c>
      <c r="Q62" s="18" t="n">
        <v>0</v>
      </c>
      <c r="R62" s="20" t="n">
        <v>0</v>
      </c>
      <c r="S62" s="18" t="n">
        <v>3.89694216</v>
      </c>
      <c r="T62" s="20" t="n">
        <v>1.20619476</v>
      </c>
    </row>
    <row r="63" spans="1:20">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2771</v>
      </c>
      <c r="C67" s="18">
        <f>(2429.0/B67*100)</f>
        <v/>
      </c>
      <c r="D67" s="19" t="n">
        <v>342</v>
      </c>
      <c r="E67" s="18" t="n">
        <v>20.18338647</v>
      </c>
      <c r="F67" s="20" t="n">
        <v>2.42644743</v>
      </c>
      <c r="G67" s="18" t="n">
        <v>0.5162607299999999</v>
      </c>
      <c r="H67" s="20" t="n">
        <v>0.36238368</v>
      </c>
      <c r="I67" s="18" t="n">
        <v>56.71420512</v>
      </c>
      <c r="J67" s="20" t="n">
        <v>2.82707249</v>
      </c>
      <c r="K67" s="18" t="n">
        <v>0</v>
      </c>
      <c r="L67" s="20" t="n">
        <v>0</v>
      </c>
      <c r="M67" s="18" t="n">
        <v>0.26714877</v>
      </c>
      <c r="N67" s="20" t="n">
        <v>0.26646562</v>
      </c>
      <c r="O67" s="18" t="n">
        <v>1.27489571</v>
      </c>
      <c r="P67" s="20" t="n">
        <v>0.64902311</v>
      </c>
      <c r="Q67" s="18" t="n">
        <v>0</v>
      </c>
      <c r="R67" s="20" t="n">
        <v>0</v>
      </c>
      <c r="S67" s="18" t="n">
        <v>21.0441032</v>
      </c>
      <c r="T67" s="20" t="n">
        <v>1.96255897</v>
      </c>
    </row>
    <row r="68" spans="1:20">
      <c r="A68" s="15" t="s">
        <v>492</v>
      </c>
      <c r="B68" s="17" t="n">
        <v>3460</v>
      </c>
      <c r="C68" s="18">
        <f>(3073.0/B68*100)</f>
        <v/>
      </c>
      <c r="D68" s="19" t="n">
        <v>387</v>
      </c>
      <c r="E68" s="18" t="n">
        <v>52.95893516</v>
      </c>
      <c r="F68" s="20" t="n">
        <v>2.5242995</v>
      </c>
      <c r="G68" s="18" t="n">
        <v>1.8635293</v>
      </c>
      <c r="H68" s="20" t="n">
        <v>0.6464767</v>
      </c>
      <c r="I68" s="18" t="n">
        <v>29.62515091</v>
      </c>
      <c r="J68" s="20" t="n">
        <v>2.3795773</v>
      </c>
      <c r="K68" s="18" t="n">
        <v>0</v>
      </c>
      <c r="L68" s="20" t="n">
        <v>0</v>
      </c>
      <c r="M68" s="18" t="n">
        <v>0.2801168</v>
      </c>
      <c r="N68" s="20" t="n">
        <v>0.28279993</v>
      </c>
      <c r="O68" s="18" t="n">
        <v>0</v>
      </c>
      <c r="P68" s="20" t="n">
        <v>0</v>
      </c>
      <c r="Q68" s="18" t="n">
        <v>0</v>
      </c>
      <c r="R68" s="20" t="n">
        <v>0</v>
      </c>
      <c r="S68" s="18" t="n">
        <v>15.27226783</v>
      </c>
      <c r="T68" s="20" t="n">
        <v>2.04871659</v>
      </c>
    </row>
    <row r="69" spans="1:20">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6034</v>
      </c>
      <c r="C70" s="18">
        <f>(5024.0/B70*100)</f>
        <v/>
      </c>
      <c r="D70" s="19" t="n">
        <v>1010</v>
      </c>
      <c r="E70" s="18" t="n">
        <v>36.41906732</v>
      </c>
      <c r="F70" s="20" t="n">
        <v>1.50117264</v>
      </c>
      <c r="G70" s="18" t="n">
        <v>3.80111519</v>
      </c>
      <c r="H70" s="20" t="n">
        <v>0.61272417</v>
      </c>
      <c r="I70" s="18" t="n">
        <v>47.54548867</v>
      </c>
      <c r="J70" s="20" t="n">
        <v>1.63583998</v>
      </c>
      <c r="K70" s="18" t="n">
        <v>0</v>
      </c>
      <c r="L70" s="20" t="n">
        <v>0</v>
      </c>
      <c r="M70" s="18" t="n">
        <v>0.4838967</v>
      </c>
      <c r="N70" s="20" t="n">
        <v>0.21586099</v>
      </c>
      <c r="O70" s="18" t="n">
        <v>0</v>
      </c>
      <c r="P70" s="20" t="n">
        <v>0</v>
      </c>
      <c r="Q70" s="18" t="n">
        <v>0</v>
      </c>
      <c r="R70" s="20" t="n">
        <v>0</v>
      </c>
      <c r="S70" s="18" t="n">
        <v>11.75043211</v>
      </c>
      <c r="T70" s="20" t="n">
        <v>1.05493574</v>
      </c>
    </row>
    <row r="71" spans="1:20">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3107</v>
      </c>
      <c r="C72" s="18">
        <f>(2749.0/B72*100)</f>
        <v/>
      </c>
      <c r="D72" s="19" t="n">
        <v>358</v>
      </c>
      <c r="E72" s="18" t="n">
        <v>13.08170868</v>
      </c>
      <c r="F72" s="20" t="n">
        <v>1.84722034</v>
      </c>
      <c r="G72" s="18" t="n">
        <v>2.78444813</v>
      </c>
      <c r="H72" s="20" t="n">
        <v>0.75467834</v>
      </c>
      <c r="I72" s="18" t="n">
        <v>74.1157154</v>
      </c>
      <c r="J72" s="20" t="n">
        <v>2.60169357</v>
      </c>
      <c r="K72" s="18" t="n">
        <v>0</v>
      </c>
      <c r="L72" s="20" t="n">
        <v>0</v>
      </c>
      <c r="M72" s="18" t="n">
        <v>1.01015691</v>
      </c>
      <c r="N72" s="20" t="n">
        <v>0.78007634</v>
      </c>
      <c r="O72" s="18" t="n">
        <v>0.12240286</v>
      </c>
      <c r="P72" s="20" t="n">
        <v>0.12301545</v>
      </c>
      <c r="Q72" s="18" t="n">
        <v>0</v>
      </c>
      <c r="R72" s="20" t="n">
        <v>0</v>
      </c>
      <c r="S72" s="18" t="n">
        <v>8.885568019999999</v>
      </c>
      <c r="T72" s="20" t="n">
        <v>1.41711708</v>
      </c>
    </row>
    <row r="73" spans="1:20">
      <c r="A73" s="15" t="s">
        <v>497</v>
      </c>
      <c r="B73" s="17" t="n">
        <v>2973</v>
      </c>
      <c r="C73" s="18">
        <f>(2615.0/B73*100)</f>
        <v/>
      </c>
      <c r="D73" s="19" t="n">
        <v>358</v>
      </c>
      <c r="E73" s="18" t="n">
        <v>12.87632306</v>
      </c>
      <c r="F73" s="20" t="n">
        <v>1.58422608</v>
      </c>
      <c r="G73" s="18" t="n">
        <v>0.21463248</v>
      </c>
      <c r="H73" s="20" t="n">
        <v>0.21495908</v>
      </c>
      <c r="I73" s="18" t="n">
        <v>84.40238391</v>
      </c>
      <c r="J73" s="20" t="n">
        <v>1.58028848</v>
      </c>
      <c r="K73" s="18" t="n">
        <v>0</v>
      </c>
      <c r="L73" s="20" t="n">
        <v>0</v>
      </c>
      <c r="M73" s="18" t="n">
        <v>0</v>
      </c>
      <c r="N73" s="20" t="n">
        <v>0</v>
      </c>
      <c r="O73" s="18" t="n">
        <v>0</v>
      </c>
      <c r="P73" s="20" t="n">
        <v>0</v>
      </c>
      <c r="Q73" s="18" t="n">
        <v>0</v>
      </c>
      <c r="R73" s="20" t="n">
        <v>0</v>
      </c>
      <c r="S73" s="18" t="n">
        <v>2.50666054</v>
      </c>
      <c r="T73" s="20" t="n">
        <v>0.70518521</v>
      </c>
    </row>
    <row r="74" spans="1:20">
      <c r="A74" s="15" t="s">
        <v>498</v>
      </c>
      <c r="B74" s="17" t="n">
        <v>3819</v>
      </c>
      <c r="C74" s="18">
        <f>(3360.0/B74*100)</f>
        <v/>
      </c>
      <c r="D74" s="19" t="n">
        <v>459</v>
      </c>
      <c r="E74" s="18" t="n">
        <v>28.04197678</v>
      </c>
      <c r="F74" s="20" t="n">
        <v>1.85736287</v>
      </c>
      <c r="G74" s="18" t="n">
        <v>2.57688812</v>
      </c>
      <c r="H74" s="20" t="n">
        <v>0.68044074</v>
      </c>
      <c r="I74" s="18" t="n">
        <v>64.60717278</v>
      </c>
      <c r="J74" s="20" t="n">
        <v>2.15217786</v>
      </c>
      <c r="K74" s="18" t="n">
        <v>0</v>
      </c>
      <c r="L74" s="20" t="n">
        <v>0</v>
      </c>
      <c r="M74" s="18" t="n">
        <v>0</v>
      </c>
      <c r="N74" s="20" t="n">
        <v>0</v>
      </c>
      <c r="O74" s="18" t="n">
        <v>0</v>
      </c>
      <c r="P74" s="20" t="n">
        <v>0</v>
      </c>
      <c r="Q74" s="18" t="n">
        <v>0</v>
      </c>
      <c r="R74" s="20" t="n">
        <v>0</v>
      </c>
      <c r="S74" s="18" t="n">
        <v>4.77396232</v>
      </c>
      <c r="T74" s="20" t="n">
        <v>0.9739709600000001</v>
      </c>
    </row>
    <row r="75" spans="1:20">
      <c r="A75" s="15" t="s">
        <v>499</v>
      </c>
      <c r="B75" s="17" t="n">
        <v>4652</v>
      </c>
      <c r="C75" s="18">
        <f>(4075.0/B75*100)</f>
        <v/>
      </c>
      <c r="D75" s="19" t="n">
        <v>577</v>
      </c>
      <c r="E75" s="18" t="n">
        <v>57.45942702</v>
      </c>
      <c r="F75" s="20" t="n">
        <v>2.13640734</v>
      </c>
      <c r="G75" s="18" t="n">
        <v>8.324902760000001</v>
      </c>
      <c r="H75" s="20" t="n">
        <v>1.44808238</v>
      </c>
      <c r="I75" s="18" t="n">
        <v>31.30480416</v>
      </c>
      <c r="J75" s="20" t="n">
        <v>2.08186364</v>
      </c>
      <c r="K75" s="18" t="n">
        <v>0</v>
      </c>
      <c r="L75" s="20" t="n">
        <v>0</v>
      </c>
      <c r="M75" s="18" t="n">
        <v>0</v>
      </c>
      <c r="N75" s="20" t="n">
        <v>0</v>
      </c>
      <c r="O75" s="18" t="n">
        <v>0.0073898</v>
      </c>
      <c r="P75" s="20" t="n">
        <v>0.00714059</v>
      </c>
      <c r="Q75" s="18" t="n">
        <v>0</v>
      </c>
      <c r="R75" s="20" t="n">
        <v>0</v>
      </c>
      <c r="S75" s="18" t="n">
        <v>2.90347626</v>
      </c>
      <c r="T75" s="20" t="n">
        <v>0.81453367</v>
      </c>
    </row>
    <row r="76" spans="1:20">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2969</v>
      </c>
      <c r="C77" s="18">
        <f>(2650.0/B77*100)</f>
        <v/>
      </c>
      <c r="D77" s="19" t="n">
        <v>319</v>
      </c>
      <c r="E77" s="18" t="n">
        <v>47.83876385</v>
      </c>
      <c r="F77" s="20" t="n">
        <v>2.87415468</v>
      </c>
      <c r="G77" s="18" t="n">
        <v>1.70367509</v>
      </c>
      <c r="H77" s="20" t="n">
        <v>0.7460102</v>
      </c>
      <c r="I77" s="18" t="n">
        <v>26.32043</v>
      </c>
      <c r="J77" s="20" t="n">
        <v>2.36490571</v>
      </c>
      <c r="K77" s="18" t="n">
        <v>0</v>
      </c>
      <c r="L77" s="20" t="n">
        <v>0</v>
      </c>
      <c r="M77" s="18" t="n">
        <v>1.30691887</v>
      </c>
      <c r="N77" s="20" t="n">
        <v>0.5910078600000001</v>
      </c>
      <c r="O77" s="18" t="n">
        <v>0.93109926</v>
      </c>
      <c r="P77" s="20" t="n">
        <v>0.51949417</v>
      </c>
      <c r="Q77" s="18" t="n">
        <v>0</v>
      </c>
      <c r="R77" s="20" t="n">
        <v>0</v>
      </c>
      <c r="S77" s="18" t="n">
        <v>21.89911293</v>
      </c>
      <c r="T77" s="20" t="n">
        <v>2.50141452</v>
      </c>
    </row>
    <row r="78" spans="1:20">
      <c r="A78" s="15" t="s">
        <v>502</v>
      </c>
      <c r="B78" s="17" t="n">
        <v>7115</v>
      </c>
      <c r="C78" s="18">
        <f>(6286.0/B78*100)</f>
        <v/>
      </c>
      <c r="D78" s="19" t="n">
        <v>829</v>
      </c>
      <c r="E78" s="18" t="n">
        <v>36.8603153</v>
      </c>
      <c r="F78" s="20" t="n">
        <v>1.89206844</v>
      </c>
      <c r="G78" s="18" t="n">
        <v>5.38640143</v>
      </c>
      <c r="H78" s="20" t="n">
        <v>1.06557505</v>
      </c>
      <c r="I78" s="18" t="n">
        <v>52.15594415</v>
      </c>
      <c r="J78" s="20" t="n">
        <v>2.30246234</v>
      </c>
      <c r="K78" s="18" t="n">
        <v>0</v>
      </c>
      <c r="L78" s="20" t="n">
        <v>0</v>
      </c>
      <c r="M78" s="18" t="n">
        <v>0.35106402</v>
      </c>
      <c r="N78" s="20" t="n">
        <v>0.22851604</v>
      </c>
      <c r="O78" s="18" t="n">
        <v>0.08630409999999999</v>
      </c>
      <c r="P78" s="20" t="n">
        <v>0.08632687999999999</v>
      </c>
      <c r="Q78" s="18" t="n">
        <v>0</v>
      </c>
      <c r="R78" s="20" t="n">
        <v>0</v>
      </c>
      <c r="S78" s="18" t="n">
        <v>5.15997101</v>
      </c>
      <c r="T78" s="20" t="n">
        <v>1.02753314</v>
      </c>
    </row>
    <row r="79" spans="1:20">
      <c r="A79" s="15" t="s">
        <v>503</v>
      </c>
      <c r="B79" s="17" t="n">
        <v>3154</v>
      </c>
      <c r="C79" s="18">
        <f>(2772.0/B79*100)</f>
        <v/>
      </c>
      <c r="D79" s="19" t="n">
        <v>382</v>
      </c>
      <c r="E79" s="18" t="n">
        <v>37.0328681</v>
      </c>
      <c r="F79" s="20" t="n">
        <v>2.73460183</v>
      </c>
      <c r="G79" s="18" t="n">
        <v>3.32173166</v>
      </c>
      <c r="H79" s="20" t="n">
        <v>0.82530968</v>
      </c>
      <c r="I79" s="18" t="n">
        <v>39.61850558</v>
      </c>
      <c r="J79" s="20" t="n">
        <v>2.66097536</v>
      </c>
      <c r="K79" s="18" t="n">
        <v>0</v>
      </c>
      <c r="L79" s="20" t="n">
        <v>0</v>
      </c>
      <c r="M79" s="18" t="n">
        <v>0</v>
      </c>
      <c r="N79" s="20" t="n">
        <v>0</v>
      </c>
      <c r="O79" s="18" t="n">
        <v>0.23498835</v>
      </c>
      <c r="P79" s="20" t="n">
        <v>0.2357874</v>
      </c>
      <c r="Q79" s="18" t="n">
        <v>0</v>
      </c>
      <c r="R79" s="20" t="n">
        <v>0</v>
      </c>
      <c r="S79" s="18" t="n">
        <v>19.7919063</v>
      </c>
      <c r="T79" s="20" t="n">
        <v>2.14049655</v>
      </c>
    </row>
    <row r="80" spans="1:20">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15961</v>
      </c>
      <c r="C82" s="18">
        <f>(13973.0/B82*100)</f>
        <v/>
      </c>
      <c r="D82" s="19" t="n">
        <v>1988</v>
      </c>
      <c r="E82" s="18" t="n">
        <v>19.37792641</v>
      </c>
      <c r="F82" s="20" t="n">
        <v>1.33155557</v>
      </c>
      <c r="G82" s="18" t="n">
        <v>3.96029871</v>
      </c>
      <c r="H82" s="20" t="n">
        <v>0.62074286</v>
      </c>
      <c r="I82" s="18" t="n">
        <v>64.58936319</v>
      </c>
      <c r="J82" s="20" t="n">
        <v>1.64227157</v>
      </c>
      <c r="K82" s="18" t="n">
        <v>0</v>
      </c>
      <c r="L82" s="20" t="n">
        <v>0</v>
      </c>
      <c r="M82" s="18" t="n">
        <v>0.0362471</v>
      </c>
      <c r="N82" s="20" t="n">
        <v>0.03663464</v>
      </c>
      <c r="O82" s="18" t="n">
        <v>0.01961083</v>
      </c>
      <c r="P82" s="20" t="n">
        <v>0.01946312</v>
      </c>
      <c r="Q82" s="18" t="n">
        <v>0</v>
      </c>
      <c r="R82" s="20" t="n">
        <v>0</v>
      </c>
      <c r="S82" s="18" t="n">
        <v>12.01655376</v>
      </c>
      <c r="T82" s="20" t="n">
        <v>1.13141678</v>
      </c>
    </row>
    <row r="83" spans="1:20">
      <c r="A83" s="15" t="s">
        <v>507</v>
      </c>
      <c r="B83" s="17" t="n">
        <v>808</v>
      </c>
      <c r="C83" s="18">
        <f>(712.0/B83*100)</f>
        <v/>
      </c>
      <c r="D83" s="19" t="n">
        <v>96</v>
      </c>
      <c r="E83" s="18" t="n">
        <v>10.71883726</v>
      </c>
      <c r="F83" s="20" t="n">
        <v>3.30532464</v>
      </c>
      <c r="G83" s="18" t="n">
        <v>1.4226577</v>
      </c>
      <c r="H83" s="20" t="n">
        <v>1.39959263</v>
      </c>
      <c r="I83" s="18" t="n">
        <v>87.85850504</v>
      </c>
      <c r="J83" s="20" t="n">
        <v>3.52026771</v>
      </c>
      <c r="K83" s="18" t="n">
        <v>0</v>
      </c>
      <c r="L83" s="20" t="n">
        <v>0</v>
      </c>
      <c r="M83" s="18" t="n">
        <v>0</v>
      </c>
      <c r="N83" s="20" t="n">
        <v>0</v>
      </c>
      <c r="O83" s="18" t="n">
        <v>0</v>
      </c>
      <c r="P83" s="20" t="n">
        <v>0</v>
      </c>
      <c r="Q83" s="18" t="n">
        <v>0</v>
      </c>
      <c r="R83" s="20" t="n">
        <v>0</v>
      </c>
      <c r="S83" s="18" t="n">
        <v>0</v>
      </c>
      <c r="T83" s="20" t="n">
        <v>0</v>
      </c>
    </row>
    <row r="84" spans="1:20">
      <c r="A84" s="23" t="s">
        <v>508</v>
      </c>
      <c r="B84" s="24" t="n">
        <v>938</v>
      </c>
      <c r="C84" s="25">
        <f>(831.0/B84*100)</f>
        <v/>
      </c>
      <c r="D84" s="19" t="n">
        <v>107</v>
      </c>
      <c r="E84" s="18" t="n">
        <v>20.02823854</v>
      </c>
      <c r="F84" s="20" t="n">
        <v>4.29869793</v>
      </c>
      <c r="G84" s="18" t="n">
        <v>4.96439501</v>
      </c>
      <c r="H84" s="20" t="n">
        <v>2.1397847</v>
      </c>
      <c r="I84" s="18" t="n">
        <v>75.00736645000001</v>
      </c>
      <c r="J84" s="20" t="n">
        <v>4.88967887</v>
      </c>
      <c r="K84" s="18" t="n">
        <v>0</v>
      </c>
      <c r="L84" s="20" t="n">
        <v>0</v>
      </c>
      <c r="M84" s="18" t="n">
        <v>0</v>
      </c>
      <c r="N84" s="20" t="n">
        <v>0</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(6299.0/B7*100)</f>
        <v/>
      </c>
      <c r="D7" s="19" t="n">
        <v>864</v>
      </c>
      <c r="E7" s="18" t="n">
        <v>56.65814653</v>
      </c>
      <c r="F7" s="20" t="n">
        <v>1.88918074</v>
      </c>
      <c r="G7" s="18" t="n">
        <v>41.01827494</v>
      </c>
      <c r="H7" s="20" t="n">
        <v>1.9065067</v>
      </c>
      <c r="I7" s="18" t="n">
        <v>0</v>
      </c>
      <c r="J7" s="20" t="n">
        <v>0</v>
      </c>
      <c r="K7" s="18" t="n">
        <v>0.48131435</v>
      </c>
      <c r="L7" s="20" t="n">
        <v>0.25409231</v>
      </c>
      <c r="M7" s="18" t="n">
        <v>0.20267215</v>
      </c>
      <c r="N7" s="20" t="n">
        <v>0.20383539</v>
      </c>
      <c r="O7" s="18" t="n">
        <v>0</v>
      </c>
      <c r="P7" s="20" t="n">
        <v>0</v>
      </c>
      <c r="Q7" s="18" t="n">
        <v>1.63959202</v>
      </c>
      <c r="R7" s="20" t="n">
        <v>0.4542822</v>
      </c>
    </row>
    <row r="8" spans="1:18">
      <c r="A8" s="15" t="s">
        <v>430</v>
      </c>
      <c r="B8" s="17" t="n">
        <v>3443</v>
      </c>
      <c r="C8" s="18">
        <f>(3013.0/B8*100)</f>
        <v/>
      </c>
      <c r="D8" s="19" t="n">
        <v>430</v>
      </c>
      <c r="E8" s="18" t="n">
        <v>59.01042283</v>
      </c>
      <c r="F8" s="20" t="n">
        <v>2.9865812</v>
      </c>
      <c r="G8" s="18" t="n">
        <v>37.20998503</v>
      </c>
      <c r="H8" s="20" t="n">
        <v>2.78993108</v>
      </c>
      <c r="I8" s="18" t="n">
        <v>0</v>
      </c>
      <c r="J8" s="20" t="n">
        <v>0</v>
      </c>
      <c r="K8" s="18" t="n">
        <v>0</v>
      </c>
      <c r="L8" s="20" t="n">
        <v>0</v>
      </c>
      <c r="M8" s="18" t="n">
        <v>0</v>
      </c>
      <c r="N8" s="20" t="n">
        <v>0</v>
      </c>
      <c r="O8" s="18" t="n">
        <v>0</v>
      </c>
      <c r="P8" s="20" t="n">
        <v>0</v>
      </c>
      <c r="Q8" s="18" t="n">
        <v>3.77959214</v>
      </c>
      <c r="R8" s="20" t="n">
        <v>0.81801041</v>
      </c>
    </row>
    <row r="9" spans="1:18">
      <c r="A9" s="15" t="s">
        <v>431</v>
      </c>
      <c r="B9" s="17" t="n">
        <v>4752</v>
      </c>
      <c r="C9" s="18">
        <f>(4180.0/B9*100)</f>
        <v/>
      </c>
      <c r="D9" s="19" t="n">
        <v>572</v>
      </c>
      <c r="E9" s="18" t="n">
        <v>57.9826949</v>
      </c>
      <c r="F9" s="20" t="n">
        <v>2.4187312</v>
      </c>
      <c r="G9" s="18" t="n">
        <v>40.53957962</v>
      </c>
      <c r="H9" s="20" t="n">
        <v>2.4737865</v>
      </c>
      <c r="I9" s="18" t="n">
        <v>0</v>
      </c>
      <c r="J9" s="20" t="n">
        <v>0</v>
      </c>
      <c r="K9" s="18" t="n">
        <v>0</v>
      </c>
      <c r="L9" s="20" t="n">
        <v>0</v>
      </c>
      <c r="M9" s="18" t="n">
        <v>0</v>
      </c>
      <c r="N9" s="20" t="n">
        <v>0</v>
      </c>
      <c r="O9" s="18" t="n">
        <v>0</v>
      </c>
      <c r="P9" s="20" t="n">
        <v>0</v>
      </c>
      <c r="Q9" s="18" t="n">
        <v>1.47772549</v>
      </c>
      <c r="R9" s="20" t="n">
        <v>0.54030517</v>
      </c>
    </row>
    <row r="10" spans="1:18">
      <c r="A10" s="15" t="s">
        <v>432</v>
      </c>
      <c r="B10" s="17" t="n">
        <v>10022</v>
      </c>
      <c r="C10" s="18">
        <f>(8820.0/B10*100)</f>
        <v/>
      </c>
      <c r="D10" s="19" t="n">
        <v>1202</v>
      </c>
      <c r="E10" s="18" t="n">
        <v>50.06648757</v>
      </c>
      <c r="F10" s="20" t="n">
        <v>2.09709903</v>
      </c>
      <c r="G10" s="18" t="n">
        <v>49.49509047</v>
      </c>
      <c r="H10" s="20" t="n">
        <v>2.08700635</v>
      </c>
      <c r="I10" s="18" t="n">
        <v>0</v>
      </c>
      <c r="J10" s="20" t="n">
        <v>0</v>
      </c>
      <c r="K10" s="18" t="n">
        <v>0</v>
      </c>
      <c r="L10" s="20" t="n">
        <v>0</v>
      </c>
      <c r="M10" s="18" t="n">
        <v>0.01989253</v>
      </c>
      <c r="N10" s="20" t="n">
        <v>0.02009184</v>
      </c>
      <c r="O10" s="18" t="n">
        <v>0</v>
      </c>
      <c r="P10" s="20" t="n">
        <v>0</v>
      </c>
      <c r="Q10" s="18" t="n">
        <v>0.41852942</v>
      </c>
      <c r="R10" s="20" t="n">
        <v>0.28135983</v>
      </c>
    </row>
    <row r="11" spans="1:18">
      <c r="A11" s="15" t="s">
        <v>433</v>
      </c>
      <c r="B11" s="17" t="n">
        <v>3500</v>
      </c>
      <c r="C11" s="18">
        <f>(3082.0/B11*100)</f>
        <v/>
      </c>
      <c r="D11" s="19" t="n">
        <v>418</v>
      </c>
      <c r="E11" s="18" t="n">
        <v>43.30316228</v>
      </c>
      <c r="F11" s="20" t="n">
        <v>2.81103955</v>
      </c>
      <c r="G11" s="18" t="n">
        <v>32.97792946</v>
      </c>
      <c r="H11" s="20" t="n">
        <v>2.50238825</v>
      </c>
      <c r="I11" s="18" t="n">
        <v>0</v>
      </c>
      <c r="J11" s="20" t="n">
        <v>0</v>
      </c>
      <c r="K11" s="18" t="n">
        <v>0</v>
      </c>
      <c r="L11" s="20" t="n">
        <v>0</v>
      </c>
      <c r="M11" s="18" t="n">
        <v>0.24075084</v>
      </c>
      <c r="N11" s="20" t="n">
        <v>0.21817249</v>
      </c>
      <c r="O11" s="18" t="n">
        <v>0</v>
      </c>
      <c r="P11" s="20" t="n">
        <v>0</v>
      </c>
      <c r="Q11" s="18" t="n">
        <v>23.47815742</v>
      </c>
      <c r="R11" s="20" t="n">
        <v>2.3692422</v>
      </c>
    </row>
    <row r="12" spans="1:18">
      <c r="A12" s="15" t="s">
        <v>434</v>
      </c>
      <c r="B12" s="17" t="n">
        <v>3422</v>
      </c>
      <c r="C12" s="18">
        <f>(2988.0/B12*100)</f>
        <v/>
      </c>
      <c r="D12" s="19" t="n">
        <v>434</v>
      </c>
      <c r="E12" s="18" t="n">
        <v>76.62237604000001</v>
      </c>
      <c r="F12" s="20" t="n">
        <v>2.56360654</v>
      </c>
      <c r="G12" s="18" t="n">
        <v>21.03818463</v>
      </c>
      <c r="H12" s="20" t="n">
        <v>2.41677196</v>
      </c>
      <c r="I12" s="18" t="n">
        <v>0</v>
      </c>
      <c r="J12" s="20" t="n">
        <v>0</v>
      </c>
      <c r="K12" s="18" t="n">
        <v>0</v>
      </c>
      <c r="L12" s="20" t="n">
        <v>0</v>
      </c>
      <c r="M12" s="18" t="n">
        <v>0</v>
      </c>
      <c r="N12" s="20" t="n">
        <v>0</v>
      </c>
      <c r="O12" s="18" t="n">
        <v>0</v>
      </c>
      <c r="P12" s="20" t="n">
        <v>0</v>
      </c>
      <c r="Q12" s="18" t="n">
        <v>2.33943934</v>
      </c>
      <c r="R12" s="20" t="n">
        <v>0.81858889</v>
      </c>
    </row>
    <row r="13" spans="1:18">
      <c r="A13" s="15" t="s">
        <v>435</v>
      </c>
      <c r="B13" s="17" t="n">
        <v>3602</v>
      </c>
      <c r="C13" s="18">
        <f>(3158.0/B13*100)</f>
        <v/>
      </c>
      <c r="D13" s="19" t="n">
        <v>444</v>
      </c>
      <c r="E13" s="18" t="n">
        <v>38.4166935</v>
      </c>
      <c r="F13" s="20" t="n">
        <v>2.59736075</v>
      </c>
      <c r="G13" s="18" t="n">
        <v>60.4784844</v>
      </c>
      <c r="H13" s="20" t="n">
        <v>2.60242434</v>
      </c>
      <c r="I13" s="18" t="n">
        <v>0</v>
      </c>
      <c r="J13" s="20" t="n">
        <v>0</v>
      </c>
      <c r="K13" s="18" t="n">
        <v>0.23766606</v>
      </c>
      <c r="L13" s="20" t="n">
        <v>0.24588476</v>
      </c>
      <c r="M13" s="18" t="n">
        <v>0.06552504000000001</v>
      </c>
      <c r="N13" s="20" t="n">
        <v>0.06627292999999999</v>
      </c>
      <c r="O13" s="18" t="n">
        <v>0</v>
      </c>
      <c r="P13" s="20" t="n">
        <v>0</v>
      </c>
      <c r="Q13" s="18" t="n">
        <v>0.80163099</v>
      </c>
      <c r="R13" s="20" t="n">
        <v>0.28488088</v>
      </c>
    </row>
    <row r="14" spans="1:18">
      <c r="A14" s="15" t="s">
        <v>436</v>
      </c>
      <c r="B14" s="17" t="n">
        <v>2788</v>
      </c>
      <c r="C14" s="18">
        <f>(2440.0/B14*100)</f>
        <v/>
      </c>
      <c r="D14" s="19" t="n">
        <v>348</v>
      </c>
      <c r="E14" s="18" t="n">
        <v>39.32797327</v>
      </c>
      <c r="F14" s="20" t="n">
        <v>3.03613308</v>
      </c>
      <c r="G14" s="18" t="n">
        <v>52.10108478</v>
      </c>
      <c r="H14" s="20" t="n">
        <v>2.76009226</v>
      </c>
      <c r="I14" s="18" t="n">
        <v>0</v>
      </c>
      <c r="J14" s="20" t="n">
        <v>0</v>
      </c>
      <c r="K14" s="18" t="n">
        <v>0.2682992</v>
      </c>
      <c r="L14" s="20" t="n">
        <v>0.27795156</v>
      </c>
      <c r="M14" s="18" t="n">
        <v>0</v>
      </c>
      <c r="N14" s="20" t="n">
        <v>0</v>
      </c>
      <c r="O14" s="18" t="n">
        <v>0</v>
      </c>
      <c r="P14" s="20" t="n">
        <v>0</v>
      </c>
      <c r="Q14" s="18" t="n">
        <v>8.30264275</v>
      </c>
      <c r="R14" s="20" t="n">
        <v>1.43515654</v>
      </c>
    </row>
    <row r="15" spans="1:18">
      <c r="A15" s="15" t="s">
        <v>437</v>
      </c>
      <c r="B15" s="17" t="n">
        <v>2863</v>
      </c>
      <c r="C15" s="18">
        <f>(2507.0/B15*100)</f>
        <v/>
      </c>
      <c r="D15" s="19" t="n">
        <v>356</v>
      </c>
      <c r="E15" s="18" t="n">
        <v>38.19592644</v>
      </c>
      <c r="F15" s="20" t="n">
        <v>2.90946775</v>
      </c>
      <c r="G15" s="18" t="n">
        <v>61.28320202</v>
      </c>
      <c r="H15" s="20" t="n">
        <v>2.90070074</v>
      </c>
      <c r="I15" s="18" t="n">
        <v>0</v>
      </c>
      <c r="J15" s="20" t="n">
        <v>0</v>
      </c>
      <c r="K15" s="18" t="n">
        <v>0</v>
      </c>
      <c r="L15" s="20" t="n">
        <v>0</v>
      </c>
      <c r="M15" s="18" t="n">
        <v>0</v>
      </c>
      <c r="N15" s="20" t="n">
        <v>0</v>
      </c>
      <c r="O15" s="18" t="n">
        <v>0</v>
      </c>
      <c r="P15" s="20" t="n">
        <v>0</v>
      </c>
      <c r="Q15" s="18" t="n">
        <v>0.52087154</v>
      </c>
      <c r="R15" s="20" t="n">
        <v>0.36772215</v>
      </c>
    </row>
    <row r="16" spans="1:18">
      <c r="A16" s="15" t="s">
        <v>438</v>
      </c>
      <c r="B16" s="17" t="n">
        <v>3111</v>
      </c>
      <c r="C16" s="18">
        <f>(2728.0/B16*100)</f>
        <v/>
      </c>
      <c r="D16" s="19" t="n">
        <v>383</v>
      </c>
      <c r="E16" s="18" t="n">
        <v>58.45966059</v>
      </c>
      <c r="F16" s="20" t="n">
        <v>2.84661263</v>
      </c>
      <c r="G16" s="18" t="n">
        <v>36.9019627</v>
      </c>
      <c r="H16" s="20" t="n">
        <v>2.54419096</v>
      </c>
      <c r="I16" s="18" t="n">
        <v>0</v>
      </c>
      <c r="J16" s="20" t="n">
        <v>0</v>
      </c>
      <c r="K16" s="18" t="n">
        <v>0.30681464</v>
      </c>
      <c r="L16" s="20" t="n">
        <v>0.40881876</v>
      </c>
      <c r="M16" s="18" t="n">
        <v>0</v>
      </c>
      <c r="N16" s="20" t="n">
        <v>0</v>
      </c>
      <c r="O16" s="18" t="n">
        <v>0</v>
      </c>
      <c r="P16" s="20" t="n">
        <v>0</v>
      </c>
      <c r="Q16" s="18" t="n">
        <v>4.33156207</v>
      </c>
      <c r="R16" s="20" t="n">
        <v>1.16841656</v>
      </c>
    </row>
    <row r="17" spans="1:18">
      <c r="A17" s="15" t="s">
        <v>439</v>
      </c>
      <c r="B17" s="17" t="n">
        <v>3197</v>
      </c>
      <c r="C17" s="18">
        <f>(2806.0/B17*100)</f>
        <v/>
      </c>
      <c r="D17" s="19" t="n">
        <v>391</v>
      </c>
      <c r="E17" s="18" t="n">
        <v>51.27534745</v>
      </c>
      <c r="F17" s="20" t="n">
        <v>2.83199525</v>
      </c>
      <c r="G17" s="18" t="n">
        <v>45.50017034</v>
      </c>
      <c r="H17" s="20" t="n">
        <v>2.83456534</v>
      </c>
      <c r="I17" s="18" t="n">
        <v>0</v>
      </c>
      <c r="J17" s="20" t="n">
        <v>0</v>
      </c>
      <c r="K17" s="18" t="n">
        <v>0.19766989</v>
      </c>
      <c r="L17" s="20" t="n">
        <v>0.19645167</v>
      </c>
      <c r="M17" s="18" t="n">
        <v>0</v>
      </c>
      <c r="N17" s="20" t="n">
        <v>0</v>
      </c>
      <c r="O17" s="18" t="n">
        <v>0</v>
      </c>
      <c r="P17" s="20" t="n">
        <v>0</v>
      </c>
      <c r="Q17" s="18" t="n">
        <v>3.02681232</v>
      </c>
      <c r="R17" s="20" t="n">
        <v>0.7834584</v>
      </c>
    </row>
    <row r="18" spans="1:18">
      <c r="A18" s="15" t="s">
        <v>440</v>
      </c>
      <c r="B18" s="17" t="n">
        <v>2706</v>
      </c>
      <c r="C18" s="18">
        <f>(2364.0/B18*100)</f>
        <v/>
      </c>
      <c r="D18" s="19" t="n">
        <v>342</v>
      </c>
      <c r="E18" s="18" t="n">
        <v>48.93452969</v>
      </c>
      <c r="F18" s="20" t="n">
        <v>3.4841339</v>
      </c>
      <c r="G18" s="18" t="n">
        <v>49.84625848</v>
      </c>
      <c r="H18" s="20" t="n">
        <v>3.45639042</v>
      </c>
      <c r="I18" s="18" t="n">
        <v>0</v>
      </c>
      <c r="J18" s="20" t="n">
        <v>0</v>
      </c>
      <c r="K18" s="18" t="n">
        <v>0</v>
      </c>
      <c r="L18" s="20" t="n">
        <v>0</v>
      </c>
      <c r="M18" s="18" t="n">
        <v>0</v>
      </c>
      <c r="N18" s="20" t="n">
        <v>0</v>
      </c>
      <c r="O18" s="18" t="n">
        <v>0</v>
      </c>
      <c r="P18" s="20" t="n">
        <v>0</v>
      </c>
      <c r="Q18" s="18" t="n">
        <v>1.21921183</v>
      </c>
      <c r="R18" s="20" t="n">
        <v>0.57748932</v>
      </c>
    </row>
    <row r="19" spans="1:18">
      <c r="A19" s="15" t="s">
        <v>441</v>
      </c>
      <c r="B19" s="17" t="n">
        <v>2850</v>
      </c>
      <c r="C19" s="18">
        <f>(2471.0/B19*100)</f>
        <v/>
      </c>
      <c r="D19" s="19" t="n">
        <v>379</v>
      </c>
      <c r="E19" s="18" t="n">
        <v>64.18183956999999</v>
      </c>
      <c r="F19" s="20" t="n">
        <v>2.61267807</v>
      </c>
      <c r="G19" s="18" t="n">
        <v>33.15709285</v>
      </c>
      <c r="H19" s="20" t="n">
        <v>2.59284417</v>
      </c>
      <c r="I19" s="18" t="n">
        <v>0</v>
      </c>
      <c r="J19" s="20" t="n">
        <v>0</v>
      </c>
      <c r="K19" s="18" t="n">
        <v>0</v>
      </c>
      <c r="L19" s="20" t="n">
        <v>0</v>
      </c>
      <c r="M19" s="18" t="n">
        <v>0</v>
      </c>
      <c r="N19" s="20" t="n">
        <v>0</v>
      </c>
      <c r="O19" s="18" t="n">
        <v>0</v>
      </c>
      <c r="P19" s="20" t="n">
        <v>0</v>
      </c>
      <c r="Q19" s="18" t="n">
        <v>2.66106758</v>
      </c>
      <c r="R19" s="20" t="n">
        <v>1.01837381</v>
      </c>
    </row>
    <row r="20" spans="1:18">
      <c r="A20" s="15" t="s">
        <v>442</v>
      </c>
      <c r="B20" s="17" t="n">
        <v>1741</v>
      </c>
      <c r="C20" s="18">
        <f>(1522.0/B20*100)</f>
        <v/>
      </c>
      <c r="D20" s="19" t="n">
        <v>219</v>
      </c>
      <c r="E20" s="18" t="n">
        <v>55.02232573</v>
      </c>
      <c r="F20" s="20" t="n">
        <v>3.09824809</v>
      </c>
      <c r="G20" s="18" t="n">
        <v>41.98035223</v>
      </c>
      <c r="H20" s="20" t="n">
        <v>2.93066762</v>
      </c>
      <c r="I20" s="18" t="n">
        <v>0</v>
      </c>
      <c r="J20" s="20" t="n">
        <v>0</v>
      </c>
      <c r="K20" s="18" t="n">
        <v>0.38917718</v>
      </c>
      <c r="L20" s="20" t="n">
        <v>0.38773295</v>
      </c>
      <c r="M20" s="18" t="n">
        <v>0.70415774</v>
      </c>
      <c r="N20" s="20" t="n">
        <v>0.67605005</v>
      </c>
      <c r="O20" s="18" t="n">
        <v>0</v>
      </c>
      <c r="P20" s="20" t="n">
        <v>0</v>
      </c>
      <c r="Q20" s="18" t="n">
        <v>1.90398711</v>
      </c>
      <c r="R20" s="20" t="n">
        <v>0.97119553</v>
      </c>
    </row>
    <row r="21" spans="1:18">
      <c r="A21" s="15" t="s">
        <v>443</v>
      </c>
      <c r="B21" s="17" t="n">
        <v>2833</v>
      </c>
      <c r="C21" s="18">
        <f>(2361.0/B21*100)</f>
        <v/>
      </c>
      <c r="D21" s="19" t="n">
        <v>472</v>
      </c>
      <c r="E21" s="18" t="n">
        <v>47.18797933</v>
      </c>
      <c r="F21" s="20" t="n">
        <v>2.46874345</v>
      </c>
      <c r="G21" s="18" t="n">
        <v>51.69400796</v>
      </c>
      <c r="H21" s="20" t="n">
        <v>2.50596755</v>
      </c>
      <c r="I21" s="18" t="n">
        <v>0</v>
      </c>
      <c r="J21" s="20" t="n">
        <v>0</v>
      </c>
      <c r="K21" s="18" t="n">
        <v>0</v>
      </c>
      <c r="L21" s="20" t="n">
        <v>0</v>
      </c>
      <c r="M21" s="18" t="n">
        <v>0</v>
      </c>
      <c r="N21" s="20" t="n">
        <v>0</v>
      </c>
      <c r="O21" s="18" t="n">
        <v>0</v>
      </c>
      <c r="P21" s="20" t="n">
        <v>0</v>
      </c>
      <c r="Q21" s="18" t="n">
        <v>1.11801271</v>
      </c>
      <c r="R21" s="20" t="n">
        <v>0.35566555</v>
      </c>
    </row>
    <row r="22" spans="1:18">
      <c r="A22" s="15" t="s">
        <v>444</v>
      </c>
      <c r="B22" s="17" t="n">
        <v>3667</v>
      </c>
      <c r="C22" s="18">
        <f>(3193.0/B22*100)</f>
        <v/>
      </c>
      <c r="D22" s="19" t="n">
        <v>474</v>
      </c>
      <c r="E22" s="18" t="n">
        <v>60.14321609</v>
      </c>
      <c r="F22" s="20" t="n">
        <v>2.4454652</v>
      </c>
      <c r="G22" s="18" t="n">
        <v>36.69321891</v>
      </c>
      <c r="H22" s="20" t="n">
        <v>2.36972228</v>
      </c>
      <c r="I22" s="18" t="n">
        <v>0</v>
      </c>
      <c r="J22" s="20" t="n">
        <v>0</v>
      </c>
      <c r="K22" s="18" t="n">
        <v>0</v>
      </c>
      <c r="L22" s="20" t="n">
        <v>0</v>
      </c>
      <c r="M22" s="18" t="n">
        <v>0</v>
      </c>
      <c r="N22" s="20" t="n">
        <v>0</v>
      </c>
      <c r="O22" s="18" t="n">
        <v>0</v>
      </c>
      <c r="P22" s="20" t="n">
        <v>0</v>
      </c>
      <c r="Q22" s="18" t="n">
        <v>3.163565</v>
      </c>
      <c r="R22" s="20" t="n">
        <v>0.83450503</v>
      </c>
    </row>
    <row r="23" spans="1:18">
      <c r="A23" s="15" t="s">
        <v>445</v>
      </c>
      <c r="B23" s="17" t="n">
        <v>5792</v>
      </c>
      <c r="C23" s="18">
        <f>(5091.0/B23*100)</f>
        <v/>
      </c>
      <c r="D23" s="19" t="n">
        <v>701</v>
      </c>
      <c r="E23" s="18" t="n">
        <v>62.96780359</v>
      </c>
      <c r="F23" s="20" t="n">
        <v>3.06761447</v>
      </c>
      <c r="G23" s="18" t="n">
        <v>32.27644207</v>
      </c>
      <c r="H23" s="20" t="n">
        <v>3.08015768</v>
      </c>
      <c r="I23" s="18" t="n">
        <v>0</v>
      </c>
      <c r="J23" s="20" t="n">
        <v>0</v>
      </c>
      <c r="K23" s="18" t="n">
        <v>0.34646647</v>
      </c>
      <c r="L23" s="20" t="n">
        <v>0.39257938</v>
      </c>
      <c r="M23" s="18" t="n">
        <v>0.85319183</v>
      </c>
      <c r="N23" s="20" t="n">
        <v>0.32849625</v>
      </c>
      <c r="O23" s="18" t="n">
        <v>0</v>
      </c>
      <c r="P23" s="20" t="n">
        <v>0</v>
      </c>
      <c r="Q23" s="18" t="n">
        <v>3.55609604</v>
      </c>
      <c r="R23" s="20" t="n">
        <v>1.23792736</v>
      </c>
    </row>
    <row r="24" spans="1:18">
      <c r="A24" s="15" t="s">
        <v>446</v>
      </c>
      <c r="B24" s="17" t="n">
        <v>3309</v>
      </c>
      <c r="C24" s="18">
        <f>(2899.0/B24*100)</f>
        <v/>
      </c>
      <c r="D24" s="19" t="n">
        <v>410</v>
      </c>
      <c r="E24" s="18" t="n">
        <v>24.51108803</v>
      </c>
      <c r="F24" s="20" t="n">
        <v>1.95933335</v>
      </c>
      <c r="G24" s="18" t="n">
        <v>74.42712853</v>
      </c>
      <c r="H24" s="20" t="n">
        <v>2.0825674</v>
      </c>
      <c r="I24" s="18" t="n">
        <v>0</v>
      </c>
      <c r="J24" s="20" t="n">
        <v>0</v>
      </c>
      <c r="K24" s="18" t="n">
        <v>0</v>
      </c>
      <c r="L24" s="20" t="n">
        <v>0</v>
      </c>
      <c r="M24" s="18" t="n">
        <v>0</v>
      </c>
      <c r="N24" s="20" t="n">
        <v>0</v>
      </c>
      <c r="O24" s="18" t="n">
        <v>0</v>
      </c>
      <c r="P24" s="20" t="n">
        <v>0</v>
      </c>
      <c r="Q24" s="18" t="n">
        <v>1.06178344</v>
      </c>
      <c r="R24" s="20" t="n">
        <v>0.504472</v>
      </c>
    </row>
    <row r="25" spans="1:18">
      <c r="A25" s="15" t="s">
        <v>447</v>
      </c>
      <c r="B25" s="17" t="n">
        <v>2669</v>
      </c>
      <c r="C25" s="18">
        <f>(2339.0/B25*100)</f>
        <v/>
      </c>
      <c r="D25" s="19" t="n">
        <v>330</v>
      </c>
      <c r="E25" s="18" t="n">
        <v>14.85969571</v>
      </c>
      <c r="F25" s="20" t="n">
        <v>2.1330446</v>
      </c>
      <c r="G25" s="18" t="n">
        <v>75.62889885</v>
      </c>
      <c r="H25" s="20" t="n">
        <v>2.59950176</v>
      </c>
      <c r="I25" s="18" t="n">
        <v>0</v>
      </c>
      <c r="J25" s="20" t="n">
        <v>0</v>
      </c>
      <c r="K25" s="18" t="n">
        <v>0</v>
      </c>
      <c r="L25" s="20" t="n">
        <v>0</v>
      </c>
      <c r="M25" s="18" t="n">
        <v>0</v>
      </c>
      <c r="N25" s="20" t="n">
        <v>0</v>
      </c>
      <c r="O25" s="18" t="n">
        <v>0</v>
      </c>
      <c r="P25" s="20" t="n">
        <v>0</v>
      </c>
      <c r="Q25" s="18" t="n">
        <v>9.511405440000001</v>
      </c>
      <c r="R25" s="20" t="n">
        <v>1.57749889</v>
      </c>
    </row>
    <row r="26" spans="1:18">
      <c r="A26" s="15" t="s">
        <v>448</v>
      </c>
      <c r="B26" s="17" t="n">
        <v>2419</v>
      </c>
      <c r="C26" s="18">
        <f>(2135.0/B26*100)</f>
        <v/>
      </c>
      <c r="D26" s="19" t="n">
        <v>284</v>
      </c>
      <c r="E26" s="18" t="n">
        <v>48.93687445</v>
      </c>
      <c r="F26" s="20" t="n">
        <v>3.49141672</v>
      </c>
      <c r="G26" s="18" t="n">
        <v>47.39321913</v>
      </c>
      <c r="H26" s="20" t="n">
        <v>3.5987605</v>
      </c>
      <c r="I26" s="18" t="n">
        <v>0</v>
      </c>
      <c r="J26" s="20" t="n">
        <v>0</v>
      </c>
      <c r="K26" s="18" t="n">
        <v>0</v>
      </c>
      <c r="L26" s="20" t="n">
        <v>0</v>
      </c>
      <c r="M26" s="18" t="n">
        <v>0.33629972</v>
      </c>
      <c r="N26" s="20" t="n">
        <v>0.33747621</v>
      </c>
      <c r="O26" s="18" t="n">
        <v>0</v>
      </c>
      <c r="P26" s="20" t="n">
        <v>0</v>
      </c>
      <c r="Q26" s="18" t="n">
        <v>3.3336067</v>
      </c>
      <c r="R26" s="20" t="n">
        <v>1.19436599</v>
      </c>
    </row>
    <row r="27" spans="1:18">
      <c r="A27" s="15" t="s">
        <v>449</v>
      </c>
      <c r="B27" s="17" t="n">
        <v>2683</v>
      </c>
      <c r="C27" s="18">
        <f>(2364.0/B27*100)</f>
        <v/>
      </c>
      <c r="D27" s="19" t="n">
        <v>319</v>
      </c>
      <c r="E27" s="18" t="n">
        <v>55.67494889</v>
      </c>
      <c r="F27" s="20" t="n">
        <v>2.39466326</v>
      </c>
      <c r="G27" s="18" t="n">
        <v>42.42864236</v>
      </c>
      <c r="H27" s="20" t="n">
        <v>2.40538203</v>
      </c>
      <c r="I27" s="18" t="n">
        <v>0</v>
      </c>
      <c r="J27" s="20" t="n">
        <v>0</v>
      </c>
      <c r="K27" s="18" t="n">
        <v>0</v>
      </c>
      <c r="L27" s="20" t="n">
        <v>0</v>
      </c>
      <c r="M27" s="18" t="n">
        <v>0</v>
      </c>
      <c r="N27" s="20" t="n">
        <v>0</v>
      </c>
      <c r="O27" s="18" t="n">
        <v>0</v>
      </c>
      <c r="P27" s="20" t="n">
        <v>0</v>
      </c>
      <c r="Q27" s="18" t="n">
        <v>1.89640875</v>
      </c>
      <c r="R27" s="20" t="n">
        <v>0.77975949</v>
      </c>
    </row>
    <row r="28" spans="1:18">
      <c r="A28" s="15" t="s">
        <v>450</v>
      </c>
      <c r="B28" s="17" t="n">
        <v>3803</v>
      </c>
      <c r="C28" s="18">
        <f>(3351.0/B28*100)</f>
        <v/>
      </c>
      <c r="D28" s="19" t="n">
        <v>452</v>
      </c>
      <c r="E28" s="18" t="n">
        <v>70.33442220000001</v>
      </c>
      <c r="F28" s="20" t="n">
        <v>2.40779626</v>
      </c>
      <c r="G28" s="18" t="n">
        <v>29.00663853</v>
      </c>
      <c r="H28" s="20" t="n">
        <v>2.3905551</v>
      </c>
      <c r="I28" s="18" t="n">
        <v>0</v>
      </c>
      <c r="J28" s="20" t="n">
        <v>0</v>
      </c>
      <c r="K28" s="18" t="n">
        <v>0.2296898</v>
      </c>
      <c r="L28" s="20" t="n">
        <v>0.2288967</v>
      </c>
      <c r="M28" s="18" t="n">
        <v>0</v>
      </c>
      <c r="N28" s="20" t="n">
        <v>0</v>
      </c>
      <c r="O28" s="18" t="n">
        <v>0</v>
      </c>
      <c r="P28" s="20" t="n">
        <v>0</v>
      </c>
      <c r="Q28" s="18" t="n">
        <v>0.42924947</v>
      </c>
      <c r="R28" s="20" t="n">
        <v>0.29806709</v>
      </c>
    </row>
    <row r="29" spans="1:18">
      <c r="A29" s="15" t="s">
        <v>451</v>
      </c>
      <c r="B29" s="17" t="n">
        <v>2700</v>
      </c>
      <c r="C29" s="18">
        <f>(2393.0/B29*100)</f>
        <v/>
      </c>
      <c r="D29" s="19" t="n">
        <v>307</v>
      </c>
      <c r="E29" s="18" t="n">
        <v>42.82702912</v>
      </c>
      <c r="F29" s="20" t="n">
        <v>2.81449943</v>
      </c>
      <c r="G29" s="18" t="n">
        <v>56.9058345</v>
      </c>
      <c r="H29" s="20" t="n">
        <v>2.77128141</v>
      </c>
      <c r="I29" s="18" t="n">
        <v>0</v>
      </c>
      <c r="J29" s="20" t="n">
        <v>0</v>
      </c>
      <c r="K29" s="18" t="n">
        <v>0</v>
      </c>
      <c r="L29" s="20" t="n">
        <v>0</v>
      </c>
      <c r="M29" s="18" t="n">
        <v>0</v>
      </c>
      <c r="N29" s="20" t="n">
        <v>0</v>
      </c>
      <c r="O29" s="18" t="n">
        <v>0</v>
      </c>
      <c r="P29" s="20" t="n">
        <v>0</v>
      </c>
      <c r="Q29" s="18" t="n">
        <v>0.26713638</v>
      </c>
      <c r="R29" s="20" t="n">
        <v>0.29710457</v>
      </c>
    </row>
    <row r="30" spans="1:18">
      <c r="A30" s="15" t="s">
        <v>452</v>
      </c>
      <c r="B30" s="17" t="n">
        <v>2257</v>
      </c>
      <c r="C30" s="18">
        <f>(1997.0/B30*100)</f>
        <v/>
      </c>
      <c r="D30" s="19" t="n">
        <v>260</v>
      </c>
      <c r="E30" s="18" t="n">
        <v>45.61327193</v>
      </c>
      <c r="F30" s="20" t="n">
        <v>3.09605066</v>
      </c>
      <c r="G30" s="18" t="n">
        <v>42.93620896</v>
      </c>
      <c r="H30" s="20" t="n">
        <v>3.55055004</v>
      </c>
      <c r="I30" s="18" t="n">
        <v>0</v>
      </c>
      <c r="J30" s="20" t="n">
        <v>0</v>
      </c>
      <c r="K30" s="18" t="n">
        <v>0</v>
      </c>
      <c r="L30" s="20" t="n">
        <v>0</v>
      </c>
      <c r="M30" s="18" t="n">
        <v>0</v>
      </c>
      <c r="N30" s="20" t="n">
        <v>0</v>
      </c>
      <c r="O30" s="18" t="n">
        <v>0</v>
      </c>
      <c r="P30" s="20" t="n">
        <v>0</v>
      </c>
      <c r="Q30" s="18" t="n">
        <v>11.4505191</v>
      </c>
      <c r="R30" s="20" t="n">
        <v>2.28199911</v>
      </c>
    </row>
    <row r="31" spans="1:18">
      <c r="A31" s="15" t="s">
        <v>453</v>
      </c>
      <c r="B31" s="17" t="n">
        <v>2706</v>
      </c>
      <c r="C31" s="18">
        <f>(2374.0/B31*100)</f>
        <v/>
      </c>
      <c r="D31" s="19" t="n">
        <v>332</v>
      </c>
      <c r="E31" s="18" t="n">
        <v>41.36410065</v>
      </c>
      <c r="F31" s="20" t="n">
        <v>2.74082984</v>
      </c>
      <c r="G31" s="18" t="n">
        <v>55.43751077</v>
      </c>
      <c r="H31" s="20" t="n">
        <v>2.73571049</v>
      </c>
      <c r="I31" s="18" t="n">
        <v>0</v>
      </c>
      <c r="J31" s="20" t="n">
        <v>0</v>
      </c>
      <c r="K31" s="18" t="n">
        <v>0.57003115</v>
      </c>
      <c r="L31" s="20" t="n">
        <v>0.3946441</v>
      </c>
      <c r="M31" s="18" t="n">
        <v>0</v>
      </c>
      <c r="N31" s="20" t="n">
        <v>0</v>
      </c>
      <c r="O31" s="18" t="n">
        <v>0</v>
      </c>
      <c r="P31" s="20" t="n">
        <v>0</v>
      </c>
      <c r="Q31" s="18" t="n">
        <v>2.62835743</v>
      </c>
      <c r="R31" s="20" t="n">
        <v>0.84711887</v>
      </c>
    </row>
    <row r="32" spans="1:18">
      <c r="A32" s="15" t="s">
        <v>454</v>
      </c>
      <c r="B32" s="17" t="n">
        <v>2209</v>
      </c>
      <c r="C32" s="18">
        <f>(1829.0/B32*100)</f>
        <v/>
      </c>
      <c r="D32" s="19" t="n">
        <v>380</v>
      </c>
      <c r="E32" s="18" t="n">
        <v>64.85969425</v>
      </c>
      <c r="F32" s="20" t="n">
        <v>2.73244613</v>
      </c>
      <c r="G32" s="18" t="n">
        <v>34.17329141</v>
      </c>
      <c r="H32" s="20" t="n">
        <v>2.72558087</v>
      </c>
      <c r="I32" s="18" t="n">
        <v>0</v>
      </c>
      <c r="J32" s="20" t="n">
        <v>0</v>
      </c>
      <c r="K32" s="18" t="n">
        <v>0</v>
      </c>
      <c r="L32" s="20" t="n">
        <v>0</v>
      </c>
      <c r="M32" s="18" t="n">
        <v>0</v>
      </c>
      <c r="N32" s="20" t="n">
        <v>0</v>
      </c>
      <c r="O32" s="18" t="n">
        <v>0</v>
      </c>
      <c r="P32" s="20" t="n">
        <v>0</v>
      </c>
      <c r="Q32" s="18" t="n">
        <v>0.96701434</v>
      </c>
      <c r="R32" s="20" t="n">
        <v>0.49923905</v>
      </c>
    </row>
    <row r="33" spans="1:18">
      <c r="A33" s="15" t="s">
        <v>455</v>
      </c>
      <c r="B33" s="17" t="n">
        <v>3651</v>
      </c>
      <c r="C33" s="18">
        <f>(3201.0/B33*100)</f>
        <v/>
      </c>
      <c r="D33" s="19" t="n">
        <v>450</v>
      </c>
      <c r="E33" s="18" t="n">
        <v>37.37922626</v>
      </c>
      <c r="F33" s="20" t="n">
        <v>2.34745026</v>
      </c>
      <c r="G33" s="18" t="n">
        <v>61.43467048</v>
      </c>
      <c r="H33" s="20" t="n">
        <v>2.39592789</v>
      </c>
      <c r="I33" s="18" t="n">
        <v>0</v>
      </c>
      <c r="J33" s="20" t="n">
        <v>0</v>
      </c>
      <c r="K33" s="18" t="n">
        <v>0.3129419</v>
      </c>
      <c r="L33" s="20" t="n">
        <v>0.31438068</v>
      </c>
      <c r="M33" s="18" t="n">
        <v>0</v>
      </c>
      <c r="N33" s="20" t="n">
        <v>0</v>
      </c>
      <c r="O33" s="18" t="n">
        <v>0</v>
      </c>
      <c r="P33" s="20" t="n">
        <v>0</v>
      </c>
      <c r="Q33" s="18" t="n">
        <v>0.87316136</v>
      </c>
      <c r="R33" s="20" t="n">
        <v>0.40612119</v>
      </c>
    </row>
    <row r="34" spans="1:18">
      <c r="A34" s="15" t="s">
        <v>456</v>
      </c>
      <c r="B34" s="17" t="n">
        <v>3035</v>
      </c>
      <c r="C34" s="18">
        <f>(2669.0/B34*100)</f>
        <v/>
      </c>
      <c r="D34" s="19" t="n">
        <v>366</v>
      </c>
      <c r="E34" s="18" t="n">
        <v>74.25180754</v>
      </c>
      <c r="F34" s="20" t="n">
        <v>2.37741274</v>
      </c>
      <c r="G34" s="18" t="n">
        <v>24.08872014</v>
      </c>
      <c r="H34" s="20" t="n">
        <v>2.33021645</v>
      </c>
      <c r="I34" s="18" t="n">
        <v>0</v>
      </c>
      <c r="J34" s="20" t="n">
        <v>0</v>
      </c>
      <c r="K34" s="18" t="n">
        <v>0</v>
      </c>
      <c r="L34" s="20" t="n">
        <v>0</v>
      </c>
      <c r="M34" s="18" t="n">
        <v>0</v>
      </c>
      <c r="N34" s="20" t="n">
        <v>0</v>
      </c>
      <c r="O34" s="18" t="n">
        <v>0</v>
      </c>
      <c r="P34" s="20" t="n">
        <v>0</v>
      </c>
      <c r="Q34" s="18" t="n">
        <v>1.65947232</v>
      </c>
      <c r="R34" s="20" t="n">
        <v>0.77332304</v>
      </c>
    </row>
    <row r="35" spans="1:18">
      <c r="A35" s="15" t="s">
        <v>457</v>
      </c>
      <c r="B35" s="17" t="n">
        <v>2901</v>
      </c>
      <c r="C35" s="18">
        <f>(2535.0/B35*100)</f>
        <v/>
      </c>
      <c r="D35" s="19" t="n">
        <v>366</v>
      </c>
      <c r="E35" s="18" t="n">
        <v>51.93613592</v>
      </c>
      <c r="F35" s="20" t="n">
        <v>3.55510107</v>
      </c>
      <c r="G35" s="18" t="n">
        <v>47.6157035</v>
      </c>
      <c r="H35" s="20" t="n">
        <v>3.60905247</v>
      </c>
      <c r="I35" s="18" t="n">
        <v>0</v>
      </c>
      <c r="J35" s="20" t="n">
        <v>0</v>
      </c>
      <c r="K35" s="18" t="n">
        <v>0</v>
      </c>
      <c r="L35" s="20" t="n">
        <v>0</v>
      </c>
      <c r="M35" s="18" t="n">
        <v>0</v>
      </c>
      <c r="N35" s="20" t="n">
        <v>0</v>
      </c>
      <c r="O35" s="18" t="n">
        <v>0</v>
      </c>
      <c r="P35" s="20" t="n">
        <v>0</v>
      </c>
      <c r="Q35" s="18" t="n">
        <v>0.44816058</v>
      </c>
      <c r="R35" s="20" t="n">
        <v>0.33924772</v>
      </c>
    </row>
    <row r="36" spans="1:18">
      <c r="A36" s="15" t="s">
        <v>458</v>
      </c>
      <c r="B36" s="17" t="n">
        <v>3404</v>
      </c>
      <c r="C36" s="18">
        <f>(2993.0/B36*100)</f>
        <v/>
      </c>
      <c r="D36" s="19" t="n">
        <v>411</v>
      </c>
      <c r="E36" s="18" t="n">
        <v>40.67768916</v>
      </c>
      <c r="F36" s="20" t="n">
        <v>2.38631308</v>
      </c>
      <c r="G36" s="18" t="n">
        <v>58.76598904</v>
      </c>
      <c r="H36" s="20" t="n">
        <v>2.40171464</v>
      </c>
      <c r="I36" s="18" t="n">
        <v>0</v>
      </c>
      <c r="J36" s="20" t="n">
        <v>0</v>
      </c>
      <c r="K36" s="18" t="n">
        <v>0</v>
      </c>
      <c r="L36" s="20" t="n">
        <v>0</v>
      </c>
      <c r="M36" s="18" t="n">
        <v>0</v>
      </c>
      <c r="N36" s="20" t="n">
        <v>0</v>
      </c>
      <c r="O36" s="18" t="n">
        <v>0</v>
      </c>
      <c r="P36" s="20" t="n">
        <v>0</v>
      </c>
      <c r="Q36" s="18" t="n">
        <v>0.5563218</v>
      </c>
      <c r="R36" s="20" t="n">
        <v>0.40719247</v>
      </c>
    </row>
    <row r="37" spans="1:18">
      <c r="A37" s="15" t="s">
        <v>459</v>
      </c>
      <c r="B37" s="17" t="n">
        <v>2731</v>
      </c>
      <c r="C37" s="18">
        <f>(2384.0/B37*100)</f>
        <v/>
      </c>
      <c r="D37" s="19" t="n">
        <v>347</v>
      </c>
      <c r="E37" s="18" t="n">
        <v>49.02598471</v>
      </c>
      <c r="F37" s="20" t="n">
        <v>2.58865195</v>
      </c>
      <c r="G37" s="18" t="n">
        <v>47.87210443</v>
      </c>
      <c r="H37" s="20" t="n">
        <v>2.65801229</v>
      </c>
      <c r="I37" s="18" t="n">
        <v>0</v>
      </c>
      <c r="J37" s="20" t="n">
        <v>0</v>
      </c>
      <c r="K37" s="18" t="n">
        <v>0.29070114</v>
      </c>
      <c r="L37" s="20" t="n">
        <v>0.29401918</v>
      </c>
      <c r="M37" s="18" t="n">
        <v>0</v>
      </c>
      <c r="N37" s="20" t="n">
        <v>0</v>
      </c>
      <c r="O37" s="18" t="n">
        <v>0</v>
      </c>
      <c r="P37" s="20" t="n">
        <v>0</v>
      </c>
      <c r="Q37" s="18" t="n">
        <v>2.81120972</v>
      </c>
      <c r="R37" s="20" t="n">
        <v>0.9759604200000001</v>
      </c>
    </row>
    <row r="38" spans="1:18">
      <c r="A38" s="15" t="s">
        <v>460</v>
      </c>
      <c r="B38" s="17" t="n">
        <v>2807</v>
      </c>
      <c r="C38" s="18">
        <f>(2325.0/B38*100)</f>
        <v/>
      </c>
      <c r="D38" s="19" t="n">
        <v>482</v>
      </c>
      <c r="E38" s="18" t="n">
        <v>38.98235181</v>
      </c>
      <c r="F38" s="20" t="n">
        <v>2.63332103</v>
      </c>
      <c r="G38" s="18" t="n">
        <v>47.37727877</v>
      </c>
      <c r="H38" s="20" t="n">
        <v>2.55340177</v>
      </c>
      <c r="I38" s="18" t="n">
        <v>0</v>
      </c>
      <c r="J38" s="20" t="n">
        <v>0</v>
      </c>
      <c r="K38" s="18" t="n">
        <v>0.05913083</v>
      </c>
      <c r="L38" s="20" t="n">
        <v>0.03975103</v>
      </c>
      <c r="M38" s="18" t="n">
        <v>0.26871088</v>
      </c>
      <c r="N38" s="20" t="n">
        <v>0.26922948</v>
      </c>
      <c r="O38" s="18" t="n">
        <v>0</v>
      </c>
      <c r="P38" s="20" t="n">
        <v>0</v>
      </c>
      <c r="Q38" s="18" t="n">
        <v>13.31252772</v>
      </c>
      <c r="R38" s="20" t="n">
        <v>1.989273</v>
      </c>
    </row>
    <row r="39" spans="1:18">
      <c r="A39" s="15" t="s">
        <v>461</v>
      </c>
      <c r="B39" s="17" t="n">
        <v>2938</v>
      </c>
      <c r="C39" s="18">
        <f>(2588.0/B39*100)</f>
        <v/>
      </c>
      <c r="D39" s="19" t="n">
        <v>350</v>
      </c>
      <c r="E39" s="18" t="n">
        <v>26.36758191</v>
      </c>
      <c r="F39" s="20" t="n">
        <v>2.49155312</v>
      </c>
      <c r="G39" s="18" t="n">
        <v>39.42135231</v>
      </c>
      <c r="H39" s="20" t="n">
        <v>2.2834156</v>
      </c>
      <c r="I39" s="18" t="n">
        <v>0</v>
      </c>
      <c r="J39" s="20" t="n">
        <v>0</v>
      </c>
      <c r="K39" s="18" t="n">
        <v>0</v>
      </c>
      <c r="L39" s="20" t="n">
        <v>0</v>
      </c>
      <c r="M39" s="18" t="n">
        <v>0</v>
      </c>
      <c r="N39" s="20" t="n">
        <v>0</v>
      </c>
      <c r="O39" s="18" t="n">
        <v>0</v>
      </c>
      <c r="P39" s="20" t="n">
        <v>0</v>
      </c>
      <c r="Q39" s="18" t="n">
        <v>34.21106579</v>
      </c>
      <c r="R39" s="20" t="n">
        <v>3.08131561</v>
      </c>
    </row>
    <row r="40" spans="1:18">
      <c r="A40" s="15" t="s">
        <v>462</v>
      </c>
      <c r="B40" s="17" t="n">
        <v>6922</v>
      </c>
      <c r="C40" s="18">
        <f>(6090.0/B40*100)</f>
        <v/>
      </c>
      <c r="D40" s="19" t="n">
        <v>832</v>
      </c>
      <c r="E40" s="18" t="n">
        <v>52.36437755</v>
      </c>
      <c r="F40" s="20" t="n">
        <v>2.64341403</v>
      </c>
      <c r="G40" s="18" t="n">
        <v>44.67363948</v>
      </c>
      <c r="H40" s="20" t="n">
        <v>2.6010186</v>
      </c>
      <c r="I40" s="18" t="n">
        <v>0</v>
      </c>
      <c r="J40" s="20" t="n">
        <v>0</v>
      </c>
      <c r="K40" s="18" t="n">
        <v>0.02370879</v>
      </c>
      <c r="L40" s="20" t="n">
        <v>0.02382851</v>
      </c>
      <c r="M40" s="18" t="n">
        <v>0</v>
      </c>
      <c r="N40" s="20" t="n">
        <v>0</v>
      </c>
      <c r="O40" s="18" t="n">
        <v>0</v>
      </c>
      <c r="P40" s="20" t="n">
        <v>0</v>
      </c>
      <c r="Q40" s="18" t="n">
        <v>2.93827418</v>
      </c>
      <c r="R40" s="20" t="n">
        <v>0.7926178699999999</v>
      </c>
    </row>
    <row r="41" spans="1:18">
      <c r="A41" s="15" t="s">
        <v>463</v>
      </c>
      <c r="B41" s="17" t="n">
        <v>2854</v>
      </c>
      <c r="C41" s="18">
        <f>(2495.0/B41*100)</f>
        <v/>
      </c>
      <c r="D41" s="19" t="n">
        <v>359</v>
      </c>
      <c r="E41" s="18" t="n">
        <v>54.73660019</v>
      </c>
      <c r="F41" s="20" t="n">
        <v>2.70089207</v>
      </c>
      <c r="G41" s="18" t="n">
        <v>45.02274603</v>
      </c>
      <c r="H41" s="20" t="n">
        <v>2.71551908</v>
      </c>
      <c r="I41" s="18" t="n">
        <v>0</v>
      </c>
      <c r="J41" s="20" t="n">
        <v>0</v>
      </c>
      <c r="K41" s="18" t="n">
        <v>0</v>
      </c>
      <c r="L41" s="20" t="n">
        <v>0</v>
      </c>
      <c r="M41" s="18" t="n">
        <v>0</v>
      </c>
      <c r="N41" s="20" t="n">
        <v>0</v>
      </c>
      <c r="O41" s="18" t="n">
        <v>0</v>
      </c>
      <c r="P41" s="20" t="n">
        <v>0</v>
      </c>
      <c r="Q41" s="18" t="n">
        <v>0.24065378</v>
      </c>
      <c r="R41" s="20" t="n">
        <v>0.24476516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(10728.0/B46*100)</f>
        <v/>
      </c>
      <c r="D46" s="19" t="n">
        <v>1345</v>
      </c>
      <c r="E46" s="18" t="n">
        <v>47.77955492</v>
      </c>
      <c r="F46" s="20" t="n">
        <v>1.83757445</v>
      </c>
      <c r="G46" s="18" t="n">
        <v>25.63905934</v>
      </c>
      <c r="H46" s="20" t="n">
        <v>1.78766979</v>
      </c>
      <c r="I46" s="18" t="n">
        <v>0</v>
      </c>
      <c r="J46" s="20" t="n">
        <v>0</v>
      </c>
      <c r="K46" s="18" t="n">
        <v>0.61348414</v>
      </c>
      <c r="L46" s="20" t="n">
        <v>0.24359884</v>
      </c>
      <c r="M46" s="18" t="n">
        <v>0.5515029</v>
      </c>
      <c r="N46" s="20" t="n">
        <v>0.25651108</v>
      </c>
      <c r="O46" s="18" t="n">
        <v>0</v>
      </c>
      <c r="P46" s="20" t="n">
        <v>0</v>
      </c>
      <c r="Q46" s="18" t="n">
        <v>25.4163987</v>
      </c>
      <c r="R46" s="20" t="n">
        <v>1.44313676</v>
      </c>
    </row>
    <row r="47" spans="1:18">
      <c r="A47" s="15" t="s">
        <v>470</v>
      </c>
      <c r="B47" s="17" t="n">
        <v>2823</v>
      </c>
      <c r="C47" s="18">
        <f>(2479.0/B47*100)</f>
        <v/>
      </c>
      <c r="D47" s="19" t="n">
        <v>344</v>
      </c>
      <c r="E47" s="18" t="n">
        <v>46.18909613</v>
      </c>
      <c r="F47" s="20" t="n">
        <v>3.24741963</v>
      </c>
      <c r="G47" s="18" t="n">
        <v>44.53431727</v>
      </c>
      <c r="H47" s="20" t="n">
        <v>2.80298679</v>
      </c>
      <c r="I47" s="18" t="n">
        <v>0</v>
      </c>
      <c r="J47" s="20" t="n">
        <v>0</v>
      </c>
      <c r="K47" s="18" t="n">
        <v>0</v>
      </c>
      <c r="L47" s="20" t="n">
        <v>0</v>
      </c>
      <c r="M47" s="18" t="n">
        <v>0</v>
      </c>
      <c r="N47" s="20" t="n">
        <v>0</v>
      </c>
      <c r="O47" s="18" t="n">
        <v>0</v>
      </c>
      <c r="P47" s="20" t="n">
        <v>0</v>
      </c>
      <c r="Q47" s="18" t="n">
        <v>9.2765866</v>
      </c>
      <c r="R47" s="20" t="n">
        <v>1.38529615</v>
      </c>
    </row>
    <row r="48" spans="1:18">
      <c r="A48" s="15" t="s">
        <v>471</v>
      </c>
      <c r="B48" s="17" t="n">
        <v>4682</v>
      </c>
      <c r="C48" s="18">
        <f>(4099.0/B48*100)</f>
        <v/>
      </c>
      <c r="D48" s="19" t="n">
        <v>583</v>
      </c>
      <c r="E48" s="18" t="n">
        <v>54.64731985</v>
      </c>
      <c r="F48" s="20" t="n">
        <v>2.59863075</v>
      </c>
      <c r="G48" s="18" t="n">
        <v>44.54234186</v>
      </c>
      <c r="H48" s="20" t="n">
        <v>2.55456383</v>
      </c>
      <c r="I48" s="18" t="n">
        <v>0</v>
      </c>
      <c r="J48" s="20" t="n">
        <v>0</v>
      </c>
      <c r="K48" s="18" t="n">
        <v>0.32897925</v>
      </c>
      <c r="L48" s="20" t="n">
        <v>0.32258067</v>
      </c>
      <c r="M48" s="18" t="n">
        <v>0</v>
      </c>
      <c r="N48" s="20" t="n">
        <v>0</v>
      </c>
      <c r="O48" s="18" t="n">
        <v>0</v>
      </c>
      <c r="P48" s="20" t="n">
        <v>0</v>
      </c>
      <c r="Q48" s="18" t="n">
        <v>0.48135905</v>
      </c>
      <c r="R48" s="20" t="n">
        <v>0.29155872</v>
      </c>
    </row>
    <row r="49" spans="1:18">
      <c r="A49" s="15" t="s">
        <v>472</v>
      </c>
      <c r="B49" s="17" t="n">
        <v>6158</v>
      </c>
      <c r="C49" s="18">
        <f>(5419.0/B49*100)</f>
        <v/>
      </c>
      <c r="D49" s="19" t="n">
        <v>739</v>
      </c>
      <c r="E49" s="18" t="n">
        <v>56.69710475</v>
      </c>
      <c r="F49" s="20" t="n">
        <v>2.26632784</v>
      </c>
      <c r="G49" s="18" t="n">
        <v>30.1706582</v>
      </c>
      <c r="H49" s="20" t="n">
        <v>1.8619369</v>
      </c>
      <c r="I49" s="18" t="n">
        <v>0</v>
      </c>
      <c r="J49" s="20" t="n">
        <v>0</v>
      </c>
      <c r="K49" s="18" t="n">
        <v>1.1409135</v>
      </c>
      <c r="L49" s="20" t="n">
        <v>0.4873025</v>
      </c>
      <c r="M49" s="18" t="n">
        <v>0</v>
      </c>
      <c r="N49" s="20" t="n">
        <v>0</v>
      </c>
      <c r="O49" s="18" t="n">
        <v>0</v>
      </c>
      <c r="P49" s="20" t="n">
        <v>0</v>
      </c>
      <c r="Q49" s="18" t="n">
        <v>11.99132355</v>
      </c>
      <c r="R49" s="20" t="n">
        <v>1.79699743</v>
      </c>
    </row>
    <row r="50" spans="1:18">
      <c r="A50" s="15" t="s">
        <v>473</v>
      </c>
      <c r="B50" s="17" t="n">
        <v>3494</v>
      </c>
      <c r="C50" s="18">
        <f>(3109.0/B50*100)</f>
        <v/>
      </c>
      <c r="D50" s="19" t="n">
        <v>385</v>
      </c>
      <c r="E50" s="18" t="n">
        <v>44.59498779</v>
      </c>
      <c r="F50" s="20" t="n">
        <v>2.44071615</v>
      </c>
      <c r="G50" s="18" t="n">
        <v>27.45470552</v>
      </c>
      <c r="H50" s="20" t="n">
        <v>2.2980244</v>
      </c>
      <c r="I50" s="18" t="n">
        <v>0</v>
      </c>
      <c r="J50" s="20" t="n">
        <v>0</v>
      </c>
      <c r="K50" s="18" t="n">
        <v>0</v>
      </c>
      <c r="L50" s="20" t="n">
        <v>0</v>
      </c>
      <c r="M50" s="18" t="n">
        <v>0</v>
      </c>
      <c r="N50" s="20" t="n">
        <v>0</v>
      </c>
      <c r="O50" s="18" t="n">
        <v>0</v>
      </c>
      <c r="P50" s="20" t="n">
        <v>0</v>
      </c>
      <c r="Q50" s="18" t="n">
        <v>27.9503067</v>
      </c>
      <c r="R50" s="20" t="n">
        <v>2.05866409</v>
      </c>
    </row>
    <row r="51" spans="1:18">
      <c r="A51" s="15" t="s">
        <v>474</v>
      </c>
      <c r="B51" s="17" t="n">
        <v>3013</v>
      </c>
      <c r="C51" s="18">
        <f>(2650.0/B51*100)</f>
        <v/>
      </c>
      <c r="D51" s="19" t="n">
        <v>363</v>
      </c>
      <c r="E51" s="18" t="n">
        <v>63.56767288</v>
      </c>
      <c r="F51" s="20" t="n">
        <v>2.54231215</v>
      </c>
      <c r="G51" s="18" t="n">
        <v>35.03219373</v>
      </c>
      <c r="H51" s="20" t="n">
        <v>2.57460837</v>
      </c>
      <c r="I51" s="18" t="n">
        <v>0</v>
      </c>
      <c r="J51" s="20" t="n">
        <v>0</v>
      </c>
      <c r="K51" s="18" t="n">
        <v>0</v>
      </c>
      <c r="L51" s="20" t="n">
        <v>0</v>
      </c>
      <c r="M51" s="18" t="n">
        <v>0</v>
      </c>
      <c r="N51" s="20" t="n">
        <v>0</v>
      </c>
      <c r="O51" s="18" t="n">
        <v>0</v>
      </c>
      <c r="P51" s="20" t="n">
        <v>0</v>
      </c>
      <c r="Q51" s="18" t="n">
        <v>1.4001334</v>
      </c>
      <c r="R51" s="20" t="n">
        <v>0.63539291</v>
      </c>
    </row>
    <row r="52" spans="1:18">
      <c r="A52" s="15" t="s">
        <v>475</v>
      </c>
      <c r="B52" s="17" t="n">
        <v>2760</v>
      </c>
      <c r="C52" s="18">
        <f>(2425.0/B52*100)</f>
        <v/>
      </c>
      <c r="D52" s="19" t="n">
        <v>335</v>
      </c>
      <c r="E52" s="18" t="n">
        <v>58.29073976</v>
      </c>
      <c r="F52" s="20" t="n">
        <v>3.05710006</v>
      </c>
      <c r="G52" s="18" t="n">
        <v>40.87619521</v>
      </c>
      <c r="H52" s="20" t="n">
        <v>3.0908585</v>
      </c>
      <c r="I52" s="18" t="n">
        <v>0</v>
      </c>
      <c r="J52" s="20" t="n">
        <v>0</v>
      </c>
      <c r="K52" s="18" t="n">
        <v>0</v>
      </c>
      <c r="L52" s="20" t="n">
        <v>0</v>
      </c>
      <c r="M52" s="18" t="n">
        <v>0</v>
      </c>
      <c r="N52" s="20" t="n">
        <v>0</v>
      </c>
      <c r="O52" s="18" t="n">
        <v>0</v>
      </c>
      <c r="P52" s="20" t="n">
        <v>0</v>
      </c>
      <c r="Q52" s="18" t="n">
        <v>0.83306503</v>
      </c>
      <c r="R52" s="20" t="n">
        <v>0.48591669</v>
      </c>
    </row>
    <row r="53" spans="1:18">
      <c r="A53" s="15" t="s">
        <v>476</v>
      </c>
      <c r="B53" s="17" t="n">
        <v>2474</v>
      </c>
      <c r="C53" s="18">
        <f>(2094.0/B53*100)</f>
        <v/>
      </c>
      <c r="D53" s="19" t="n">
        <v>380</v>
      </c>
      <c r="E53" s="18" t="n">
        <v>55.87799138</v>
      </c>
      <c r="F53" s="20" t="n">
        <v>2.53274031</v>
      </c>
      <c r="G53" s="18" t="n">
        <v>31.17805031</v>
      </c>
      <c r="H53" s="20" t="n">
        <v>2.21169758</v>
      </c>
      <c r="I53" s="18" t="n">
        <v>0</v>
      </c>
      <c r="J53" s="20" t="n">
        <v>0</v>
      </c>
      <c r="K53" s="18" t="n">
        <v>5.63019163</v>
      </c>
      <c r="L53" s="20" t="n">
        <v>1.21712259</v>
      </c>
      <c r="M53" s="18" t="n">
        <v>1.16671941</v>
      </c>
      <c r="N53" s="20" t="n">
        <v>1.02731046</v>
      </c>
      <c r="O53" s="18" t="n">
        <v>0</v>
      </c>
      <c r="P53" s="20" t="n">
        <v>0</v>
      </c>
      <c r="Q53" s="18" t="n">
        <v>6.14704726</v>
      </c>
      <c r="R53" s="20" t="n">
        <v>1.21782038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39.68508174</v>
      </c>
      <c r="F55" s="20" t="n">
        <v>3.1695098</v>
      </c>
      <c r="G55" s="18" t="n">
        <v>60.31491826</v>
      </c>
      <c r="H55" s="20" t="n">
        <v>3.1695098</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62.6496155</v>
      </c>
      <c r="F61" s="20" t="n">
        <v>2.71474229</v>
      </c>
      <c r="G61" s="18" t="n">
        <v>36.12584567</v>
      </c>
      <c r="H61" s="20" t="n">
        <v>2.65705432</v>
      </c>
      <c r="I61" s="18" t="n">
        <v>0</v>
      </c>
      <c r="J61" s="20" t="n">
        <v>0</v>
      </c>
      <c r="K61" s="18" t="n">
        <v>0.12256947</v>
      </c>
      <c r="L61" s="20" t="n">
        <v>0.08759359999999999</v>
      </c>
      <c r="M61" s="18" t="n">
        <v>0.32061157</v>
      </c>
      <c r="N61" s="20" t="n">
        <v>0.31808633</v>
      </c>
      <c r="O61" s="18" t="n">
        <v>0</v>
      </c>
      <c r="P61" s="20" t="n">
        <v>0</v>
      </c>
      <c r="Q61" s="18" t="n">
        <v>0.7813577900000001</v>
      </c>
      <c r="R61" s="20" t="n">
        <v>0.52459683</v>
      </c>
    </row>
    <row r="62" spans="1:18">
      <c r="A62" s="15" t="s">
        <v>486</v>
      </c>
      <c r="B62" s="17" t="n">
        <v>2230</v>
      </c>
      <c r="C62" s="18">
        <f>(1946.0/B62*100)</f>
        <v/>
      </c>
      <c r="D62" s="19" t="n">
        <v>284</v>
      </c>
      <c r="E62" s="18" t="n">
        <v>34.54611836</v>
      </c>
      <c r="F62" s="20" t="n">
        <v>3.05993371</v>
      </c>
      <c r="G62" s="18" t="n">
        <v>65.10390520999999</v>
      </c>
      <c r="H62" s="20" t="n">
        <v>3.10420195</v>
      </c>
      <c r="I62" s="18" t="n">
        <v>0</v>
      </c>
      <c r="J62" s="20" t="n">
        <v>0</v>
      </c>
      <c r="K62" s="18" t="n">
        <v>0</v>
      </c>
      <c r="L62" s="20" t="n">
        <v>0</v>
      </c>
      <c r="M62" s="18" t="n">
        <v>0</v>
      </c>
      <c r="N62" s="20" t="n">
        <v>0</v>
      </c>
      <c r="O62" s="18" t="n">
        <v>0</v>
      </c>
      <c r="P62" s="20" t="n">
        <v>0</v>
      </c>
      <c r="Q62" s="18" t="n">
        <v>0.34997644</v>
      </c>
      <c r="R62" s="20" t="n">
        <v>0.34752976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(2429.0/B67*100)</f>
        <v/>
      </c>
      <c r="D67" s="19" t="n">
        <v>342</v>
      </c>
      <c r="E67" s="18" t="n">
        <v>24.23190313</v>
      </c>
      <c r="F67" s="20" t="n">
        <v>2.5316754</v>
      </c>
      <c r="G67" s="18" t="n">
        <v>24.99464552</v>
      </c>
      <c r="H67" s="20" t="n">
        <v>2.38606359</v>
      </c>
      <c r="I67" s="18" t="n">
        <v>0</v>
      </c>
      <c r="J67" s="20" t="n">
        <v>0</v>
      </c>
      <c r="K67" s="18" t="n">
        <v>0.26714877</v>
      </c>
      <c r="L67" s="20" t="n">
        <v>0.26646562</v>
      </c>
      <c r="M67" s="18" t="n">
        <v>1.27489571</v>
      </c>
      <c r="N67" s="20" t="n">
        <v>0.64902311</v>
      </c>
      <c r="O67" s="18" t="n">
        <v>0</v>
      </c>
      <c r="P67" s="20" t="n">
        <v>0</v>
      </c>
      <c r="Q67" s="18" t="n">
        <v>49.23140688</v>
      </c>
      <c r="R67" s="20" t="n">
        <v>2.7070816</v>
      </c>
    </row>
    <row r="68" spans="1:18">
      <c r="A68" s="15" t="s">
        <v>492</v>
      </c>
      <c r="B68" s="17" t="n">
        <v>3460</v>
      </c>
      <c r="C68" s="18">
        <f>(3073.0/B68*100)</f>
        <v/>
      </c>
      <c r="D68" s="19" t="n">
        <v>387</v>
      </c>
      <c r="E68" s="18" t="n">
        <v>78.65772733</v>
      </c>
      <c r="F68" s="20" t="n">
        <v>2.13925088</v>
      </c>
      <c r="G68" s="18" t="n">
        <v>17.70776073</v>
      </c>
      <c r="H68" s="20" t="n">
        <v>1.93731556</v>
      </c>
      <c r="I68" s="18" t="n">
        <v>0</v>
      </c>
      <c r="J68" s="20" t="n">
        <v>0</v>
      </c>
      <c r="K68" s="18" t="n">
        <v>0.2801168</v>
      </c>
      <c r="L68" s="20" t="n">
        <v>0.28279993</v>
      </c>
      <c r="M68" s="18" t="n">
        <v>0</v>
      </c>
      <c r="N68" s="20" t="n">
        <v>0</v>
      </c>
      <c r="O68" s="18" t="n">
        <v>0</v>
      </c>
      <c r="P68" s="20" t="n">
        <v>0</v>
      </c>
      <c r="Q68" s="18" t="n">
        <v>3.35439514</v>
      </c>
      <c r="R68" s="20" t="n">
        <v>1.03480226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(5024.0/B70*100)</f>
        <v/>
      </c>
      <c r="D70" s="19" t="n">
        <v>1010</v>
      </c>
      <c r="E70" s="18" t="n">
        <v>66.81762304999999</v>
      </c>
      <c r="F70" s="20" t="n">
        <v>1.68047515</v>
      </c>
      <c r="G70" s="18" t="n">
        <v>30.56142773</v>
      </c>
      <c r="H70" s="20" t="n">
        <v>1.62030905</v>
      </c>
      <c r="I70" s="18" t="n">
        <v>0</v>
      </c>
      <c r="J70" s="20" t="n">
        <v>0</v>
      </c>
      <c r="K70" s="18" t="n">
        <v>0.4838967</v>
      </c>
      <c r="L70" s="20" t="n">
        <v>0.21586099</v>
      </c>
      <c r="M70" s="18" t="n">
        <v>0</v>
      </c>
      <c r="N70" s="20" t="n">
        <v>0</v>
      </c>
      <c r="O70" s="18" t="n">
        <v>0</v>
      </c>
      <c r="P70" s="20" t="n">
        <v>0</v>
      </c>
      <c r="Q70" s="18" t="n">
        <v>2.13705252</v>
      </c>
      <c r="R70" s="20" t="n">
        <v>0.44080266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(2749.0/B72*100)</f>
        <v/>
      </c>
      <c r="D72" s="19" t="n">
        <v>358</v>
      </c>
      <c r="E72" s="18" t="n">
        <v>70.03602533999999</v>
      </c>
      <c r="F72" s="20" t="n">
        <v>2.58481028</v>
      </c>
      <c r="G72" s="18" t="n">
        <v>26.60386619</v>
      </c>
      <c r="H72" s="20" t="n">
        <v>2.27605113</v>
      </c>
      <c r="I72" s="18" t="n">
        <v>0</v>
      </c>
      <c r="J72" s="20" t="n">
        <v>0</v>
      </c>
      <c r="K72" s="18" t="n">
        <v>1.01015691</v>
      </c>
      <c r="L72" s="20" t="n">
        <v>0.78007634</v>
      </c>
      <c r="M72" s="18" t="n">
        <v>0.12240286</v>
      </c>
      <c r="N72" s="20" t="n">
        <v>0.12301545</v>
      </c>
      <c r="O72" s="18" t="n">
        <v>0</v>
      </c>
      <c r="P72" s="20" t="n">
        <v>0</v>
      </c>
      <c r="Q72" s="18" t="n">
        <v>2.2275487</v>
      </c>
      <c r="R72" s="20" t="n">
        <v>0.79755752</v>
      </c>
    </row>
    <row r="73" spans="1:18">
      <c r="A73" s="15" t="s">
        <v>497</v>
      </c>
      <c r="B73" s="17" t="n">
        <v>2973</v>
      </c>
      <c r="C73" s="18">
        <f>(2615.0/B73*100)</f>
        <v/>
      </c>
      <c r="D73" s="19" t="n">
        <v>358</v>
      </c>
      <c r="E73" s="18" t="n">
        <v>52.284969</v>
      </c>
      <c r="F73" s="20" t="n">
        <v>2.38885928</v>
      </c>
      <c r="G73" s="18" t="n">
        <v>46.41250571</v>
      </c>
      <c r="H73" s="20" t="n">
        <v>2.37130082</v>
      </c>
      <c r="I73" s="18" t="n">
        <v>0</v>
      </c>
      <c r="J73" s="20" t="n">
        <v>0</v>
      </c>
      <c r="K73" s="18" t="n">
        <v>0</v>
      </c>
      <c r="L73" s="20" t="n">
        <v>0</v>
      </c>
      <c r="M73" s="18" t="n">
        <v>0</v>
      </c>
      <c r="N73" s="20" t="n">
        <v>0</v>
      </c>
      <c r="O73" s="18" t="n">
        <v>0</v>
      </c>
      <c r="P73" s="20" t="n">
        <v>0</v>
      </c>
      <c r="Q73" s="18" t="n">
        <v>1.30252529</v>
      </c>
      <c r="R73" s="20" t="n">
        <v>0.59789831</v>
      </c>
    </row>
    <row r="74" spans="1:18">
      <c r="A74" s="15" t="s">
        <v>498</v>
      </c>
      <c r="B74" s="17" t="n">
        <v>3819</v>
      </c>
      <c r="C74" s="18">
        <f>(3360.0/B74*100)</f>
        <v/>
      </c>
      <c r="D74" s="19" t="n">
        <v>459</v>
      </c>
      <c r="E74" s="18" t="n">
        <v>46.88451763</v>
      </c>
      <c r="F74" s="20" t="n">
        <v>2.53469648</v>
      </c>
      <c r="G74" s="18" t="n">
        <v>52.66959954</v>
      </c>
      <c r="H74" s="20" t="n">
        <v>2.48334479</v>
      </c>
      <c r="I74" s="18" t="n">
        <v>0</v>
      </c>
      <c r="J74" s="20" t="n">
        <v>0</v>
      </c>
      <c r="K74" s="18" t="n">
        <v>0</v>
      </c>
      <c r="L74" s="20" t="n">
        <v>0</v>
      </c>
      <c r="M74" s="18" t="n">
        <v>0</v>
      </c>
      <c r="N74" s="20" t="n">
        <v>0</v>
      </c>
      <c r="O74" s="18" t="n">
        <v>0</v>
      </c>
      <c r="P74" s="20" t="n">
        <v>0</v>
      </c>
      <c r="Q74" s="18" t="n">
        <v>0.44588283</v>
      </c>
      <c r="R74" s="20" t="n">
        <v>0.32893769</v>
      </c>
    </row>
    <row r="75" spans="1:18">
      <c r="A75" s="15" t="s">
        <v>499</v>
      </c>
      <c r="B75" s="17" t="n">
        <v>4652</v>
      </c>
      <c r="C75" s="18">
        <f>(4075.0/B75*100)</f>
        <v/>
      </c>
      <c r="D75" s="19" t="n">
        <v>577</v>
      </c>
      <c r="E75" s="18" t="n">
        <v>80.79003319</v>
      </c>
      <c r="F75" s="20" t="n">
        <v>1.96077598</v>
      </c>
      <c r="G75" s="18" t="n">
        <v>18.95706728</v>
      </c>
      <c r="H75" s="20" t="n">
        <v>2.00359721</v>
      </c>
      <c r="I75" s="18" t="n">
        <v>0</v>
      </c>
      <c r="J75" s="20" t="n">
        <v>0</v>
      </c>
      <c r="K75" s="18" t="n">
        <v>0</v>
      </c>
      <c r="L75" s="20" t="n">
        <v>0</v>
      </c>
      <c r="M75" s="18" t="n">
        <v>0.0073898</v>
      </c>
      <c r="N75" s="20" t="n">
        <v>0.00714059</v>
      </c>
      <c r="O75" s="18" t="n">
        <v>0</v>
      </c>
      <c r="P75" s="20" t="n">
        <v>0</v>
      </c>
      <c r="Q75" s="18" t="n">
        <v>0.24550974</v>
      </c>
      <c r="R75" s="20" t="n">
        <v>0.24566895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(2650.0/B77*100)</f>
        <v/>
      </c>
      <c r="D77" s="19" t="n">
        <v>319</v>
      </c>
      <c r="E77" s="18" t="n">
        <v>75.44454648</v>
      </c>
      <c r="F77" s="20" t="n">
        <v>2.50058295</v>
      </c>
      <c r="G77" s="18" t="n">
        <v>18.33626538</v>
      </c>
      <c r="H77" s="20" t="n">
        <v>2.51059533</v>
      </c>
      <c r="I77" s="18" t="n">
        <v>0</v>
      </c>
      <c r="J77" s="20" t="n">
        <v>0</v>
      </c>
      <c r="K77" s="18" t="n">
        <v>1.56983854</v>
      </c>
      <c r="L77" s="20" t="n">
        <v>0.64304101</v>
      </c>
      <c r="M77" s="18" t="n">
        <v>0.93109926</v>
      </c>
      <c r="N77" s="20" t="n">
        <v>0.51949417</v>
      </c>
      <c r="O77" s="18" t="n">
        <v>0</v>
      </c>
      <c r="P77" s="20" t="n">
        <v>0</v>
      </c>
      <c r="Q77" s="18" t="n">
        <v>3.71825033</v>
      </c>
      <c r="R77" s="20" t="n">
        <v>1.13466138</v>
      </c>
    </row>
    <row r="78" spans="1:18">
      <c r="A78" s="15" t="s">
        <v>502</v>
      </c>
      <c r="B78" s="17" t="n">
        <v>7115</v>
      </c>
      <c r="C78" s="18">
        <f>(6286.0/B78*100)</f>
        <v/>
      </c>
      <c r="D78" s="19" t="n">
        <v>829</v>
      </c>
      <c r="E78" s="18" t="n">
        <v>61.31865801</v>
      </c>
      <c r="F78" s="20" t="n">
        <v>2.167805</v>
      </c>
      <c r="G78" s="18" t="n">
        <v>36.45754454</v>
      </c>
      <c r="H78" s="20" t="n">
        <v>2.17173715</v>
      </c>
      <c r="I78" s="18" t="n">
        <v>0</v>
      </c>
      <c r="J78" s="20" t="n">
        <v>0</v>
      </c>
      <c r="K78" s="18" t="n">
        <v>0.35106402</v>
      </c>
      <c r="L78" s="20" t="n">
        <v>0.22851604</v>
      </c>
      <c r="M78" s="18" t="n">
        <v>0.08630409999999999</v>
      </c>
      <c r="N78" s="20" t="n">
        <v>0.08632687999999999</v>
      </c>
      <c r="O78" s="18" t="n">
        <v>0</v>
      </c>
      <c r="P78" s="20" t="n">
        <v>0</v>
      </c>
      <c r="Q78" s="18" t="n">
        <v>1.78642934</v>
      </c>
      <c r="R78" s="20" t="n">
        <v>0.37186223</v>
      </c>
    </row>
    <row r="79" spans="1:18">
      <c r="A79" s="15" t="s">
        <v>503</v>
      </c>
      <c r="B79" s="17" t="n">
        <v>3154</v>
      </c>
      <c r="C79" s="18">
        <f>(2772.0/B79*100)</f>
        <v/>
      </c>
      <c r="D79" s="19" t="n">
        <v>382</v>
      </c>
      <c r="E79" s="18" t="n">
        <v>65.65556454</v>
      </c>
      <c r="F79" s="20" t="n">
        <v>2.63732938</v>
      </c>
      <c r="G79" s="18" t="n">
        <v>30.64785557</v>
      </c>
      <c r="H79" s="20" t="n">
        <v>2.69653899</v>
      </c>
      <c r="I79" s="18" t="n">
        <v>0</v>
      </c>
      <c r="J79" s="20" t="n">
        <v>0</v>
      </c>
      <c r="K79" s="18" t="n">
        <v>0</v>
      </c>
      <c r="L79" s="20" t="n">
        <v>0</v>
      </c>
      <c r="M79" s="18" t="n">
        <v>0.23498835</v>
      </c>
      <c r="N79" s="20" t="n">
        <v>0.2357874</v>
      </c>
      <c r="O79" s="18" t="n">
        <v>0</v>
      </c>
      <c r="P79" s="20" t="n">
        <v>0</v>
      </c>
      <c r="Q79" s="18" t="n">
        <v>3.46159154</v>
      </c>
      <c r="R79" s="20" t="n">
        <v>0.97703353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(13973.0/B82*100)</f>
        <v/>
      </c>
      <c r="D82" s="19" t="n">
        <v>1988</v>
      </c>
      <c r="E82" s="18" t="n">
        <v>39.16682249</v>
      </c>
      <c r="F82" s="20" t="n">
        <v>1.37824737</v>
      </c>
      <c r="G82" s="18" t="n">
        <v>59.34537479</v>
      </c>
      <c r="H82" s="20" t="n">
        <v>1.36389424</v>
      </c>
      <c r="I82" s="18" t="n">
        <v>0</v>
      </c>
      <c r="J82" s="20" t="n">
        <v>0</v>
      </c>
      <c r="K82" s="18" t="n">
        <v>0.0362471</v>
      </c>
      <c r="L82" s="20" t="n">
        <v>0.03663464</v>
      </c>
      <c r="M82" s="18" t="n">
        <v>0.03598356</v>
      </c>
      <c r="N82" s="20" t="n">
        <v>0.02694174</v>
      </c>
      <c r="O82" s="18" t="n">
        <v>0</v>
      </c>
      <c r="P82" s="20" t="n">
        <v>0</v>
      </c>
      <c r="Q82" s="18" t="n">
        <v>1.41557204</v>
      </c>
      <c r="R82" s="20" t="n">
        <v>0.34949722</v>
      </c>
    </row>
    <row r="83" spans="1:18">
      <c r="A83" s="15" t="s">
        <v>507</v>
      </c>
      <c r="B83" s="17" t="n">
        <v>808</v>
      </c>
      <c r="C83" s="18">
        <f>(712.0/B83*100)</f>
        <v/>
      </c>
      <c r="D83" s="19" t="n">
        <v>96</v>
      </c>
      <c r="E83" s="18" t="n">
        <v>52.07862947</v>
      </c>
      <c r="F83" s="20" t="n">
        <v>5.05968329</v>
      </c>
      <c r="G83" s="18" t="n">
        <v>47.92137053</v>
      </c>
      <c r="H83" s="20" t="n">
        <v>5.05968329</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56.90220684</v>
      </c>
      <c r="F84" s="20" t="n">
        <v>5.53062705</v>
      </c>
      <c r="G84" s="18" t="n">
        <v>43.09779316</v>
      </c>
      <c r="H84" s="20" t="n">
        <v>5.53062705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(6299.0/B7*100)</f>
        <v/>
      </c>
      <c r="D7" s="19" t="n">
        <v>864</v>
      </c>
      <c r="E7" s="18" t="n">
        <v>17.60276815</v>
      </c>
      <c r="F7" s="20" t="n">
        <v>1.71874285</v>
      </c>
      <c r="G7" s="18" t="n">
        <v>80.58082851</v>
      </c>
      <c r="H7" s="20" t="n">
        <v>1.78258526</v>
      </c>
      <c r="I7" s="18" t="n">
        <v>0</v>
      </c>
      <c r="J7" s="20" t="n">
        <v>0</v>
      </c>
      <c r="K7" s="18" t="n">
        <v>0.48131435</v>
      </c>
      <c r="L7" s="20" t="n">
        <v>0.25409231</v>
      </c>
      <c r="M7" s="18" t="n">
        <v>0.20267215</v>
      </c>
      <c r="N7" s="20" t="n">
        <v>0.20383539</v>
      </c>
      <c r="O7" s="18" t="n">
        <v>0</v>
      </c>
      <c r="P7" s="20" t="n">
        <v>0</v>
      </c>
      <c r="Q7" s="18" t="n">
        <v>1.13241684</v>
      </c>
      <c r="R7" s="20" t="n">
        <v>0.38666436</v>
      </c>
    </row>
    <row r="8" spans="1:18">
      <c r="A8" s="15" t="s">
        <v>430</v>
      </c>
      <c r="B8" s="17" t="n">
        <v>3443</v>
      </c>
      <c r="C8" s="18">
        <f>(3013.0/B8*100)</f>
        <v/>
      </c>
      <c r="D8" s="19" t="n">
        <v>430</v>
      </c>
      <c r="E8" s="18" t="n">
        <v>22.57512381</v>
      </c>
      <c r="F8" s="20" t="n">
        <v>2.30613058</v>
      </c>
      <c r="G8" s="18" t="n">
        <v>76.49037807000001</v>
      </c>
      <c r="H8" s="20" t="n">
        <v>2.29944781</v>
      </c>
      <c r="I8" s="18" t="n">
        <v>0</v>
      </c>
      <c r="J8" s="20" t="n">
        <v>0</v>
      </c>
      <c r="K8" s="18" t="n">
        <v>0</v>
      </c>
      <c r="L8" s="20" t="n">
        <v>0</v>
      </c>
      <c r="M8" s="18" t="n">
        <v>0</v>
      </c>
      <c r="N8" s="20" t="n">
        <v>0</v>
      </c>
      <c r="O8" s="18" t="n">
        <v>0</v>
      </c>
      <c r="P8" s="20" t="n">
        <v>0</v>
      </c>
      <c r="Q8" s="18" t="n">
        <v>0.93449812</v>
      </c>
      <c r="R8" s="20" t="n">
        <v>0.42830954</v>
      </c>
    </row>
    <row r="9" spans="1:18">
      <c r="A9" s="15" t="s">
        <v>431</v>
      </c>
      <c r="B9" s="17" t="n">
        <v>4752</v>
      </c>
      <c r="C9" s="18">
        <f>(4180.0/B9*100)</f>
        <v/>
      </c>
      <c r="D9" s="19" t="n">
        <v>572</v>
      </c>
      <c r="E9" s="18" t="n">
        <v>15.40219658</v>
      </c>
      <c r="F9" s="20" t="n">
        <v>1.785692</v>
      </c>
      <c r="G9" s="18" t="n">
        <v>82.72769579</v>
      </c>
      <c r="H9" s="20" t="n">
        <v>1.82458351</v>
      </c>
      <c r="I9" s="18" t="n">
        <v>0</v>
      </c>
      <c r="J9" s="20" t="n">
        <v>0</v>
      </c>
      <c r="K9" s="18" t="n">
        <v>0</v>
      </c>
      <c r="L9" s="20" t="n">
        <v>0</v>
      </c>
      <c r="M9" s="18" t="n">
        <v>0</v>
      </c>
      <c r="N9" s="20" t="n">
        <v>0</v>
      </c>
      <c r="O9" s="18" t="n">
        <v>0</v>
      </c>
      <c r="P9" s="20" t="n">
        <v>0</v>
      </c>
      <c r="Q9" s="18" t="n">
        <v>1.87010764</v>
      </c>
      <c r="R9" s="20" t="n">
        <v>0.65644592</v>
      </c>
    </row>
    <row r="10" spans="1:18">
      <c r="A10" s="15" t="s">
        <v>432</v>
      </c>
      <c r="B10" s="17" t="n">
        <v>10022</v>
      </c>
      <c r="C10" s="18">
        <f>(8820.0/B10*100)</f>
        <v/>
      </c>
      <c r="D10" s="19" t="n">
        <v>1202</v>
      </c>
      <c r="E10" s="18" t="n">
        <v>17.62826331</v>
      </c>
      <c r="F10" s="20" t="n">
        <v>1.40717659</v>
      </c>
      <c r="G10" s="18" t="n">
        <v>81.7441561</v>
      </c>
      <c r="H10" s="20" t="n">
        <v>1.48696649</v>
      </c>
      <c r="I10" s="18" t="n">
        <v>0</v>
      </c>
      <c r="J10" s="20" t="n">
        <v>0</v>
      </c>
      <c r="K10" s="18" t="n">
        <v>0</v>
      </c>
      <c r="L10" s="20" t="n">
        <v>0</v>
      </c>
      <c r="M10" s="18" t="n">
        <v>0.01989253</v>
      </c>
      <c r="N10" s="20" t="n">
        <v>0.02009184</v>
      </c>
      <c r="O10" s="18" t="n">
        <v>0</v>
      </c>
      <c r="P10" s="20" t="n">
        <v>0</v>
      </c>
      <c r="Q10" s="18" t="n">
        <v>0.60768806</v>
      </c>
      <c r="R10" s="20" t="n">
        <v>0.36122963</v>
      </c>
    </row>
    <row r="11" spans="1:18">
      <c r="A11" s="15" t="s">
        <v>433</v>
      </c>
      <c r="B11" s="17" t="n">
        <v>3500</v>
      </c>
      <c r="C11" s="18">
        <f>(3082.0/B11*100)</f>
        <v/>
      </c>
      <c r="D11" s="19" t="n">
        <v>418</v>
      </c>
      <c r="E11" s="18" t="n">
        <v>24.36692256</v>
      </c>
      <c r="F11" s="20" t="n">
        <v>2.40667724</v>
      </c>
      <c r="G11" s="18" t="n">
        <v>73.50108480999999</v>
      </c>
      <c r="H11" s="20" t="n">
        <v>2.36840072</v>
      </c>
      <c r="I11" s="18" t="n">
        <v>0</v>
      </c>
      <c r="J11" s="20" t="n">
        <v>0</v>
      </c>
      <c r="K11" s="18" t="n">
        <v>0</v>
      </c>
      <c r="L11" s="20" t="n">
        <v>0</v>
      </c>
      <c r="M11" s="18" t="n">
        <v>0.24075084</v>
      </c>
      <c r="N11" s="20" t="n">
        <v>0.21817249</v>
      </c>
      <c r="O11" s="18" t="n">
        <v>0</v>
      </c>
      <c r="P11" s="20" t="n">
        <v>0</v>
      </c>
      <c r="Q11" s="18" t="n">
        <v>1.89124179</v>
      </c>
      <c r="R11" s="20" t="n">
        <v>0.81316183</v>
      </c>
    </row>
    <row r="12" spans="1:18">
      <c r="A12" s="15" t="s">
        <v>434</v>
      </c>
      <c r="B12" s="17" t="n">
        <v>3422</v>
      </c>
      <c r="C12" s="18">
        <f>(2988.0/B12*100)</f>
        <v/>
      </c>
      <c r="D12" s="19" t="n">
        <v>434</v>
      </c>
      <c r="E12" s="18" t="n">
        <v>18.10138365</v>
      </c>
      <c r="F12" s="20" t="n">
        <v>2.41627062</v>
      </c>
      <c r="G12" s="18" t="n">
        <v>80.24634502000001</v>
      </c>
      <c r="H12" s="20" t="n">
        <v>2.4189911</v>
      </c>
      <c r="I12" s="18" t="n">
        <v>0</v>
      </c>
      <c r="J12" s="20" t="n">
        <v>0</v>
      </c>
      <c r="K12" s="18" t="n">
        <v>0</v>
      </c>
      <c r="L12" s="20" t="n">
        <v>0</v>
      </c>
      <c r="M12" s="18" t="n">
        <v>0</v>
      </c>
      <c r="N12" s="20" t="n">
        <v>0</v>
      </c>
      <c r="O12" s="18" t="n">
        <v>0</v>
      </c>
      <c r="P12" s="20" t="n">
        <v>0</v>
      </c>
      <c r="Q12" s="18" t="n">
        <v>1.65227134</v>
      </c>
      <c r="R12" s="20" t="n">
        <v>0.7316634400000001</v>
      </c>
    </row>
    <row r="13" spans="1:18">
      <c r="A13" s="15" t="s">
        <v>435</v>
      </c>
      <c r="B13" s="17" t="n">
        <v>3602</v>
      </c>
      <c r="C13" s="18">
        <f>(3158.0/B13*100)</f>
        <v/>
      </c>
      <c r="D13" s="19" t="n">
        <v>444</v>
      </c>
      <c r="E13" s="18" t="n">
        <v>25.04079644</v>
      </c>
      <c r="F13" s="20" t="n">
        <v>2.28016685</v>
      </c>
      <c r="G13" s="18" t="n">
        <v>73.67825503</v>
      </c>
      <c r="H13" s="20" t="n">
        <v>2.31522267</v>
      </c>
      <c r="I13" s="18" t="n">
        <v>0</v>
      </c>
      <c r="J13" s="20" t="n">
        <v>0</v>
      </c>
      <c r="K13" s="18" t="n">
        <v>0.23766606</v>
      </c>
      <c r="L13" s="20" t="n">
        <v>0.24588476</v>
      </c>
      <c r="M13" s="18" t="n">
        <v>0.06552504000000001</v>
      </c>
      <c r="N13" s="20" t="n">
        <v>0.06627292999999999</v>
      </c>
      <c r="O13" s="18" t="n">
        <v>0</v>
      </c>
      <c r="P13" s="20" t="n">
        <v>0</v>
      </c>
      <c r="Q13" s="18" t="n">
        <v>0.97775743</v>
      </c>
      <c r="R13" s="20" t="n">
        <v>0.35318274</v>
      </c>
    </row>
    <row r="14" spans="1:18">
      <c r="A14" s="15" t="s">
        <v>436</v>
      </c>
      <c r="B14" s="17" t="n">
        <v>2788</v>
      </c>
      <c r="C14" s="18">
        <f>(2440.0/B14*100)</f>
        <v/>
      </c>
      <c r="D14" s="19" t="n">
        <v>348</v>
      </c>
      <c r="E14" s="18" t="n">
        <v>25.09492096</v>
      </c>
      <c r="F14" s="20" t="n">
        <v>2.61299161</v>
      </c>
      <c r="G14" s="18" t="n">
        <v>74.63677985</v>
      </c>
      <c r="H14" s="20" t="n">
        <v>2.64696654</v>
      </c>
      <c r="I14" s="18" t="n">
        <v>0</v>
      </c>
      <c r="J14" s="20" t="n">
        <v>0</v>
      </c>
      <c r="K14" s="18" t="n">
        <v>0.2682992</v>
      </c>
      <c r="L14" s="20" t="n">
        <v>0.27795156</v>
      </c>
      <c r="M14" s="18" t="n">
        <v>0</v>
      </c>
      <c r="N14" s="20" t="n">
        <v>0</v>
      </c>
      <c r="O14" s="18" t="n">
        <v>0</v>
      </c>
      <c r="P14" s="20" t="n">
        <v>0</v>
      </c>
      <c r="Q14" s="18" t="n">
        <v>0</v>
      </c>
      <c r="R14" s="20" t="n">
        <v>0</v>
      </c>
    </row>
    <row r="15" spans="1:18">
      <c r="A15" s="15" t="s">
        <v>437</v>
      </c>
      <c r="B15" s="17" t="n">
        <v>2863</v>
      </c>
      <c r="C15" s="18">
        <f>(2507.0/B15*100)</f>
        <v/>
      </c>
      <c r="D15" s="19" t="n">
        <v>356</v>
      </c>
      <c r="E15" s="18" t="n">
        <v>22.64396768</v>
      </c>
      <c r="F15" s="20" t="n">
        <v>2.21431014</v>
      </c>
      <c r="G15" s="18" t="n">
        <v>76.83516078</v>
      </c>
      <c r="H15" s="20" t="n">
        <v>2.22097614</v>
      </c>
      <c r="I15" s="18" t="n">
        <v>0</v>
      </c>
      <c r="J15" s="20" t="n">
        <v>0</v>
      </c>
      <c r="K15" s="18" t="n">
        <v>0</v>
      </c>
      <c r="L15" s="20" t="n">
        <v>0</v>
      </c>
      <c r="M15" s="18" t="n">
        <v>0</v>
      </c>
      <c r="N15" s="20" t="n">
        <v>0</v>
      </c>
      <c r="O15" s="18" t="n">
        <v>0</v>
      </c>
      <c r="P15" s="20" t="n">
        <v>0</v>
      </c>
      <c r="Q15" s="18" t="n">
        <v>0.52087154</v>
      </c>
      <c r="R15" s="20" t="n">
        <v>0.36772215</v>
      </c>
    </row>
    <row r="16" spans="1:18">
      <c r="A16" s="15" t="s">
        <v>438</v>
      </c>
      <c r="B16" s="17" t="n">
        <v>3111</v>
      </c>
      <c r="C16" s="18">
        <f>(2728.0/B16*100)</f>
        <v/>
      </c>
      <c r="D16" s="19" t="n">
        <v>383</v>
      </c>
      <c r="E16" s="18" t="n">
        <v>21.08581401</v>
      </c>
      <c r="F16" s="20" t="n">
        <v>2.09165254</v>
      </c>
      <c r="G16" s="18" t="n">
        <v>76.78394915</v>
      </c>
      <c r="H16" s="20" t="n">
        <v>2.11341286</v>
      </c>
      <c r="I16" s="18" t="n">
        <v>0</v>
      </c>
      <c r="J16" s="20" t="n">
        <v>0</v>
      </c>
      <c r="K16" s="18" t="n">
        <v>0.30681464</v>
      </c>
      <c r="L16" s="20" t="n">
        <v>0.40881876</v>
      </c>
      <c r="M16" s="18" t="n">
        <v>0</v>
      </c>
      <c r="N16" s="20" t="n">
        <v>0</v>
      </c>
      <c r="O16" s="18" t="n">
        <v>0</v>
      </c>
      <c r="P16" s="20" t="n">
        <v>0</v>
      </c>
      <c r="Q16" s="18" t="n">
        <v>1.8234222</v>
      </c>
      <c r="R16" s="20" t="n">
        <v>0.71975088</v>
      </c>
    </row>
    <row r="17" spans="1:18">
      <c r="A17" s="15" t="s">
        <v>439</v>
      </c>
      <c r="B17" s="17" t="n">
        <v>3197</v>
      </c>
      <c r="C17" s="18">
        <f>(2806.0/B17*100)</f>
        <v/>
      </c>
      <c r="D17" s="19" t="n">
        <v>391</v>
      </c>
      <c r="E17" s="18" t="n">
        <v>21.39662492</v>
      </c>
      <c r="F17" s="20" t="n">
        <v>2.05529941</v>
      </c>
      <c r="G17" s="18" t="n">
        <v>77.04735337</v>
      </c>
      <c r="H17" s="20" t="n">
        <v>2.08729496</v>
      </c>
      <c r="I17" s="18" t="n">
        <v>0</v>
      </c>
      <c r="J17" s="20" t="n">
        <v>0</v>
      </c>
      <c r="K17" s="18" t="n">
        <v>0.19766989</v>
      </c>
      <c r="L17" s="20" t="n">
        <v>0.19645167</v>
      </c>
      <c r="M17" s="18" t="n">
        <v>0</v>
      </c>
      <c r="N17" s="20" t="n">
        <v>0</v>
      </c>
      <c r="O17" s="18" t="n">
        <v>0</v>
      </c>
      <c r="P17" s="20" t="n">
        <v>0</v>
      </c>
      <c r="Q17" s="18" t="n">
        <v>1.35835181</v>
      </c>
      <c r="R17" s="20" t="n">
        <v>0.71736157</v>
      </c>
    </row>
    <row r="18" spans="1:18">
      <c r="A18" s="15" t="s">
        <v>440</v>
      </c>
      <c r="B18" s="17" t="n">
        <v>2706</v>
      </c>
      <c r="C18" s="18">
        <f>(2364.0/B18*100)</f>
        <v/>
      </c>
      <c r="D18" s="19" t="n">
        <v>342</v>
      </c>
      <c r="E18" s="18" t="n">
        <v>17.28588853</v>
      </c>
      <c r="F18" s="20" t="n">
        <v>2.12672944</v>
      </c>
      <c r="G18" s="18" t="n">
        <v>80.58922869</v>
      </c>
      <c r="H18" s="20" t="n">
        <v>2.19581311</v>
      </c>
      <c r="I18" s="18" t="n">
        <v>0</v>
      </c>
      <c r="J18" s="20" t="n">
        <v>0</v>
      </c>
      <c r="K18" s="18" t="n">
        <v>0</v>
      </c>
      <c r="L18" s="20" t="n">
        <v>0</v>
      </c>
      <c r="M18" s="18" t="n">
        <v>0</v>
      </c>
      <c r="N18" s="20" t="n">
        <v>0</v>
      </c>
      <c r="O18" s="18" t="n">
        <v>0</v>
      </c>
      <c r="P18" s="20" t="n">
        <v>0</v>
      </c>
      <c r="Q18" s="18" t="n">
        <v>2.12488278</v>
      </c>
      <c r="R18" s="20" t="n">
        <v>0.9740178900000001</v>
      </c>
    </row>
    <row r="19" spans="1:18">
      <c r="A19" s="15" t="s">
        <v>441</v>
      </c>
      <c r="B19" s="17" t="n">
        <v>2850</v>
      </c>
      <c r="C19" s="18">
        <f>(2471.0/B19*100)</f>
        <v/>
      </c>
      <c r="D19" s="19" t="n">
        <v>379</v>
      </c>
      <c r="E19" s="18" t="n">
        <v>24.5371048</v>
      </c>
      <c r="F19" s="20" t="n">
        <v>2.36411056</v>
      </c>
      <c r="G19" s="18" t="n">
        <v>73.56054526</v>
      </c>
      <c r="H19" s="20" t="n">
        <v>2.28309894</v>
      </c>
      <c r="I19" s="18" t="n">
        <v>0</v>
      </c>
      <c r="J19" s="20" t="n">
        <v>0</v>
      </c>
      <c r="K19" s="18" t="n">
        <v>0</v>
      </c>
      <c r="L19" s="20" t="n">
        <v>0</v>
      </c>
      <c r="M19" s="18" t="n">
        <v>0</v>
      </c>
      <c r="N19" s="20" t="n">
        <v>0</v>
      </c>
      <c r="O19" s="18" t="n">
        <v>0</v>
      </c>
      <c r="P19" s="20" t="n">
        <v>0</v>
      </c>
      <c r="Q19" s="18" t="n">
        <v>1.90234994</v>
      </c>
      <c r="R19" s="20" t="n">
        <v>0.77093676</v>
      </c>
    </row>
    <row r="20" spans="1:18">
      <c r="A20" s="15" t="s">
        <v>442</v>
      </c>
      <c r="B20" s="17" t="n">
        <v>1741</v>
      </c>
      <c r="C20" s="18">
        <f>(1522.0/B20*100)</f>
        <v/>
      </c>
      <c r="D20" s="19" t="n">
        <v>219</v>
      </c>
      <c r="E20" s="18" t="n">
        <v>21.88364715</v>
      </c>
      <c r="F20" s="20" t="n">
        <v>2.54902837</v>
      </c>
      <c r="G20" s="18" t="n">
        <v>75.58767020000001</v>
      </c>
      <c r="H20" s="20" t="n">
        <v>2.51700692</v>
      </c>
      <c r="I20" s="18" t="n">
        <v>0</v>
      </c>
      <c r="J20" s="20" t="n">
        <v>0</v>
      </c>
      <c r="K20" s="18" t="n">
        <v>0.38917718</v>
      </c>
      <c r="L20" s="20" t="n">
        <v>0.38773295</v>
      </c>
      <c r="M20" s="18" t="n">
        <v>0.70415774</v>
      </c>
      <c r="N20" s="20" t="n">
        <v>0.67605005</v>
      </c>
      <c r="O20" s="18" t="n">
        <v>0</v>
      </c>
      <c r="P20" s="20" t="n">
        <v>0</v>
      </c>
      <c r="Q20" s="18" t="n">
        <v>1.43534773</v>
      </c>
      <c r="R20" s="20" t="n">
        <v>0.83976684</v>
      </c>
    </row>
    <row r="21" spans="1:18">
      <c r="A21" s="15" t="s">
        <v>443</v>
      </c>
      <c r="B21" s="17" t="n">
        <v>2833</v>
      </c>
      <c r="C21" s="18">
        <f>(2361.0/B21*100)</f>
        <v/>
      </c>
      <c r="D21" s="19" t="n">
        <v>472</v>
      </c>
      <c r="E21" s="18" t="n">
        <v>20.61043703</v>
      </c>
      <c r="F21" s="20" t="n">
        <v>1.83016752</v>
      </c>
      <c r="G21" s="18" t="n">
        <v>78.92552992</v>
      </c>
      <c r="H21" s="20" t="n">
        <v>1.81817976</v>
      </c>
      <c r="I21" s="18" t="n">
        <v>0</v>
      </c>
      <c r="J21" s="20" t="n">
        <v>0</v>
      </c>
      <c r="K21" s="18" t="n">
        <v>0</v>
      </c>
      <c r="L21" s="20" t="n">
        <v>0</v>
      </c>
      <c r="M21" s="18" t="n">
        <v>0</v>
      </c>
      <c r="N21" s="20" t="n">
        <v>0</v>
      </c>
      <c r="O21" s="18" t="n">
        <v>0</v>
      </c>
      <c r="P21" s="20" t="n">
        <v>0</v>
      </c>
      <c r="Q21" s="18" t="n">
        <v>0.46403305</v>
      </c>
      <c r="R21" s="20" t="n">
        <v>0.26385847</v>
      </c>
    </row>
    <row r="22" spans="1:18">
      <c r="A22" s="15" t="s">
        <v>444</v>
      </c>
      <c r="B22" s="17" t="n">
        <v>3667</v>
      </c>
      <c r="C22" s="18">
        <f>(3193.0/B22*100)</f>
        <v/>
      </c>
      <c r="D22" s="19" t="n">
        <v>474</v>
      </c>
      <c r="E22" s="18" t="n">
        <v>19.94862723</v>
      </c>
      <c r="F22" s="20" t="n">
        <v>1.63166915</v>
      </c>
      <c r="G22" s="18" t="n">
        <v>76.92209013999999</v>
      </c>
      <c r="H22" s="20" t="n">
        <v>1.79453759</v>
      </c>
      <c r="I22" s="18" t="n">
        <v>0</v>
      </c>
      <c r="J22" s="20" t="n">
        <v>0</v>
      </c>
      <c r="K22" s="18" t="n">
        <v>0</v>
      </c>
      <c r="L22" s="20" t="n">
        <v>0</v>
      </c>
      <c r="M22" s="18" t="n">
        <v>0</v>
      </c>
      <c r="N22" s="20" t="n">
        <v>0</v>
      </c>
      <c r="O22" s="18" t="n">
        <v>0</v>
      </c>
      <c r="P22" s="20" t="n">
        <v>0</v>
      </c>
      <c r="Q22" s="18" t="n">
        <v>3.12928263</v>
      </c>
      <c r="R22" s="20" t="n">
        <v>0.8822751</v>
      </c>
    </row>
    <row r="23" spans="1:18">
      <c r="A23" s="15" t="s">
        <v>445</v>
      </c>
      <c r="B23" s="17" t="n">
        <v>5792</v>
      </c>
      <c r="C23" s="18">
        <f>(5091.0/B23*100)</f>
        <v/>
      </c>
      <c r="D23" s="19" t="n">
        <v>701</v>
      </c>
      <c r="E23" s="18" t="n">
        <v>22.18480218</v>
      </c>
      <c r="F23" s="20" t="n">
        <v>2.50520051</v>
      </c>
      <c r="G23" s="18" t="n">
        <v>74.05541723</v>
      </c>
      <c r="H23" s="20" t="n">
        <v>2.54961232</v>
      </c>
      <c r="I23" s="18" t="n">
        <v>0</v>
      </c>
      <c r="J23" s="20" t="n">
        <v>0</v>
      </c>
      <c r="K23" s="18" t="n">
        <v>0.34646647</v>
      </c>
      <c r="L23" s="20" t="n">
        <v>0.39257938</v>
      </c>
      <c r="M23" s="18" t="n">
        <v>0.85319183</v>
      </c>
      <c r="N23" s="20" t="n">
        <v>0.32849625</v>
      </c>
      <c r="O23" s="18" t="n">
        <v>0</v>
      </c>
      <c r="P23" s="20" t="n">
        <v>0</v>
      </c>
      <c r="Q23" s="18" t="n">
        <v>2.56012229</v>
      </c>
      <c r="R23" s="20" t="n">
        <v>1.0071758</v>
      </c>
    </row>
    <row r="24" spans="1:18">
      <c r="A24" s="15" t="s">
        <v>446</v>
      </c>
      <c r="B24" s="17" t="n">
        <v>3309</v>
      </c>
      <c r="C24" s="18">
        <f>(2899.0/B24*100)</f>
        <v/>
      </c>
      <c r="D24" s="19" t="n">
        <v>410</v>
      </c>
      <c r="E24" s="18" t="n">
        <v>15.04844834</v>
      </c>
      <c r="F24" s="20" t="n">
        <v>1.94146351</v>
      </c>
      <c r="G24" s="18" t="n">
        <v>84.49846635</v>
      </c>
      <c r="H24" s="20" t="n">
        <v>1.98571093</v>
      </c>
      <c r="I24" s="18" t="n">
        <v>0</v>
      </c>
      <c r="J24" s="20" t="n">
        <v>0</v>
      </c>
      <c r="K24" s="18" t="n">
        <v>0</v>
      </c>
      <c r="L24" s="20" t="n">
        <v>0</v>
      </c>
      <c r="M24" s="18" t="n">
        <v>0</v>
      </c>
      <c r="N24" s="20" t="n">
        <v>0</v>
      </c>
      <c r="O24" s="18" t="n">
        <v>0</v>
      </c>
      <c r="P24" s="20" t="n">
        <v>0</v>
      </c>
      <c r="Q24" s="18" t="n">
        <v>0.4530853</v>
      </c>
      <c r="R24" s="20" t="n">
        <v>0.33253086</v>
      </c>
    </row>
    <row r="25" spans="1:18">
      <c r="A25" s="15" t="s">
        <v>447</v>
      </c>
      <c r="B25" s="17" t="n">
        <v>2669</v>
      </c>
      <c r="C25" s="18">
        <f>(2339.0/B25*100)</f>
        <v/>
      </c>
      <c r="D25" s="19" t="n">
        <v>330</v>
      </c>
      <c r="E25" s="18" t="n">
        <v>17.9531391</v>
      </c>
      <c r="F25" s="20" t="n">
        <v>2.10464626</v>
      </c>
      <c r="G25" s="18" t="n">
        <v>81.49572264</v>
      </c>
      <c r="H25" s="20" t="n">
        <v>2.13125852</v>
      </c>
      <c r="I25" s="18" t="n">
        <v>0</v>
      </c>
      <c r="J25" s="20" t="n">
        <v>0</v>
      </c>
      <c r="K25" s="18" t="n">
        <v>0</v>
      </c>
      <c r="L25" s="20" t="n">
        <v>0</v>
      </c>
      <c r="M25" s="18" t="n">
        <v>0</v>
      </c>
      <c r="N25" s="20" t="n">
        <v>0</v>
      </c>
      <c r="O25" s="18" t="n">
        <v>0</v>
      </c>
      <c r="P25" s="20" t="n">
        <v>0</v>
      </c>
      <c r="Q25" s="18" t="n">
        <v>0.5511382500000001</v>
      </c>
      <c r="R25" s="20" t="n">
        <v>0.3917629</v>
      </c>
    </row>
    <row r="26" spans="1:18">
      <c r="A26" s="15" t="s">
        <v>448</v>
      </c>
      <c r="B26" s="17" t="n">
        <v>2419</v>
      </c>
      <c r="C26" s="18">
        <f>(2136.0/B26*100)</f>
        <v/>
      </c>
      <c r="D26" s="19" t="n">
        <v>283</v>
      </c>
      <c r="E26" s="18" t="n">
        <v>24.54694666</v>
      </c>
      <c r="F26" s="20" t="n">
        <v>3.09096211</v>
      </c>
      <c r="G26" s="18" t="n">
        <v>74.80598123999999</v>
      </c>
      <c r="H26" s="20" t="n">
        <v>3.00237243</v>
      </c>
      <c r="I26" s="18" t="n">
        <v>0</v>
      </c>
      <c r="J26" s="20" t="n">
        <v>0</v>
      </c>
      <c r="K26" s="18" t="n">
        <v>0</v>
      </c>
      <c r="L26" s="20" t="n">
        <v>0</v>
      </c>
      <c r="M26" s="18" t="n">
        <v>0.33746414</v>
      </c>
      <c r="N26" s="20" t="n">
        <v>0.33864616</v>
      </c>
      <c r="O26" s="18" t="n">
        <v>0</v>
      </c>
      <c r="P26" s="20" t="n">
        <v>0</v>
      </c>
      <c r="Q26" s="18" t="n">
        <v>0.30960796</v>
      </c>
      <c r="R26" s="20" t="n">
        <v>0.32481918</v>
      </c>
    </row>
    <row r="27" spans="1:18">
      <c r="A27" s="15" t="s">
        <v>449</v>
      </c>
      <c r="B27" s="17" t="n">
        <v>2683</v>
      </c>
      <c r="C27" s="18">
        <f>(2364.0/B27*100)</f>
        <v/>
      </c>
      <c r="D27" s="19" t="n">
        <v>319</v>
      </c>
      <c r="E27" s="18" t="n">
        <v>24.66796758</v>
      </c>
      <c r="F27" s="20" t="n">
        <v>2.40558225</v>
      </c>
      <c r="G27" s="18" t="n">
        <v>73.45570112</v>
      </c>
      <c r="H27" s="20" t="n">
        <v>2.468308</v>
      </c>
      <c r="I27" s="18" t="n">
        <v>0</v>
      </c>
      <c r="J27" s="20" t="n">
        <v>0</v>
      </c>
      <c r="K27" s="18" t="n">
        <v>0</v>
      </c>
      <c r="L27" s="20" t="n">
        <v>0</v>
      </c>
      <c r="M27" s="18" t="n">
        <v>0</v>
      </c>
      <c r="N27" s="20" t="n">
        <v>0</v>
      </c>
      <c r="O27" s="18" t="n">
        <v>0</v>
      </c>
      <c r="P27" s="20" t="n">
        <v>0</v>
      </c>
      <c r="Q27" s="18" t="n">
        <v>1.87633129</v>
      </c>
      <c r="R27" s="20" t="n">
        <v>0.63779466</v>
      </c>
    </row>
    <row r="28" spans="1:18">
      <c r="A28" s="15" t="s">
        <v>450</v>
      </c>
      <c r="B28" s="17" t="n">
        <v>3803</v>
      </c>
      <c r="C28" s="18">
        <f>(3351.0/B28*100)</f>
        <v/>
      </c>
      <c r="D28" s="19" t="n">
        <v>452</v>
      </c>
      <c r="E28" s="18" t="n">
        <v>30.76143115</v>
      </c>
      <c r="F28" s="20" t="n">
        <v>2.37849108</v>
      </c>
      <c r="G28" s="18" t="n">
        <v>68.66595270000001</v>
      </c>
      <c r="H28" s="20" t="n">
        <v>2.35801589</v>
      </c>
      <c r="I28" s="18" t="n">
        <v>0</v>
      </c>
      <c r="J28" s="20" t="n">
        <v>0</v>
      </c>
      <c r="K28" s="18" t="n">
        <v>0.2296898</v>
      </c>
      <c r="L28" s="20" t="n">
        <v>0.2288967</v>
      </c>
      <c r="M28" s="18" t="n">
        <v>0</v>
      </c>
      <c r="N28" s="20" t="n">
        <v>0</v>
      </c>
      <c r="O28" s="18" t="n">
        <v>0</v>
      </c>
      <c r="P28" s="20" t="n">
        <v>0</v>
      </c>
      <c r="Q28" s="18" t="n">
        <v>0.34292634</v>
      </c>
      <c r="R28" s="20" t="n">
        <v>0.25143787</v>
      </c>
    </row>
    <row r="29" spans="1:18">
      <c r="A29" s="15" t="s">
        <v>451</v>
      </c>
      <c r="B29" s="17" t="n">
        <v>2700</v>
      </c>
      <c r="C29" s="18">
        <f>(2393.0/B29*100)</f>
        <v/>
      </c>
      <c r="D29" s="19" t="n">
        <v>307</v>
      </c>
      <c r="E29" s="18" t="n">
        <v>21.33800166</v>
      </c>
      <c r="F29" s="20" t="n">
        <v>2.08249317</v>
      </c>
      <c r="G29" s="18" t="n">
        <v>78.40712686000001</v>
      </c>
      <c r="H29" s="20" t="n">
        <v>2.08527437</v>
      </c>
      <c r="I29" s="18" t="n">
        <v>0</v>
      </c>
      <c r="J29" s="20" t="n">
        <v>0</v>
      </c>
      <c r="K29" s="18" t="n">
        <v>0</v>
      </c>
      <c r="L29" s="20" t="n">
        <v>0</v>
      </c>
      <c r="M29" s="18" t="n">
        <v>0</v>
      </c>
      <c r="N29" s="20" t="n">
        <v>0</v>
      </c>
      <c r="O29" s="18" t="n">
        <v>0</v>
      </c>
      <c r="P29" s="20" t="n">
        <v>0</v>
      </c>
      <c r="Q29" s="18" t="n">
        <v>0.25487148</v>
      </c>
      <c r="R29" s="20" t="n">
        <v>0.21441287</v>
      </c>
    </row>
    <row r="30" spans="1:18">
      <c r="A30" s="15" t="s">
        <v>452</v>
      </c>
      <c r="B30" s="17" t="n">
        <v>2257</v>
      </c>
      <c r="C30" s="18">
        <f>(1997.0/B30*100)</f>
        <v/>
      </c>
      <c r="D30" s="19" t="n">
        <v>260</v>
      </c>
      <c r="E30" s="18" t="n">
        <v>19.75059647</v>
      </c>
      <c r="F30" s="20" t="n">
        <v>2.46964751</v>
      </c>
      <c r="G30" s="18" t="n">
        <v>78.55332018</v>
      </c>
      <c r="H30" s="20" t="n">
        <v>2.44186514</v>
      </c>
      <c r="I30" s="18" t="n">
        <v>0</v>
      </c>
      <c r="J30" s="20" t="n">
        <v>0</v>
      </c>
      <c r="K30" s="18" t="n">
        <v>0</v>
      </c>
      <c r="L30" s="20" t="n">
        <v>0</v>
      </c>
      <c r="M30" s="18" t="n">
        <v>0</v>
      </c>
      <c r="N30" s="20" t="n">
        <v>0</v>
      </c>
      <c r="O30" s="18" t="n">
        <v>0</v>
      </c>
      <c r="P30" s="20" t="n">
        <v>0</v>
      </c>
      <c r="Q30" s="18" t="n">
        <v>1.69608335</v>
      </c>
      <c r="R30" s="20" t="n">
        <v>0.78271811</v>
      </c>
    </row>
    <row r="31" spans="1:18">
      <c r="A31" s="15" t="s">
        <v>453</v>
      </c>
      <c r="B31" s="17" t="n">
        <v>2706</v>
      </c>
      <c r="C31" s="18">
        <f>(2374.0/B31*100)</f>
        <v/>
      </c>
      <c r="D31" s="19" t="n">
        <v>332</v>
      </c>
      <c r="E31" s="18" t="n">
        <v>21.98945625</v>
      </c>
      <c r="F31" s="20" t="n">
        <v>2.42906061</v>
      </c>
      <c r="G31" s="18" t="n">
        <v>76.2449845</v>
      </c>
      <c r="H31" s="20" t="n">
        <v>2.55227838</v>
      </c>
      <c r="I31" s="18" t="n">
        <v>0</v>
      </c>
      <c r="J31" s="20" t="n">
        <v>0</v>
      </c>
      <c r="K31" s="18" t="n">
        <v>0.84877105</v>
      </c>
      <c r="L31" s="20" t="n">
        <v>0.48088872</v>
      </c>
      <c r="M31" s="18" t="n">
        <v>0</v>
      </c>
      <c r="N31" s="20" t="n">
        <v>0</v>
      </c>
      <c r="O31" s="18" t="n">
        <v>0</v>
      </c>
      <c r="P31" s="20" t="n">
        <v>0</v>
      </c>
      <c r="Q31" s="18" t="n">
        <v>0.91678819</v>
      </c>
      <c r="R31" s="20" t="n">
        <v>0.5355058700000001</v>
      </c>
    </row>
    <row r="32" spans="1:18">
      <c r="A32" s="15" t="s">
        <v>454</v>
      </c>
      <c r="B32" s="17" t="n">
        <v>2209</v>
      </c>
      <c r="C32" s="18">
        <f>(1829.0/B32*100)</f>
        <v/>
      </c>
      <c r="D32" s="19" t="n">
        <v>380</v>
      </c>
      <c r="E32" s="18" t="n">
        <v>20.88547342</v>
      </c>
      <c r="F32" s="20" t="n">
        <v>2.24804063</v>
      </c>
      <c r="G32" s="18" t="n">
        <v>77.96158187</v>
      </c>
      <c r="H32" s="20" t="n">
        <v>2.23335152</v>
      </c>
      <c r="I32" s="18" t="n">
        <v>0</v>
      </c>
      <c r="J32" s="20" t="n">
        <v>0</v>
      </c>
      <c r="K32" s="18" t="n">
        <v>0</v>
      </c>
      <c r="L32" s="20" t="n">
        <v>0</v>
      </c>
      <c r="M32" s="18" t="n">
        <v>0</v>
      </c>
      <c r="N32" s="20" t="n">
        <v>0</v>
      </c>
      <c r="O32" s="18" t="n">
        <v>0</v>
      </c>
      <c r="P32" s="20" t="n">
        <v>0</v>
      </c>
      <c r="Q32" s="18" t="n">
        <v>1.15294471</v>
      </c>
      <c r="R32" s="20" t="n">
        <v>0.60824618</v>
      </c>
    </row>
    <row r="33" spans="1:18">
      <c r="A33" s="15" t="s">
        <v>455</v>
      </c>
      <c r="B33" s="17" t="n">
        <v>3651</v>
      </c>
      <c r="C33" s="18">
        <f>(3201.0/B33*100)</f>
        <v/>
      </c>
      <c r="D33" s="19" t="n">
        <v>450</v>
      </c>
      <c r="E33" s="18" t="n">
        <v>23.30790741</v>
      </c>
      <c r="F33" s="20" t="n">
        <v>2.11651263</v>
      </c>
      <c r="G33" s="18" t="n">
        <v>76.09594138999999</v>
      </c>
      <c r="H33" s="20" t="n">
        <v>2.13529256</v>
      </c>
      <c r="I33" s="18" t="n">
        <v>0</v>
      </c>
      <c r="J33" s="20" t="n">
        <v>0</v>
      </c>
      <c r="K33" s="18" t="n">
        <v>0.3129419</v>
      </c>
      <c r="L33" s="20" t="n">
        <v>0.31438068</v>
      </c>
      <c r="M33" s="18" t="n">
        <v>0</v>
      </c>
      <c r="N33" s="20" t="n">
        <v>0</v>
      </c>
      <c r="O33" s="18" t="n">
        <v>0</v>
      </c>
      <c r="P33" s="20" t="n">
        <v>0</v>
      </c>
      <c r="Q33" s="18" t="n">
        <v>0.2832093</v>
      </c>
      <c r="R33" s="20" t="n">
        <v>0.21678927</v>
      </c>
    </row>
    <row r="34" spans="1:18">
      <c r="A34" s="15" t="s">
        <v>456</v>
      </c>
      <c r="B34" s="17" t="n">
        <v>3035</v>
      </c>
      <c r="C34" s="18">
        <f>(2670.0/B34*100)</f>
        <v/>
      </c>
      <c r="D34" s="19" t="n">
        <v>365</v>
      </c>
      <c r="E34" s="18" t="n">
        <v>27.49476124</v>
      </c>
      <c r="F34" s="20" t="n">
        <v>2.40738108</v>
      </c>
      <c r="G34" s="18" t="n">
        <v>70.35366349</v>
      </c>
      <c r="H34" s="20" t="n">
        <v>2.30366102</v>
      </c>
      <c r="I34" s="18" t="n">
        <v>0</v>
      </c>
      <c r="J34" s="20" t="n">
        <v>0</v>
      </c>
      <c r="K34" s="18" t="n">
        <v>0</v>
      </c>
      <c r="L34" s="20" t="n">
        <v>0</v>
      </c>
      <c r="M34" s="18" t="n">
        <v>0</v>
      </c>
      <c r="N34" s="20" t="n">
        <v>0</v>
      </c>
      <c r="O34" s="18" t="n">
        <v>0</v>
      </c>
      <c r="P34" s="20" t="n">
        <v>0</v>
      </c>
      <c r="Q34" s="18" t="n">
        <v>2.15157527</v>
      </c>
      <c r="R34" s="20" t="n">
        <v>0.74932057</v>
      </c>
    </row>
    <row r="35" spans="1:18">
      <c r="A35" s="15" t="s">
        <v>457</v>
      </c>
      <c r="B35" s="17" t="n">
        <v>2901</v>
      </c>
      <c r="C35" s="18">
        <f>(2535.0/B35*100)</f>
        <v/>
      </c>
      <c r="D35" s="19" t="n">
        <v>366</v>
      </c>
      <c r="E35" s="18" t="n">
        <v>18.95071805</v>
      </c>
      <c r="F35" s="20" t="n">
        <v>2.33192339</v>
      </c>
      <c r="G35" s="18" t="n">
        <v>80.70794667</v>
      </c>
      <c r="H35" s="20" t="n">
        <v>2.47070212</v>
      </c>
      <c r="I35" s="18" t="n">
        <v>0</v>
      </c>
      <c r="J35" s="20" t="n">
        <v>0</v>
      </c>
      <c r="K35" s="18" t="n">
        <v>0</v>
      </c>
      <c r="L35" s="20" t="n">
        <v>0</v>
      </c>
      <c r="M35" s="18" t="n">
        <v>0</v>
      </c>
      <c r="N35" s="20" t="n">
        <v>0</v>
      </c>
      <c r="O35" s="18" t="n">
        <v>0</v>
      </c>
      <c r="P35" s="20" t="n">
        <v>0</v>
      </c>
      <c r="Q35" s="18" t="n">
        <v>0.34133528</v>
      </c>
      <c r="R35" s="20" t="n">
        <v>0.2451059</v>
      </c>
    </row>
    <row r="36" spans="1:18">
      <c r="A36" s="15" t="s">
        <v>458</v>
      </c>
      <c r="B36" s="17" t="n">
        <v>3404</v>
      </c>
      <c r="C36" s="18">
        <f>(2993.0/B36*100)</f>
        <v/>
      </c>
      <c r="D36" s="19" t="n">
        <v>411</v>
      </c>
      <c r="E36" s="18" t="n">
        <v>23.17093501</v>
      </c>
      <c r="F36" s="20" t="n">
        <v>2.17139626</v>
      </c>
      <c r="G36" s="18" t="n">
        <v>75.91704593999999</v>
      </c>
      <c r="H36" s="20" t="n">
        <v>2.14855193</v>
      </c>
      <c r="I36" s="18" t="n">
        <v>0</v>
      </c>
      <c r="J36" s="20" t="n">
        <v>0</v>
      </c>
      <c r="K36" s="18" t="n">
        <v>0</v>
      </c>
      <c r="L36" s="20" t="n">
        <v>0</v>
      </c>
      <c r="M36" s="18" t="n">
        <v>0</v>
      </c>
      <c r="N36" s="20" t="n">
        <v>0</v>
      </c>
      <c r="O36" s="18" t="n">
        <v>0</v>
      </c>
      <c r="P36" s="20" t="n">
        <v>0</v>
      </c>
      <c r="Q36" s="18" t="n">
        <v>0.91201904</v>
      </c>
      <c r="R36" s="20" t="n">
        <v>0.5564968300000001</v>
      </c>
    </row>
    <row r="37" spans="1:18">
      <c r="A37" s="15" t="s">
        <v>459</v>
      </c>
      <c r="B37" s="17" t="n">
        <v>2731</v>
      </c>
      <c r="C37" s="18">
        <f>(2384.0/B37*100)</f>
        <v/>
      </c>
      <c r="D37" s="19" t="n">
        <v>347</v>
      </c>
      <c r="E37" s="18" t="n">
        <v>18.35927811</v>
      </c>
      <c r="F37" s="20" t="n">
        <v>2.113724</v>
      </c>
      <c r="G37" s="18" t="n">
        <v>79.77783717</v>
      </c>
      <c r="H37" s="20" t="n">
        <v>2.2187035</v>
      </c>
      <c r="I37" s="18" t="n">
        <v>0</v>
      </c>
      <c r="J37" s="20" t="n">
        <v>0</v>
      </c>
      <c r="K37" s="18" t="n">
        <v>0.56436749</v>
      </c>
      <c r="L37" s="20" t="n">
        <v>0.4037415</v>
      </c>
      <c r="M37" s="18" t="n">
        <v>0</v>
      </c>
      <c r="N37" s="20" t="n">
        <v>0</v>
      </c>
      <c r="O37" s="18" t="n">
        <v>0</v>
      </c>
      <c r="P37" s="20" t="n">
        <v>0</v>
      </c>
      <c r="Q37" s="18" t="n">
        <v>1.29851723</v>
      </c>
      <c r="R37" s="20" t="n">
        <v>0.58908804</v>
      </c>
    </row>
    <row r="38" spans="1:18">
      <c r="A38" s="15" t="s">
        <v>460</v>
      </c>
      <c r="B38" s="17" t="n">
        <v>2807</v>
      </c>
      <c r="C38" s="18">
        <f>(2325.0/B38*100)</f>
        <v/>
      </c>
      <c r="D38" s="19" t="n">
        <v>482</v>
      </c>
      <c r="E38" s="18" t="n">
        <v>21.66872156</v>
      </c>
      <c r="F38" s="20" t="n">
        <v>2.31100838</v>
      </c>
      <c r="G38" s="18" t="n">
        <v>77.34430078</v>
      </c>
      <c r="H38" s="20" t="n">
        <v>2.33386267</v>
      </c>
      <c r="I38" s="18" t="n">
        <v>0</v>
      </c>
      <c r="J38" s="20" t="n">
        <v>0</v>
      </c>
      <c r="K38" s="18" t="n">
        <v>0.05913083</v>
      </c>
      <c r="L38" s="20" t="n">
        <v>0.03975103</v>
      </c>
      <c r="M38" s="18" t="n">
        <v>0.26871088</v>
      </c>
      <c r="N38" s="20" t="n">
        <v>0.26922948</v>
      </c>
      <c r="O38" s="18" t="n">
        <v>0</v>
      </c>
      <c r="P38" s="20" t="n">
        <v>0</v>
      </c>
      <c r="Q38" s="18" t="n">
        <v>0.65913595</v>
      </c>
      <c r="R38" s="20" t="n">
        <v>0.34775878</v>
      </c>
    </row>
    <row r="39" spans="1:18">
      <c r="A39" s="15" t="s">
        <v>461</v>
      </c>
      <c r="B39" s="17" t="n">
        <v>2938</v>
      </c>
      <c r="C39" s="18">
        <f>(2588.0/B39*100)</f>
        <v/>
      </c>
      <c r="D39" s="19" t="n">
        <v>350</v>
      </c>
      <c r="E39" s="18" t="n">
        <v>23.51635207</v>
      </c>
      <c r="F39" s="20" t="n">
        <v>2.46278926</v>
      </c>
      <c r="G39" s="18" t="n">
        <v>74.04686095</v>
      </c>
      <c r="H39" s="20" t="n">
        <v>2.81088978</v>
      </c>
      <c r="I39" s="18" t="n">
        <v>0</v>
      </c>
      <c r="J39" s="20" t="n">
        <v>0</v>
      </c>
      <c r="K39" s="18" t="n">
        <v>0</v>
      </c>
      <c r="L39" s="20" t="n">
        <v>0</v>
      </c>
      <c r="M39" s="18" t="n">
        <v>0</v>
      </c>
      <c r="N39" s="20" t="n">
        <v>0</v>
      </c>
      <c r="O39" s="18" t="n">
        <v>0</v>
      </c>
      <c r="P39" s="20" t="n">
        <v>0</v>
      </c>
      <c r="Q39" s="18" t="n">
        <v>2.43678698</v>
      </c>
      <c r="R39" s="20" t="n">
        <v>0.9340058999999999</v>
      </c>
    </row>
    <row r="40" spans="1:18">
      <c r="A40" s="15" t="s">
        <v>462</v>
      </c>
      <c r="B40" s="17" t="n">
        <v>6922</v>
      </c>
      <c r="C40" s="18">
        <f>(6091.0/B40*100)</f>
        <v/>
      </c>
      <c r="D40" s="19" t="n">
        <v>831</v>
      </c>
      <c r="E40" s="18" t="n">
        <v>16.17088829</v>
      </c>
      <c r="F40" s="20" t="n">
        <v>2.22038047</v>
      </c>
      <c r="G40" s="18" t="n">
        <v>81.87375611</v>
      </c>
      <c r="H40" s="20" t="n">
        <v>2.2040091</v>
      </c>
      <c r="I40" s="18" t="n">
        <v>0</v>
      </c>
      <c r="J40" s="20" t="n">
        <v>0</v>
      </c>
      <c r="K40" s="18" t="n">
        <v>0.0237182</v>
      </c>
      <c r="L40" s="20" t="n">
        <v>0.023838</v>
      </c>
      <c r="M40" s="18" t="n">
        <v>0</v>
      </c>
      <c r="N40" s="20" t="n">
        <v>0</v>
      </c>
      <c r="O40" s="18" t="n">
        <v>0</v>
      </c>
      <c r="P40" s="20" t="n">
        <v>0</v>
      </c>
      <c r="Q40" s="18" t="n">
        <v>1.9316374</v>
      </c>
      <c r="R40" s="20" t="n">
        <v>0.7214933</v>
      </c>
    </row>
    <row r="41" spans="1:18">
      <c r="A41" s="15" t="s">
        <v>463</v>
      </c>
      <c r="B41" s="17" t="n">
        <v>2854</v>
      </c>
      <c r="C41" s="18">
        <f>(2495.0/B41*100)</f>
        <v/>
      </c>
      <c r="D41" s="19" t="n">
        <v>359</v>
      </c>
      <c r="E41" s="18" t="n">
        <v>18.98130685</v>
      </c>
      <c r="F41" s="20" t="n">
        <v>2.27194609</v>
      </c>
      <c r="G41" s="18" t="n">
        <v>80.53517008</v>
      </c>
      <c r="H41" s="20" t="n">
        <v>2.34648746</v>
      </c>
      <c r="I41" s="18" t="n">
        <v>0</v>
      </c>
      <c r="J41" s="20" t="n">
        <v>0</v>
      </c>
      <c r="K41" s="18" t="n">
        <v>0</v>
      </c>
      <c r="L41" s="20" t="n">
        <v>0</v>
      </c>
      <c r="M41" s="18" t="n">
        <v>0</v>
      </c>
      <c r="N41" s="20" t="n">
        <v>0</v>
      </c>
      <c r="O41" s="18" t="n">
        <v>0</v>
      </c>
      <c r="P41" s="20" t="n">
        <v>0</v>
      </c>
      <c r="Q41" s="18" t="n">
        <v>0.48352306</v>
      </c>
      <c r="R41" s="20" t="n">
        <v>0.3441254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(10728.0/B46*100)</f>
        <v/>
      </c>
      <c r="D46" s="19" t="n">
        <v>1345</v>
      </c>
      <c r="E46" s="18" t="n">
        <v>34.10881039</v>
      </c>
      <c r="F46" s="20" t="n">
        <v>1.71442121</v>
      </c>
      <c r="G46" s="18" t="n">
        <v>61.37492925</v>
      </c>
      <c r="H46" s="20" t="n">
        <v>1.75940886</v>
      </c>
      <c r="I46" s="18" t="n">
        <v>0</v>
      </c>
      <c r="J46" s="20" t="n">
        <v>0</v>
      </c>
      <c r="K46" s="18" t="n">
        <v>0.67005602</v>
      </c>
      <c r="L46" s="20" t="n">
        <v>0.24915262</v>
      </c>
      <c r="M46" s="18" t="n">
        <v>0.5515029</v>
      </c>
      <c r="N46" s="20" t="n">
        <v>0.25651108</v>
      </c>
      <c r="O46" s="18" t="n">
        <v>0</v>
      </c>
      <c r="P46" s="20" t="n">
        <v>0</v>
      </c>
      <c r="Q46" s="18" t="n">
        <v>3.29470143</v>
      </c>
      <c r="R46" s="20" t="n">
        <v>0.52955687</v>
      </c>
    </row>
    <row r="47" spans="1:18">
      <c r="A47" s="15" t="s">
        <v>470</v>
      </c>
      <c r="B47" s="17" t="n">
        <v>2823</v>
      </c>
      <c r="C47" s="18">
        <f>(2479.0/B47*100)</f>
        <v/>
      </c>
      <c r="D47" s="19" t="n">
        <v>344</v>
      </c>
      <c r="E47" s="18" t="n">
        <v>31.41953022</v>
      </c>
      <c r="F47" s="20" t="n">
        <v>2.75898915</v>
      </c>
      <c r="G47" s="18" t="n">
        <v>66.78512259999999</v>
      </c>
      <c r="H47" s="20" t="n">
        <v>2.78824725</v>
      </c>
      <c r="I47" s="18" t="n">
        <v>0</v>
      </c>
      <c r="J47" s="20" t="n">
        <v>0</v>
      </c>
      <c r="K47" s="18" t="n">
        <v>0.28244832</v>
      </c>
      <c r="L47" s="20" t="n">
        <v>0.27322082</v>
      </c>
      <c r="M47" s="18" t="n">
        <v>0</v>
      </c>
      <c r="N47" s="20" t="n">
        <v>0</v>
      </c>
      <c r="O47" s="18" t="n">
        <v>0</v>
      </c>
      <c r="P47" s="20" t="n">
        <v>0</v>
      </c>
      <c r="Q47" s="18" t="n">
        <v>1.51289886</v>
      </c>
      <c r="R47" s="20" t="n">
        <v>0.72611629</v>
      </c>
    </row>
    <row r="48" spans="1:18">
      <c r="A48" s="15" t="s">
        <v>471</v>
      </c>
      <c r="B48" s="17" t="n">
        <v>4682</v>
      </c>
      <c r="C48" s="18">
        <f>(4099.0/B48*100)</f>
        <v/>
      </c>
      <c r="D48" s="19" t="n">
        <v>583</v>
      </c>
      <c r="E48" s="18" t="n">
        <v>18.99555</v>
      </c>
      <c r="F48" s="20" t="n">
        <v>2.00871312</v>
      </c>
      <c r="G48" s="18" t="n">
        <v>77.76429855000001</v>
      </c>
      <c r="H48" s="20" t="n">
        <v>2.32267383</v>
      </c>
      <c r="I48" s="18" t="n">
        <v>0</v>
      </c>
      <c r="J48" s="20" t="n">
        <v>0</v>
      </c>
      <c r="K48" s="18" t="n">
        <v>0.32897925</v>
      </c>
      <c r="L48" s="20" t="n">
        <v>0.32258067</v>
      </c>
      <c r="M48" s="18" t="n">
        <v>0</v>
      </c>
      <c r="N48" s="20" t="n">
        <v>0</v>
      </c>
      <c r="O48" s="18" t="n">
        <v>0</v>
      </c>
      <c r="P48" s="20" t="n">
        <v>0</v>
      </c>
      <c r="Q48" s="18" t="n">
        <v>2.9111722</v>
      </c>
      <c r="R48" s="20" t="n">
        <v>0.94860153</v>
      </c>
    </row>
    <row r="49" spans="1:18">
      <c r="A49" s="15" t="s">
        <v>472</v>
      </c>
      <c r="B49" s="17" t="n">
        <v>6158</v>
      </c>
      <c r="C49" s="18">
        <f>(5419.0/B49*100)</f>
        <v/>
      </c>
      <c r="D49" s="19" t="n">
        <v>739</v>
      </c>
      <c r="E49" s="18" t="n">
        <v>31.66435391</v>
      </c>
      <c r="F49" s="20" t="n">
        <v>2.55679597</v>
      </c>
      <c r="G49" s="18" t="n">
        <v>66.62151328</v>
      </c>
      <c r="H49" s="20" t="n">
        <v>2.58200785</v>
      </c>
      <c r="I49" s="18" t="n">
        <v>0</v>
      </c>
      <c r="J49" s="20" t="n">
        <v>0</v>
      </c>
      <c r="K49" s="18" t="n">
        <v>1.18390123</v>
      </c>
      <c r="L49" s="20" t="n">
        <v>0.48922635</v>
      </c>
      <c r="M49" s="18" t="n">
        <v>0</v>
      </c>
      <c r="N49" s="20" t="n">
        <v>0</v>
      </c>
      <c r="O49" s="18" t="n">
        <v>0</v>
      </c>
      <c r="P49" s="20" t="n">
        <v>0</v>
      </c>
      <c r="Q49" s="18" t="n">
        <v>0.53023158</v>
      </c>
      <c r="R49" s="20" t="n">
        <v>0.23128597</v>
      </c>
    </row>
    <row r="50" spans="1:18">
      <c r="A50" s="15" t="s">
        <v>473</v>
      </c>
      <c r="B50" s="17" t="n">
        <v>3494</v>
      </c>
      <c r="C50" s="18">
        <f>(3109.0/B50*100)</f>
        <v/>
      </c>
      <c r="D50" s="19" t="n">
        <v>385</v>
      </c>
      <c r="E50" s="18" t="n">
        <v>30.98862242</v>
      </c>
      <c r="F50" s="20" t="n">
        <v>2.32287963</v>
      </c>
      <c r="G50" s="18" t="n">
        <v>67.43223424</v>
      </c>
      <c r="H50" s="20" t="n">
        <v>2.28460722</v>
      </c>
      <c r="I50" s="18" t="n">
        <v>0</v>
      </c>
      <c r="J50" s="20" t="n">
        <v>0</v>
      </c>
      <c r="K50" s="18" t="n">
        <v>0</v>
      </c>
      <c r="L50" s="20" t="n">
        <v>0</v>
      </c>
      <c r="M50" s="18" t="n">
        <v>0</v>
      </c>
      <c r="N50" s="20" t="n">
        <v>0</v>
      </c>
      <c r="O50" s="18" t="n">
        <v>0</v>
      </c>
      <c r="P50" s="20" t="n">
        <v>0</v>
      </c>
      <c r="Q50" s="18" t="n">
        <v>1.57914333</v>
      </c>
      <c r="R50" s="20" t="n">
        <v>0.58524395</v>
      </c>
    </row>
    <row r="51" spans="1:18">
      <c r="A51" s="15" t="s">
        <v>474</v>
      </c>
      <c r="B51" s="17" t="n">
        <v>3013</v>
      </c>
      <c r="C51" s="18">
        <f>(2650.0/B51*100)</f>
        <v/>
      </c>
      <c r="D51" s="19" t="n">
        <v>363</v>
      </c>
      <c r="E51" s="18" t="n">
        <v>20.19414351</v>
      </c>
      <c r="F51" s="20" t="n">
        <v>2.22681859</v>
      </c>
      <c r="G51" s="18" t="n">
        <v>77.91643667</v>
      </c>
      <c r="H51" s="20" t="n">
        <v>2.17838311</v>
      </c>
      <c r="I51" s="18" t="n">
        <v>0</v>
      </c>
      <c r="J51" s="20" t="n">
        <v>0</v>
      </c>
      <c r="K51" s="18" t="n">
        <v>0</v>
      </c>
      <c r="L51" s="20" t="n">
        <v>0</v>
      </c>
      <c r="M51" s="18" t="n">
        <v>0</v>
      </c>
      <c r="N51" s="20" t="n">
        <v>0</v>
      </c>
      <c r="O51" s="18" t="n">
        <v>0</v>
      </c>
      <c r="P51" s="20" t="n">
        <v>0</v>
      </c>
      <c r="Q51" s="18" t="n">
        <v>1.88941982</v>
      </c>
      <c r="R51" s="20" t="n">
        <v>0.57933284</v>
      </c>
    </row>
    <row r="52" spans="1:18">
      <c r="A52" s="15" t="s">
        <v>475</v>
      </c>
      <c r="B52" s="17" t="n">
        <v>2760</v>
      </c>
      <c r="C52" s="18">
        <f>(2425.0/B52*100)</f>
        <v/>
      </c>
      <c r="D52" s="19" t="n">
        <v>335</v>
      </c>
      <c r="E52" s="18" t="n">
        <v>24.6525116</v>
      </c>
      <c r="F52" s="20" t="n">
        <v>2.67377047</v>
      </c>
      <c r="G52" s="18" t="n">
        <v>74.12089455</v>
      </c>
      <c r="H52" s="20" t="n">
        <v>2.70131881</v>
      </c>
      <c r="I52" s="18" t="n">
        <v>0</v>
      </c>
      <c r="J52" s="20" t="n">
        <v>0</v>
      </c>
      <c r="K52" s="18" t="n">
        <v>0</v>
      </c>
      <c r="L52" s="20" t="n">
        <v>0</v>
      </c>
      <c r="M52" s="18" t="n">
        <v>0</v>
      </c>
      <c r="N52" s="20" t="n">
        <v>0</v>
      </c>
      <c r="O52" s="18" t="n">
        <v>0</v>
      </c>
      <c r="P52" s="20" t="n">
        <v>0</v>
      </c>
      <c r="Q52" s="18" t="n">
        <v>1.22659385</v>
      </c>
      <c r="R52" s="20" t="n">
        <v>0.5654631</v>
      </c>
    </row>
    <row r="53" spans="1:18">
      <c r="A53" s="15" t="s">
        <v>476</v>
      </c>
      <c r="B53" s="17" t="n">
        <v>2474</v>
      </c>
      <c r="C53" s="18">
        <f>(2094.0/B53*100)</f>
        <v/>
      </c>
      <c r="D53" s="19" t="n">
        <v>380</v>
      </c>
      <c r="E53" s="18" t="n">
        <v>37.43692816</v>
      </c>
      <c r="F53" s="20" t="n">
        <v>3.1629403</v>
      </c>
      <c r="G53" s="18" t="n">
        <v>48.74730039</v>
      </c>
      <c r="H53" s="20" t="n">
        <v>3.31674042</v>
      </c>
      <c r="I53" s="18" t="n">
        <v>0</v>
      </c>
      <c r="J53" s="20" t="n">
        <v>0</v>
      </c>
      <c r="K53" s="18" t="n">
        <v>6.09841832</v>
      </c>
      <c r="L53" s="20" t="n">
        <v>1.25111635</v>
      </c>
      <c r="M53" s="18" t="n">
        <v>1.16671941</v>
      </c>
      <c r="N53" s="20" t="n">
        <v>1.02731046</v>
      </c>
      <c r="O53" s="18" t="n">
        <v>0</v>
      </c>
      <c r="P53" s="20" t="n">
        <v>0</v>
      </c>
      <c r="Q53" s="18" t="n">
        <v>6.55063373</v>
      </c>
      <c r="R53" s="20" t="n">
        <v>1.44308469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15.99118669</v>
      </c>
      <c r="F55" s="20" t="n">
        <v>2.19049732</v>
      </c>
      <c r="G55" s="18" t="n">
        <v>83.71954298</v>
      </c>
      <c r="H55" s="20" t="n">
        <v>2.21270732</v>
      </c>
      <c r="I55" s="18" t="n">
        <v>0</v>
      </c>
      <c r="J55" s="20" t="n">
        <v>0</v>
      </c>
      <c r="K55" s="18" t="n">
        <v>0</v>
      </c>
      <c r="L55" s="20" t="n">
        <v>0</v>
      </c>
      <c r="M55" s="18" t="n">
        <v>0</v>
      </c>
      <c r="N55" s="20" t="n">
        <v>0</v>
      </c>
      <c r="O55" s="18" t="n">
        <v>0</v>
      </c>
      <c r="P55" s="20" t="n">
        <v>0</v>
      </c>
      <c r="Q55" s="18" t="n">
        <v>0.28927033</v>
      </c>
      <c r="R55" s="20" t="n">
        <v>0.29262328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23.54756824</v>
      </c>
      <c r="F61" s="20" t="n">
        <v>2.33567065</v>
      </c>
      <c r="G61" s="18" t="n">
        <v>75.16695347</v>
      </c>
      <c r="H61" s="20" t="n">
        <v>2.41483412</v>
      </c>
      <c r="I61" s="18" t="n">
        <v>0</v>
      </c>
      <c r="J61" s="20" t="n">
        <v>0</v>
      </c>
      <c r="K61" s="18" t="n">
        <v>0.12256947</v>
      </c>
      <c r="L61" s="20" t="n">
        <v>0.08759359999999999</v>
      </c>
      <c r="M61" s="18" t="n">
        <v>0.32061157</v>
      </c>
      <c r="N61" s="20" t="n">
        <v>0.31808633</v>
      </c>
      <c r="O61" s="18" t="n">
        <v>0</v>
      </c>
      <c r="P61" s="20" t="n">
        <v>0</v>
      </c>
      <c r="Q61" s="18" t="n">
        <v>0.84229726</v>
      </c>
      <c r="R61" s="20" t="n">
        <v>0.52330739</v>
      </c>
    </row>
    <row r="62" spans="1:18">
      <c r="A62" s="15" t="s">
        <v>486</v>
      </c>
      <c r="B62" s="17" t="n">
        <v>2230</v>
      </c>
      <c r="C62" s="18">
        <f>(1946.0/B62*100)</f>
        <v/>
      </c>
      <c r="D62" s="19" t="n">
        <v>284</v>
      </c>
      <c r="E62" s="18" t="n">
        <v>14.83972899</v>
      </c>
      <c r="F62" s="20" t="n">
        <v>2.38260939</v>
      </c>
      <c r="G62" s="18" t="n">
        <v>84.81029457</v>
      </c>
      <c r="H62" s="20" t="n">
        <v>2.32480758</v>
      </c>
      <c r="I62" s="18" t="n">
        <v>0</v>
      </c>
      <c r="J62" s="20" t="n">
        <v>0</v>
      </c>
      <c r="K62" s="18" t="n">
        <v>0</v>
      </c>
      <c r="L62" s="20" t="n">
        <v>0</v>
      </c>
      <c r="M62" s="18" t="n">
        <v>0</v>
      </c>
      <c r="N62" s="20" t="n">
        <v>0</v>
      </c>
      <c r="O62" s="18" t="n">
        <v>0</v>
      </c>
      <c r="P62" s="20" t="n">
        <v>0</v>
      </c>
      <c r="Q62" s="18" t="n">
        <v>0.34997644</v>
      </c>
      <c r="R62" s="20" t="n">
        <v>0.34865116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(2429.0/B67*100)</f>
        <v/>
      </c>
      <c r="D67" s="19" t="n">
        <v>342</v>
      </c>
      <c r="E67" s="18" t="n">
        <v>23.04251966</v>
      </c>
      <c r="F67" s="20" t="n">
        <v>2.36228672</v>
      </c>
      <c r="G67" s="18" t="n">
        <v>69.60544213999999</v>
      </c>
      <c r="H67" s="20" t="n">
        <v>2.50545161</v>
      </c>
      <c r="I67" s="18" t="n">
        <v>0</v>
      </c>
      <c r="J67" s="20" t="n">
        <v>0</v>
      </c>
      <c r="K67" s="18" t="n">
        <v>0.26714877</v>
      </c>
      <c r="L67" s="20" t="n">
        <v>0.26646562</v>
      </c>
      <c r="M67" s="18" t="n">
        <v>1.27489571</v>
      </c>
      <c r="N67" s="20" t="n">
        <v>0.64902311</v>
      </c>
      <c r="O67" s="18" t="n">
        <v>0</v>
      </c>
      <c r="P67" s="20" t="n">
        <v>0</v>
      </c>
      <c r="Q67" s="18" t="n">
        <v>5.80999372</v>
      </c>
      <c r="R67" s="20" t="n">
        <v>1.36536666</v>
      </c>
    </row>
    <row r="68" spans="1:18">
      <c r="A68" s="15" t="s">
        <v>492</v>
      </c>
      <c r="B68" s="17" t="n">
        <v>3460</v>
      </c>
      <c r="C68" s="18">
        <f>(3073.0/B68*100)</f>
        <v/>
      </c>
      <c r="D68" s="19" t="n">
        <v>387</v>
      </c>
      <c r="E68" s="18" t="n">
        <v>31.54456538</v>
      </c>
      <c r="F68" s="20" t="n">
        <v>2.71305957</v>
      </c>
      <c r="G68" s="18" t="n">
        <v>64.63963669</v>
      </c>
      <c r="H68" s="20" t="n">
        <v>2.89921873</v>
      </c>
      <c r="I68" s="18" t="n">
        <v>0</v>
      </c>
      <c r="J68" s="20" t="n">
        <v>0</v>
      </c>
      <c r="K68" s="18" t="n">
        <v>0.2801168</v>
      </c>
      <c r="L68" s="20" t="n">
        <v>0.28279993</v>
      </c>
      <c r="M68" s="18" t="n">
        <v>0</v>
      </c>
      <c r="N68" s="20" t="n">
        <v>0</v>
      </c>
      <c r="O68" s="18" t="n">
        <v>0</v>
      </c>
      <c r="P68" s="20" t="n">
        <v>0</v>
      </c>
      <c r="Q68" s="18" t="n">
        <v>3.53568114</v>
      </c>
      <c r="R68" s="20" t="n">
        <v>1.0381798</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(5024.0/B70*100)</f>
        <v/>
      </c>
      <c r="D70" s="19" t="n">
        <v>1010</v>
      </c>
      <c r="E70" s="18" t="n">
        <v>27.51565596</v>
      </c>
      <c r="F70" s="20" t="n">
        <v>1.21655066</v>
      </c>
      <c r="G70" s="18" t="n">
        <v>69.79056411000001</v>
      </c>
      <c r="H70" s="20" t="n">
        <v>1.25164504</v>
      </c>
      <c r="I70" s="18" t="n">
        <v>0</v>
      </c>
      <c r="J70" s="20" t="n">
        <v>0</v>
      </c>
      <c r="K70" s="18" t="n">
        <v>0.57832018</v>
      </c>
      <c r="L70" s="20" t="n">
        <v>0.23316496</v>
      </c>
      <c r="M70" s="18" t="n">
        <v>0</v>
      </c>
      <c r="N70" s="20" t="n">
        <v>0</v>
      </c>
      <c r="O70" s="18" t="n">
        <v>0</v>
      </c>
      <c r="P70" s="20" t="n">
        <v>0</v>
      </c>
      <c r="Q70" s="18" t="n">
        <v>2.11545976</v>
      </c>
      <c r="R70" s="20" t="n">
        <v>0.45158632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(2749.0/B72*100)</f>
        <v/>
      </c>
      <c r="D72" s="19" t="n">
        <v>358</v>
      </c>
      <c r="E72" s="18" t="n">
        <v>20.63521202</v>
      </c>
      <c r="F72" s="20" t="n">
        <v>3.1491363</v>
      </c>
      <c r="G72" s="18" t="n">
        <v>76.99344575000001</v>
      </c>
      <c r="H72" s="20" t="n">
        <v>3.20165898</v>
      </c>
      <c r="I72" s="18" t="n">
        <v>0</v>
      </c>
      <c r="J72" s="20" t="n">
        <v>0</v>
      </c>
      <c r="K72" s="18" t="n">
        <v>1.01015691</v>
      </c>
      <c r="L72" s="20" t="n">
        <v>0.78007634</v>
      </c>
      <c r="M72" s="18" t="n">
        <v>0.12240286</v>
      </c>
      <c r="N72" s="20" t="n">
        <v>0.12301545</v>
      </c>
      <c r="O72" s="18" t="n">
        <v>0</v>
      </c>
      <c r="P72" s="20" t="n">
        <v>0</v>
      </c>
      <c r="Q72" s="18" t="n">
        <v>1.23878246</v>
      </c>
      <c r="R72" s="20" t="n">
        <v>0.5741989</v>
      </c>
    </row>
    <row r="73" spans="1:18">
      <c r="A73" s="15" t="s">
        <v>497</v>
      </c>
      <c r="B73" s="17" t="n">
        <v>2973</v>
      </c>
      <c r="C73" s="18">
        <f>(2615.0/B73*100)</f>
        <v/>
      </c>
      <c r="D73" s="19" t="n">
        <v>358</v>
      </c>
      <c r="E73" s="18" t="n">
        <v>12.35517872</v>
      </c>
      <c r="F73" s="20" t="n">
        <v>1.60702374</v>
      </c>
      <c r="G73" s="18" t="n">
        <v>87.09358714</v>
      </c>
      <c r="H73" s="20" t="n">
        <v>1.74836921</v>
      </c>
      <c r="I73" s="18" t="n">
        <v>0</v>
      </c>
      <c r="J73" s="20" t="n">
        <v>0</v>
      </c>
      <c r="K73" s="18" t="n">
        <v>0</v>
      </c>
      <c r="L73" s="20" t="n">
        <v>0</v>
      </c>
      <c r="M73" s="18" t="n">
        <v>0</v>
      </c>
      <c r="N73" s="20" t="n">
        <v>0</v>
      </c>
      <c r="O73" s="18" t="n">
        <v>0</v>
      </c>
      <c r="P73" s="20" t="n">
        <v>0</v>
      </c>
      <c r="Q73" s="18" t="n">
        <v>0.55123414</v>
      </c>
      <c r="R73" s="20" t="n">
        <v>0.40603322</v>
      </c>
    </row>
    <row r="74" spans="1:18">
      <c r="A74" s="15" t="s">
        <v>498</v>
      </c>
      <c r="B74" s="17" t="n">
        <v>3819</v>
      </c>
      <c r="C74" s="18">
        <f>(3360.0/B74*100)</f>
        <v/>
      </c>
      <c r="D74" s="19" t="n">
        <v>459</v>
      </c>
      <c r="E74" s="18" t="n">
        <v>17.40987155</v>
      </c>
      <c r="F74" s="20" t="n">
        <v>1.4767074</v>
      </c>
      <c r="G74" s="18" t="n">
        <v>81.64013824</v>
      </c>
      <c r="H74" s="20" t="n">
        <v>1.45161527</v>
      </c>
      <c r="I74" s="18" t="n">
        <v>0</v>
      </c>
      <c r="J74" s="20" t="n">
        <v>0</v>
      </c>
      <c r="K74" s="18" t="n">
        <v>0</v>
      </c>
      <c r="L74" s="20" t="n">
        <v>0</v>
      </c>
      <c r="M74" s="18" t="n">
        <v>0</v>
      </c>
      <c r="N74" s="20" t="n">
        <v>0</v>
      </c>
      <c r="O74" s="18" t="n">
        <v>0</v>
      </c>
      <c r="P74" s="20" t="n">
        <v>0</v>
      </c>
      <c r="Q74" s="18" t="n">
        <v>0.9499902</v>
      </c>
      <c r="R74" s="20" t="n">
        <v>0.44453568</v>
      </c>
    </row>
    <row r="75" spans="1:18">
      <c r="A75" s="15" t="s">
        <v>499</v>
      </c>
      <c r="B75" s="17" t="n">
        <v>4652</v>
      </c>
      <c r="C75" s="18">
        <f>(4075.0/B75*100)</f>
        <v/>
      </c>
      <c r="D75" s="19" t="n">
        <v>577</v>
      </c>
      <c r="E75" s="18" t="n">
        <v>23.11021503</v>
      </c>
      <c r="F75" s="20" t="n">
        <v>1.95868932</v>
      </c>
      <c r="G75" s="18" t="n">
        <v>76.56947574</v>
      </c>
      <c r="H75" s="20" t="n">
        <v>1.95300402</v>
      </c>
      <c r="I75" s="18" t="n">
        <v>0</v>
      </c>
      <c r="J75" s="20" t="n">
        <v>0</v>
      </c>
      <c r="K75" s="18" t="n">
        <v>0</v>
      </c>
      <c r="L75" s="20" t="n">
        <v>0</v>
      </c>
      <c r="M75" s="18" t="n">
        <v>0.0073898</v>
      </c>
      <c r="N75" s="20" t="n">
        <v>0.00714059</v>
      </c>
      <c r="O75" s="18" t="n">
        <v>0</v>
      </c>
      <c r="P75" s="20" t="n">
        <v>0</v>
      </c>
      <c r="Q75" s="18" t="n">
        <v>0.31291944</v>
      </c>
      <c r="R75" s="20" t="n">
        <v>0.25425433</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(2650.0/B77*100)</f>
        <v/>
      </c>
      <c r="D77" s="19" t="n">
        <v>319</v>
      </c>
      <c r="E77" s="18" t="n">
        <v>38.88401342</v>
      </c>
      <c r="F77" s="20" t="n">
        <v>2.9979748</v>
      </c>
      <c r="G77" s="18" t="n">
        <v>49.39454814</v>
      </c>
      <c r="H77" s="20" t="n">
        <v>2.75438183</v>
      </c>
      <c r="I77" s="18" t="n">
        <v>0</v>
      </c>
      <c r="J77" s="20" t="n">
        <v>0</v>
      </c>
      <c r="K77" s="18" t="n">
        <v>2.46823781</v>
      </c>
      <c r="L77" s="20" t="n">
        <v>0.82779192</v>
      </c>
      <c r="M77" s="18" t="n">
        <v>0.93109926</v>
      </c>
      <c r="N77" s="20" t="n">
        <v>0.51949417</v>
      </c>
      <c r="O77" s="18" t="n">
        <v>0</v>
      </c>
      <c r="P77" s="20" t="n">
        <v>0</v>
      </c>
      <c r="Q77" s="18" t="n">
        <v>8.32210136</v>
      </c>
      <c r="R77" s="20" t="n">
        <v>1.69160117</v>
      </c>
    </row>
    <row r="78" spans="1:18">
      <c r="A78" s="15" t="s">
        <v>502</v>
      </c>
      <c r="B78" s="17" t="n">
        <v>7115</v>
      </c>
      <c r="C78" s="18">
        <f>(6286.0/B78*100)</f>
        <v/>
      </c>
      <c r="D78" s="19" t="n">
        <v>829</v>
      </c>
      <c r="E78" s="18" t="n">
        <v>29.9123468</v>
      </c>
      <c r="F78" s="20" t="n">
        <v>1.96356175</v>
      </c>
      <c r="G78" s="18" t="n">
        <v>68.31542068</v>
      </c>
      <c r="H78" s="20" t="n">
        <v>1.92741116</v>
      </c>
      <c r="I78" s="18" t="n">
        <v>0</v>
      </c>
      <c r="J78" s="20" t="n">
        <v>0</v>
      </c>
      <c r="K78" s="18" t="n">
        <v>0.35106402</v>
      </c>
      <c r="L78" s="20" t="n">
        <v>0.22851604</v>
      </c>
      <c r="M78" s="18" t="n">
        <v>0.08630409999999999</v>
      </c>
      <c r="N78" s="20" t="n">
        <v>0.08632687999999999</v>
      </c>
      <c r="O78" s="18" t="n">
        <v>0</v>
      </c>
      <c r="P78" s="20" t="n">
        <v>0</v>
      </c>
      <c r="Q78" s="18" t="n">
        <v>1.33486441</v>
      </c>
      <c r="R78" s="20" t="n">
        <v>0.33081589</v>
      </c>
    </row>
    <row r="79" spans="1:18">
      <c r="A79" s="15" t="s">
        <v>503</v>
      </c>
      <c r="B79" s="17" t="n">
        <v>3154</v>
      </c>
      <c r="C79" s="18">
        <f>(2772.0/B79*100)</f>
        <v/>
      </c>
      <c r="D79" s="19" t="n">
        <v>382</v>
      </c>
      <c r="E79" s="18" t="n">
        <v>26.93867516</v>
      </c>
      <c r="F79" s="20" t="n">
        <v>2.5891308</v>
      </c>
      <c r="G79" s="18" t="n">
        <v>70.13729737</v>
      </c>
      <c r="H79" s="20" t="n">
        <v>2.79061049</v>
      </c>
      <c r="I79" s="18" t="n">
        <v>0</v>
      </c>
      <c r="J79" s="20" t="n">
        <v>0</v>
      </c>
      <c r="K79" s="18" t="n">
        <v>0</v>
      </c>
      <c r="L79" s="20" t="n">
        <v>0</v>
      </c>
      <c r="M79" s="18" t="n">
        <v>0.23498835</v>
      </c>
      <c r="N79" s="20" t="n">
        <v>0.2357874</v>
      </c>
      <c r="O79" s="18" t="n">
        <v>0</v>
      </c>
      <c r="P79" s="20" t="n">
        <v>0</v>
      </c>
      <c r="Q79" s="18" t="n">
        <v>2.68903912</v>
      </c>
      <c r="R79" s="20" t="n">
        <v>0.80015718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(13973.0/B82*100)</f>
        <v/>
      </c>
      <c r="D82" s="19" t="n">
        <v>1988</v>
      </c>
      <c r="E82" s="18" t="n">
        <v>22.37088909</v>
      </c>
      <c r="F82" s="20" t="n">
        <v>1.51837768</v>
      </c>
      <c r="G82" s="18" t="n">
        <v>76.20830577</v>
      </c>
      <c r="H82" s="20" t="n">
        <v>1.54254681</v>
      </c>
      <c r="I82" s="18" t="n">
        <v>0</v>
      </c>
      <c r="J82" s="20" t="n">
        <v>0</v>
      </c>
      <c r="K82" s="18" t="n">
        <v>0.07581794</v>
      </c>
      <c r="L82" s="20" t="n">
        <v>0.04633278</v>
      </c>
      <c r="M82" s="18" t="n">
        <v>0.01961083</v>
      </c>
      <c r="N82" s="20" t="n">
        <v>0.01946312</v>
      </c>
      <c r="O82" s="18" t="n">
        <v>0</v>
      </c>
      <c r="P82" s="20" t="n">
        <v>0</v>
      </c>
      <c r="Q82" s="18" t="n">
        <v>1.32537637</v>
      </c>
      <c r="R82" s="20" t="n">
        <v>0.3884388</v>
      </c>
    </row>
    <row r="83" spans="1:18">
      <c r="A83" s="15" t="s">
        <v>507</v>
      </c>
      <c r="B83" s="17" t="n">
        <v>808</v>
      </c>
      <c r="C83" s="18">
        <f>(712.0/B83*100)</f>
        <v/>
      </c>
      <c r="D83" s="19" t="n">
        <v>96</v>
      </c>
      <c r="E83" s="18" t="n">
        <v>21.74292123</v>
      </c>
      <c r="F83" s="20" t="n">
        <v>4.26803852</v>
      </c>
      <c r="G83" s="18" t="n">
        <v>77.43441427</v>
      </c>
      <c r="H83" s="20" t="n">
        <v>4.33998312</v>
      </c>
      <c r="I83" s="18" t="n">
        <v>0</v>
      </c>
      <c r="J83" s="20" t="n">
        <v>0</v>
      </c>
      <c r="K83" s="18" t="n">
        <v>0</v>
      </c>
      <c r="L83" s="20" t="n">
        <v>0</v>
      </c>
      <c r="M83" s="18" t="n">
        <v>0</v>
      </c>
      <c r="N83" s="20" t="n">
        <v>0</v>
      </c>
      <c r="O83" s="18" t="n">
        <v>0</v>
      </c>
      <c r="P83" s="20" t="n">
        <v>0</v>
      </c>
      <c r="Q83" s="18" t="n">
        <v>0.8226645</v>
      </c>
      <c r="R83" s="20" t="n">
        <v>0.79736939</v>
      </c>
    </row>
    <row r="84" spans="1:18">
      <c r="A84" s="23" t="s">
        <v>508</v>
      </c>
      <c r="B84" s="24" t="n">
        <v>938</v>
      </c>
      <c r="C84" s="25">
        <f>(831.0/B84*100)</f>
        <v/>
      </c>
      <c r="D84" s="19" t="n">
        <v>107</v>
      </c>
      <c r="E84" s="18" t="n">
        <v>27.19425867</v>
      </c>
      <c r="F84" s="20" t="n">
        <v>3.80085593</v>
      </c>
      <c r="G84" s="18" t="n">
        <v>72.80574133</v>
      </c>
      <c r="H84" s="20" t="n">
        <v>3.80085593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(6303.0/B7*100)</f>
        <v/>
      </c>
      <c r="D7" s="19" t="n">
        <v>860</v>
      </c>
      <c r="E7" s="18" t="n">
        <v>11.80065378</v>
      </c>
      <c r="F7" s="20" t="n">
        <v>1.31436383</v>
      </c>
      <c r="G7" s="18" t="n">
        <v>87.3895947</v>
      </c>
      <c r="H7" s="20" t="n">
        <v>1.42332424</v>
      </c>
      <c r="I7" s="18" t="n">
        <v>0</v>
      </c>
      <c r="J7" s="20" t="n">
        <v>0</v>
      </c>
      <c r="K7" s="18" t="n">
        <v>0.48289325</v>
      </c>
      <c r="L7" s="20" t="n">
        <v>0.25489395</v>
      </c>
      <c r="M7" s="18" t="n">
        <v>0</v>
      </c>
      <c r="N7" s="20" t="n">
        <v>0</v>
      </c>
      <c r="O7" s="18" t="n">
        <v>0</v>
      </c>
      <c r="P7" s="20" t="n">
        <v>0</v>
      </c>
      <c r="Q7" s="18" t="n">
        <v>0.32685826</v>
      </c>
      <c r="R7" s="20" t="n">
        <v>0.1875859</v>
      </c>
    </row>
    <row r="8" spans="1:18">
      <c r="A8" s="15" t="s">
        <v>430</v>
      </c>
      <c r="B8" s="17" t="n">
        <v>3443</v>
      </c>
      <c r="C8" s="18">
        <f>(3013.0/B8*100)</f>
        <v/>
      </c>
      <c r="D8" s="19" t="n">
        <v>430</v>
      </c>
      <c r="E8" s="18" t="n">
        <v>24.74119746</v>
      </c>
      <c r="F8" s="20" t="n">
        <v>2.19592848</v>
      </c>
      <c r="G8" s="18" t="n">
        <v>74.69534641</v>
      </c>
      <c r="H8" s="20" t="n">
        <v>2.22381435</v>
      </c>
      <c r="I8" s="18" t="n">
        <v>0</v>
      </c>
      <c r="J8" s="20" t="n">
        <v>0</v>
      </c>
      <c r="K8" s="18" t="n">
        <v>0</v>
      </c>
      <c r="L8" s="20" t="n">
        <v>0</v>
      </c>
      <c r="M8" s="18" t="n">
        <v>0</v>
      </c>
      <c r="N8" s="20" t="n">
        <v>0</v>
      </c>
      <c r="O8" s="18" t="n">
        <v>0</v>
      </c>
      <c r="P8" s="20" t="n">
        <v>0</v>
      </c>
      <c r="Q8" s="18" t="n">
        <v>0.5634561300000001</v>
      </c>
      <c r="R8" s="20" t="n">
        <v>0.37113549</v>
      </c>
    </row>
    <row r="9" spans="1:18">
      <c r="A9" s="15" t="s">
        <v>431</v>
      </c>
      <c r="B9" s="17" t="n">
        <v>4752</v>
      </c>
      <c r="C9" s="18">
        <f>(4180.0/B9*100)</f>
        <v/>
      </c>
      <c r="D9" s="19" t="n">
        <v>572</v>
      </c>
      <c r="E9" s="18" t="n">
        <v>13.51556761</v>
      </c>
      <c r="F9" s="20" t="n">
        <v>1.63405387</v>
      </c>
      <c r="G9" s="18" t="n">
        <v>85.75933532000001</v>
      </c>
      <c r="H9" s="20" t="n">
        <v>1.71869686</v>
      </c>
      <c r="I9" s="18" t="n">
        <v>0</v>
      </c>
      <c r="J9" s="20" t="n">
        <v>0</v>
      </c>
      <c r="K9" s="18" t="n">
        <v>0</v>
      </c>
      <c r="L9" s="20" t="n">
        <v>0</v>
      </c>
      <c r="M9" s="18" t="n">
        <v>0</v>
      </c>
      <c r="N9" s="20" t="n">
        <v>0</v>
      </c>
      <c r="O9" s="18" t="n">
        <v>0</v>
      </c>
      <c r="P9" s="20" t="n">
        <v>0</v>
      </c>
      <c r="Q9" s="18" t="n">
        <v>0.7250970799999999</v>
      </c>
      <c r="R9" s="20" t="n">
        <v>0.37451997</v>
      </c>
    </row>
    <row r="10" spans="1:18">
      <c r="A10" s="15" t="s">
        <v>432</v>
      </c>
      <c r="B10" s="17" t="n">
        <v>10022</v>
      </c>
      <c r="C10" s="18">
        <f>(8824.0/B10*100)</f>
        <v/>
      </c>
      <c r="D10" s="19" t="n">
        <v>1198</v>
      </c>
      <c r="E10" s="18" t="n">
        <v>7.59664212</v>
      </c>
      <c r="F10" s="20" t="n">
        <v>1.01803135</v>
      </c>
      <c r="G10" s="18" t="n">
        <v>91.87854879</v>
      </c>
      <c r="H10" s="20" t="n">
        <v>1.03345811</v>
      </c>
      <c r="I10" s="18" t="n">
        <v>0</v>
      </c>
      <c r="J10" s="20" t="n">
        <v>0</v>
      </c>
      <c r="K10" s="18" t="n">
        <v>0.00779945</v>
      </c>
      <c r="L10" s="20" t="n">
        <v>0.00758404</v>
      </c>
      <c r="M10" s="18" t="n">
        <v>0</v>
      </c>
      <c r="N10" s="20" t="n">
        <v>0</v>
      </c>
      <c r="O10" s="18" t="n">
        <v>0</v>
      </c>
      <c r="P10" s="20" t="n">
        <v>0</v>
      </c>
      <c r="Q10" s="18" t="n">
        <v>0.51700964</v>
      </c>
      <c r="R10" s="20" t="n">
        <v>0.28595119</v>
      </c>
    </row>
    <row r="11" spans="1:18">
      <c r="A11" s="15" t="s">
        <v>433</v>
      </c>
      <c r="B11" s="17" t="n">
        <v>3500</v>
      </c>
      <c r="C11" s="18">
        <f>(3082.0/B11*100)</f>
        <v/>
      </c>
      <c r="D11" s="19" t="n">
        <v>418</v>
      </c>
      <c r="E11" s="18" t="n">
        <v>19.72796825</v>
      </c>
      <c r="F11" s="20" t="n">
        <v>2.35867515</v>
      </c>
      <c r="G11" s="18" t="n">
        <v>80.0681761</v>
      </c>
      <c r="H11" s="20" t="n">
        <v>2.37242928</v>
      </c>
      <c r="I11" s="18" t="n">
        <v>0</v>
      </c>
      <c r="J11" s="20" t="n">
        <v>0</v>
      </c>
      <c r="K11" s="18" t="n">
        <v>0</v>
      </c>
      <c r="L11" s="20" t="n">
        <v>0</v>
      </c>
      <c r="M11" s="18" t="n">
        <v>0</v>
      </c>
      <c r="N11" s="20" t="n">
        <v>0</v>
      </c>
      <c r="O11" s="18" t="n">
        <v>0</v>
      </c>
      <c r="P11" s="20" t="n">
        <v>0</v>
      </c>
      <c r="Q11" s="18" t="n">
        <v>0.20385565</v>
      </c>
      <c r="R11" s="20" t="n">
        <v>0.19808446</v>
      </c>
    </row>
    <row r="12" spans="1:18">
      <c r="A12" s="15" t="s">
        <v>434</v>
      </c>
      <c r="B12" s="17" t="n">
        <v>3422</v>
      </c>
      <c r="C12" s="18">
        <f>(2988.0/B12*100)</f>
        <v/>
      </c>
      <c r="D12" s="19" t="n">
        <v>434</v>
      </c>
      <c r="E12" s="18" t="n">
        <v>11.34244505</v>
      </c>
      <c r="F12" s="20" t="n">
        <v>1.60940514</v>
      </c>
      <c r="G12" s="18" t="n">
        <v>88.47541728</v>
      </c>
      <c r="H12" s="20" t="n">
        <v>1.61500371</v>
      </c>
      <c r="I12" s="18" t="n">
        <v>0</v>
      </c>
      <c r="J12" s="20" t="n">
        <v>0</v>
      </c>
      <c r="K12" s="18" t="n">
        <v>0</v>
      </c>
      <c r="L12" s="20" t="n">
        <v>0</v>
      </c>
      <c r="M12" s="18" t="n">
        <v>0</v>
      </c>
      <c r="N12" s="20" t="n">
        <v>0</v>
      </c>
      <c r="O12" s="18" t="n">
        <v>0</v>
      </c>
      <c r="P12" s="20" t="n">
        <v>0</v>
      </c>
      <c r="Q12" s="18" t="n">
        <v>0.18213767</v>
      </c>
      <c r="R12" s="20" t="n">
        <v>0.26151753</v>
      </c>
    </row>
    <row r="13" spans="1:18">
      <c r="A13" s="15" t="s">
        <v>435</v>
      </c>
      <c r="B13" s="17" t="n">
        <v>3602</v>
      </c>
      <c r="C13" s="18">
        <f>(3158.0/B13*100)</f>
        <v/>
      </c>
      <c r="D13" s="19" t="n">
        <v>444</v>
      </c>
      <c r="E13" s="18" t="n">
        <v>10.97650688</v>
      </c>
      <c r="F13" s="20" t="n">
        <v>1.52825463</v>
      </c>
      <c r="G13" s="18" t="n">
        <v>88.78552533</v>
      </c>
      <c r="H13" s="20" t="n">
        <v>1.5395594</v>
      </c>
      <c r="I13" s="18" t="n">
        <v>0</v>
      </c>
      <c r="J13" s="20" t="n">
        <v>0</v>
      </c>
      <c r="K13" s="18" t="n">
        <v>0.23796779</v>
      </c>
      <c r="L13" s="20" t="n">
        <v>0.24618225</v>
      </c>
      <c r="M13" s="18" t="n">
        <v>0</v>
      </c>
      <c r="N13" s="20" t="n">
        <v>0</v>
      </c>
      <c r="O13" s="18" t="n">
        <v>0</v>
      </c>
      <c r="P13" s="20" t="n">
        <v>0</v>
      </c>
      <c r="Q13" s="18" t="n">
        <v>0</v>
      </c>
      <c r="R13" s="20" t="n">
        <v>0</v>
      </c>
    </row>
    <row r="14" spans="1:18">
      <c r="A14" s="15" t="s">
        <v>436</v>
      </c>
      <c r="B14" s="17" t="n">
        <v>2788</v>
      </c>
      <c r="C14" s="18">
        <f>(2440.0/B14*100)</f>
        <v/>
      </c>
      <c r="D14" s="19" t="n">
        <v>348</v>
      </c>
      <c r="E14" s="18" t="n">
        <v>15.2709103</v>
      </c>
      <c r="F14" s="20" t="n">
        <v>1.83620233</v>
      </c>
      <c r="G14" s="18" t="n">
        <v>84.4607905</v>
      </c>
      <c r="H14" s="20" t="n">
        <v>1.84503577</v>
      </c>
      <c r="I14" s="18" t="n">
        <v>0</v>
      </c>
      <c r="J14" s="20" t="n">
        <v>0</v>
      </c>
      <c r="K14" s="18" t="n">
        <v>0.2682992</v>
      </c>
      <c r="L14" s="20" t="n">
        <v>0.27795156</v>
      </c>
      <c r="M14" s="18" t="n">
        <v>0</v>
      </c>
      <c r="N14" s="20" t="n">
        <v>0</v>
      </c>
      <c r="O14" s="18" t="n">
        <v>0</v>
      </c>
      <c r="P14" s="20" t="n">
        <v>0</v>
      </c>
      <c r="Q14" s="18" t="n">
        <v>0</v>
      </c>
      <c r="R14" s="20" t="n">
        <v>0</v>
      </c>
    </row>
    <row r="15" spans="1:18">
      <c r="A15" s="15" t="s">
        <v>437</v>
      </c>
      <c r="B15" s="17" t="n">
        <v>2863</v>
      </c>
      <c r="C15" s="18">
        <f>(2507.0/B15*100)</f>
        <v/>
      </c>
      <c r="D15" s="19" t="n">
        <v>356</v>
      </c>
      <c r="E15" s="18" t="n">
        <v>3.00472532</v>
      </c>
      <c r="F15" s="20" t="n">
        <v>0.90903245</v>
      </c>
      <c r="G15" s="18" t="n">
        <v>96.99527467999999</v>
      </c>
      <c r="H15" s="20" t="n">
        <v>0.90903245</v>
      </c>
      <c r="I15" s="18" t="n">
        <v>0</v>
      </c>
      <c r="J15" s="20" t="n">
        <v>0</v>
      </c>
      <c r="K15" s="18" t="n">
        <v>0</v>
      </c>
      <c r="L15" s="20" t="n">
        <v>0</v>
      </c>
      <c r="M15" s="18" t="n">
        <v>0</v>
      </c>
      <c r="N15" s="20" t="n">
        <v>0</v>
      </c>
      <c r="O15" s="18" t="n">
        <v>0</v>
      </c>
      <c r="P15" s="20" t="n">
        <v>0</v>
      </c>
      <c r="Q15" s="18" t="n">
        <v>0</v>
      </c>
      <c r="R15" s="20" t="n">
        <v>0</v>
      </c>
    </row>
    <row r="16" spans="1:18">
      <c r="A16" s="15" t="s">
        <v>438</v>
      </c>
      <c r="B16" s="17" t="n">
        <v>3111</v>
      </c>
      <c r="C16" s="18">
        <f>(2728.0/B16*100)</f>
        <v/>
      </c>
      <c r="D16" s="19" t="n">
        <v>383</v>
      </c>
      <c r="E16" s="18" t="n">
        <v>14.73582824</v>
      </c>
      <c r="F16" s="20" t="n">
        <v>1.94041998</v>
      </c>
      <c r="G16" s="18" t="n">
        <v>83.25239374</v>
      </c>
      <c r="H16" s="20" t="n">
        <v>2.16021897</v>
      </c>
      <c r="I16" s="18" t="n">
        <v>0</v>
      </c>
      <c r="J16" s="20" t="n">
        <v>0</v>
      </c>
      <c r="K16" s="18" t="n">
        <v>0.30681464</v>
      </c>
      <c r="L16" s="20" t="n">
        <v>0.40881876</v>
      </c>
      <c r="M16" s="18" t="n">
        <v>0</v>
      </c>
      <c r="N16" s="20" t="n">
        <v>0</v>
      </c>
      <c r="O16" s="18" t="n">
        <v>0</v>
      </c>
      <c r="P16" s="20" t="n">
        <v>0</v>
      </c>
      <c r="Q16" s="18" t="n">
        <v>1.70496338</v>
      </c>
      <c r="R16" s="20" t="n">
        <v>0.79672279</v>
      </c>
    </row>
    <row r="17" spans="1:18">
      <c r="A17" s="15" t="s">
        <v>439</v>
      </c>
      <c r="B17" s="17" t="n">
        <v>3197</v>
      </c>
      <c r="C17" s="18">
        <f>(2806.0/B17*100)</f>
        <v/>
      </c>
      <c r="D17" s="19" t="n">
        <v>391</v>
      </c>
      <c r="E17" s="18" t="n">
        <v>19.91380686</v>
      </c>
      <c r="F17" s="20" t="n">
        <v>1.94317984</v>
      </c>
      <c r="G17" s="18" t="n">
        <v>79.13006106</v>
      </c>
      <c r="H17" s="20" t="n">
        <v>1.97889079</v>
      </c>
      <c r="I17" s="18" t="n">
        <v>0</v>
      </c>
      <c r="J17" s="20" t="n">
        <v>0</v>
      </c>
      <c r="K17" s="18" t="n">
        <v>0.19766989</v>
      </c>
      <c r="L17" s="20" t="n">
        <v>0.19645167</v>
      </c>
      <c r="M17" s="18" t="n">
        <v>0</v>
      </c>
      <c r="N17" s="20" t="n">
        <v>0</v>
      </c>
      <c r="O17" s="18" t="n">
        <v>0</v>
      </c>
      <c r="P17" s="20" t="n">
        <v>0</v>
      </c>
      <c r="Q17" s="18" t="n">
        <v>0.75846219</v>
      </c>
      <c r="R17" s="20" t="n">
        <v>0.4462987</v>
      </c>
    </row>
    <row r="18" spans="1:18">
      <c r="A18" s="15" t="s">
        <v>440</v>
      </c>
      <c r="B18" s="17" t="n">
        <v>2706</v>
      </c>
      <c r="C18" s="18">
        <f>(2364.0/B18*100)</f>
        <v/>
      </c>
      <c r="D18" s="19" t="n">
        <v>342</v>
      </c>
      <c r="E18" s="18" t="n">
        <v>18.22005111</v>
      </c>
      <c r="F18" s="20" t="n">
        <v>2.01698322</v>
      </c>
      <c r="G18" s="18" t="n">
        <v>80.87344189</v>
      </c>
      <c r="H18" s="20" t="n">
        <v>1.9874446</v>
      </c>
      <c r="I18" s="18" t="n">
        <v>0</v>
      </c>
      <c r="J18" s="20" t="n">
        <v>0</v>
      </c>
      <c r="K18" s="18" t="n">
        <v>0.3108227</v>
      </c>
      <c r="L18" s="20" t="n">
        <v>0.30871606</v>
      </c>
      <c r="M18" s="18" t="n">
        <v>0</v>
      </c>
      <c r="N18" s="20" t="n">
        <v>0</v>
      </c>
      <c r="O18" s="18" t="n">
        <v>0</v>
      </c>
      <c r="P18" s="20" t="n">
        <v>0</v>
      </c>
      <c r="Q18" s="18" t="n">
        <v>0.5956843000000001</v>
      </c>
      <c r="R18" s="20" t="n">
        <v>0.42112045</v>
      </c>
    </row>
    <row r="19" spans="1:18">
      <c r="A19" s="15" t="s">
        <v>441</v>
      </c>
      <c r="B19" s="17" t="n">
        <v>2850</v>
      </c>
      <c r="C19" s="18">
        <f>(2472.0/B19*100)</f>
        <v/>
      </c>
      <c r="D19" s="19" t="n">
        <v>378</v>
      </c>
      <c r="E19" s="18" t="n">
        <v>20.59692764</v>
      </c>
      <c r="F19" s="20" t="n">
        <v>2.46548167</v>
      </c>
      <c r="G19" s="18" t="n">
        <v>78.60897497000001</v>
      </c>
      <c r="H19" s="20" t="n">
        <v>2.54530894</v>
      </c>
      <c r="I19" s="18" t="n">
        <v>0</v>
      </c>
      <c r="J19" s="20" t="n">
        <v>0</v>
      </c>
      <c r="K19" s="18" t="n">
        <v>0</v>
      </c>
      <c r="L19" s="20" t="n">
        <v>0</v>
      </c>
      <c r="M19" s="18" t="n">
        <v>0</v>
      </c>
      <c r="N19" s="20" t="n">
        <v>0</v>
      </c>
      <c r="O19" s="18" t="n">
        <v>0</v>
      </c>
      <c r="P19" s="20" t="n">
        <v>0</v>
      </c>
      <c r="Q19" s="18" t="n">
        <v>0.79409739</v>
      </c>
      <c r="R19" s="20" t="n">
        <v>0.41796475</v>
      </c>
    </row>
    <row r="20" spans="1:18">
      <c r="A20" s="15" t="s">
        <v>442</v>
      </c>
      <c r="B20" s="17" t="n">
        <v>1741</v>
      </c>
      <c r="C20" s="18">
        <f>(1523.0/B20*100)</f>
        <v/>
      </c>
      <c r="D20" s="19" t="n">
        <v>218</v>
      </c>
      <c r="E20" s="18" t="n">
        <v>17.73526812</v>
      </c>
      <c r="F20" s="20" t="n">
        <v>2.58274334</v>
      </c>
      <c r="G20" s="18" t="n">
        <v>80.91435643</v>
      </c>
      <c r="H20" s="20" t="n">
        <v>2.57354052</v>
      </c>
      <c r="I20" s="18" t="n">
        <v>0</v>
      </c>
      <c r="J20" s="20" t="n">
        <v>0</v>
      </c>
      <c r="K20" s="18" t="n">
        <v>0.39088859</v>
      </c>
      <c r="L20" s="20" t="n">
        <v>0.3894796</v>
      </c>
      <c r="M20" s="18" t="n">
        <v>0</v>
      </c>
      <c r="N20" s="20" t="n">
        <v>0</v>
      </c>
      <c r="O20" s="18" t="n">
        <v>0</v>
      </c>
      <c r="P20" s="20" t="n">
        <v>0</v>
      </c>
      <c r="Q20" s="18" t="n">
        <v>0.9594868600000001</v>
      </c>
      <c r="R20" s="20" t="n">
        <v>0.6839106</v>
      </c>
    </row>
    <row r="21" spans="1:18">
      <c r="A21" s="15" t="s">
        <v>443</v>
      </c>
      <c r="B21" s="17" t="n">
        <v>2833</v>
      </c>
      <c r="C21" s="18">
        <f>(2361.0/B21*100)</f>
        <v/>
      </c>
      <c r="D21" s="19" t="n">
        <v>472</v>
      </c>
      <c r="E21" s="18" t="n">
        <v>7.64251158</v>
      </c>
      <c r="F21" s="20" t="n">
        <v>1.28738519</v>
      </c>
      <c r="G21" s="18" t="n">
        <v>91.75591946999999</v>
      </c>
      <c r="H21" s="20" t="n">
        <v>1.26683217</v>
      </c>
      <c r="I21" s="18" t="n">
        <v>0</v>
      </c>
      <c r="J21" s="20" t="n">
        <v>0</v>
      </c>
      <c r="K21" s="18" t="n">
        <v>0</v>
      </c>
      <c r="L21" s="20" t="n">
        <v>0</v>
      </c>
      <c r="M21" s="18" t="n">
        <v>0</v>
      </c>
      <c r="N21" s="20" t="n">
        <v>0</v>
      </c>
      <c r="O21" s="18" t="n">
        <v>0</v>
      </c>
      <c r="P21" s="20" t="n">
        <v>0</v>
      </c>
      <c r="Q21" s="18" t="n">
        <v>0.60156895</v>
      </c>
      <c r="R21" s="20" t="n">
        <v>0.29361394</v>
      </c>
    </row>
    <row r="22" spans="1:18">
      <c r="A22" s="15" t="s">
        <v>444</v>
      </c>
      <c r="B22" s="17" t="n">
        <v>3667</v>
      </c>
      <c r="C22" s="18">
        <f>(3274.0/B22*100)</f>
        <v/>
      </c>
      <c r="D22" s="19" t="n">
        <v>393</v>
      </c>
      <c r="E22" s="18" t="n">
        <v>20.99841566</v>
      </c>
      <c r="F22" s="20" t="n">
        <v>2.21324854</v>
      </c>
      <c r="G22" s="18" t="n">
        <v>78.29315179</v>
      </c>
      <c r="H22" s="20" t="n">
        <v>2.14125451</v>
      </c>
      <c r="I22" s="18" t="n">
        <v>0</v>
      </c>
      <c r="J22" s="20" t="n">
        <v>0</v>
      </c>
      <c r="K22" s="18" t="n">
        <v>0</v>
      </c>
      <c r="L22" s="20" t="n">
        <v>0</v>
      </c>
      <c r="M22" s="18" t="n">
        <v>0</v>
      </c>
      <c r="N22" s="20" t="n">
        <v>0</v>
      </c>
      <c r="O22" s="18" t="n">
        <v>0</v>
      </c>
      <c r="P22" s="20" t="n">
        <v>0</v>
      </c>
      <c r="Q22" s="18" t="n">
        <v>0.70843255</v>
      </c>
      <c r="R22" s="20" t="n">
        <v>0.3698031</v>
      </c>
    </row>
    <row r="23" spans="1:18">
      <c r="A23" s="15" t="s">
        <v>445</v>
      </c>
      <c r="B23" s="17" t="n">
        <v>5792</v>
      </c>
      <c r="C23" s="18">
        <f>(5091.0/B23*100)</f>
        <v/>
      </c>
      <c r="D23" s="19" t="n">
        <v>701</v>
      </c>
      <c r="E23" s="18" t="n">
        <v>14.04726399</v>
      </c>
      <c r="F23" s="20" t="n">
        <v>2.1055567</v>
      </c>
      <c r="G23" s="18" t="n">
        <v>84.43798235</v>
      </c>
      <c r="H23" s="20" t="n">
        <v>2.29888549</v>
      </c>
      <c r="I23" s="18" t="n">
        <v>0</v>
      </c>
      <c r="J23" s="20" t="n">
        <v>0</v>
      </c>
      <c r="K23" s="18" t="n">
        <v>0.34646647</v>
      </c>
      <c r="L23" s="20" t="n">
        <v>0.39257938</v>
      </c>
      <c r="M23" s="18" t="n">
        <v>0</v>
      </c>
      <c r="N23" s="20" t="n">
        <v>0</v>
      </c>
      <c r="O23" s="18" t="n">
        <v>0</v>
      </c>
      <c r="P23" s="20" t="n">
        <v>0</v>
      </c>
      <c r="Q23" s="18" t="n">
        <v>1.16828719</v>
      </c>
      <c r="R23" s="20" t="n">
        <v>0.65946771</v>
      </c>
    </row>
    <row r="24" spans="1:18">
      <c r="A24" s="15" t="s">
        <v>446</v>
      </c>
      <c r="B24" s="17" t="n">
        <v>3309</v>
      </c>
      <c r="C24" s="18">
        <f>(2899.0/B24*100)</f>
        <v/>
      </c>
      <c r="D24" s="19" t="n">
        <v>410</v>
      </c>
      <c r="E24" s="18" t="n">
        <v>20.75639728</v>
      </c>
      <c r="F24" s="20" t="n">
        <v>1.95373917</v>
      </c>
      <c r="G24" s="18" t="n">
        <v>78.36646595000001</v>
      </c>
      <c r="H24" s="20" t="n">
        <v>2.02475523</v>
      </c>
      <c r="I24" s="18" t="n">
        <v>0</v>
      </c>
      <c r="J24" s="20" t="n">
        <v>0</v>
      </c>
      <c r="K24" s="18" t="n">
        <v>0</v>
      </c>
      <c r="L24" s="20" t="n">
        <v>0</v>
      </c>
      <c r="M24" s="18" t="n">
        <v>0</v>
      </c>
      <c r="N24" s="20" t="n">
        <v>0</v>
      </c>
      <c r="O24" s="18" t="n">
        <v>0</v>
      </c>
      <c r="P24" s="20" t="n">
        <v>0</v>
      </c>
      <c r="Q24" s="18" t="n">
        <v>0.87713677</v>
      </c>
      <c r="R24" s="20" t="n">
        <v>0.4574487</v>
      </c>
    </row>
    <row r="25" spans="1:18">
      <c r="A25" s="15" t="s">
        <v>447</v>
      </c>
      <c r="B25" s="17" t="n">
        <v>2669</v>
      </c>
      <c r="C25" s="18">
        <f>(2339.0/B25*100)</f>
        <v/>
      </c>
      <c r="D25" s="19" t="n">
        <v>330</v>
      </c>
      <c r="E25" s="18" t="n">
        <v>15.9484666</v>
      </c>
      <c r="F25" s="20" t="n">
        <v>1.85227632</v>
      </c>
      <c r="G25" s="18" t="n">
        <v>83.81368529</v>
      </c>
      <c r="H25" s="20" t="n">
        <v>1.90555027</v>
      </c>
      <c r="I25" s="18" t="n">
        <v>0</v>
      </c>
      <c r="J25" s="20" t="n">
        <v>0</v>
      </c>
      <c r="K25" s="18" t="n">
        <v>0</v>
      </c>
      <c r="L25" s="20" t="n">
        <v>0</v>
      </c>
      <c r="M25" s="18" t="n">
        <v>0</v>
      </c>
      <c r="N25" s="20" t="n">
        <v>0</v>
      </c>
      <c r="O25" s="18" t="n">
        <v>0</v>
      </c>
      <c r="P25" s="20" t="n">
        <v>0</v>
      </c>
      <c r="Q25" s="18" t="n">
        <v>0.2378481</v>
      </c>
      <c r="R25" s="20" t="n">
        <v>0.23897318</v>
      </c>
    </row>
    <row r="26" spans="1:18">
      <c r="A26" s="15" t="s">
        <v>448</v>
      </c>
      <c r="B26" s="17" t="n">
        <v>2419</v>
      </c>
      <c r="C26" s="18">
        <f>(2135.0/B26*100)</f>
        <v/>
      </c>
      <c r="D26" s="19" t="n">
        <v>284</v>
      </c>
      <c r="E26" s="18" t="n">
        <v>13.75226327</v>
      </c>
      <c r="F26" s="20" t="n">
        <v>2.39457768</v>
      </c>
      <c r="G26" s="18" t="n">
        <v>85.86743428</v>
      </c>
      <c r="H26" s="20" t="n">
        <v>2.41613424</v>
      </c>
      <c r="I26" s="18" t="n">
        <v>0</v>
      </c>
      <c r="J26" s="20" t="n">
        <v>0</v>
      </c>
      <c r="K26" s="18" t="n">
        <v>0</v>
      </c>
      <c r="L26" s="20" t="n">
        <v>0</v>
      </c>
      <c r="M26" s="18" t="n">
        <v>0</v>
      </c>
      <c r="N26" s="20" t="n">
        <v>0</v>
      </c>
      <c r="O26" s="18" t="n">
        <v>0</v>
      </c>
      <c r="P26" s="20" t="n">
        <v>0</v>
      </c>
      <c r="Q26" s="18" t="n">
        <v>0.38030245</v>
      </c>
      <c r="R26" s="20" t="n">
        <v>0.39600782</v>
      </c>
    </row>
    <row r="27" spans="1:18">
      <c r="A27" s="15" t="s">
        <v>449</v>
      </c>
      <c r="B27" s="17" t="n">
        <v>2683</v>
      </c>
      <c r="C27" s="18">
        <f>(2364.0/B27*100)</f>
        <v/>
      </c>
      <c r="D27" s="19" t="n">
        <v>319</v>
      </c>
      <c r="E27" s="18" t="n">
        <v>24.03661632</v>
      </c>
      <c r="F27" s="20" t="n">
        <v>2.15489106</v>
      </c>
      <c r="G27" s="18" t="n">
        <v>74.98762588</v>
      </c>
      <c r="H27" s="20" t="n">
        <v>2.13292579</v>
      </c>
      <c r="I27" s="18" t="n">
        <v>0</v>
      </c>
      <c r="J27" s="20" t="n">
        <v>0</v>
      </c>
      <c r="K27" s="18" t="n">
        <v>0</v>
      </c>
      <c r="L27" s="20" t="n">
        <v>0</v>
      </c>
      <c r="M27" s="18" t="n">
        <v>0</v>
      </c>
      <c r="N27" s="20" t="n">
        <v>0</v>
      </c>
      <c r="O27" s="18" t="n">
        <v>0</v>
      </c>
      <c r="P27" s="20" t="n">
        <v>0</v>
      </c>
      <c r="Q27" s="18" t="n">
        <v>0.9757578</v>
      </c>
      <c r="R27" s="20" t="n">
        <v>0.56377811</v>
      </c>
    </row>
    <row r="28" spans="1:18">
      <c r="A28" s="15" t="s">
        <v>450</v>
      </c>
      <c r="B28" s="17" t="n">
        <v>3803</v>
      </c>
      <c r="C28" s="18">
        <f>(3353.0/B28*100)</f>
        <v/>
      </c>
      <c r="D28" s="19" t="n">
        <v>450</v>
      </c>
      <c r="E28" s="18" t="n">
        <v>27.26757796</v>
      </c>
      <c r="F28" s="20" t="n">
        <v>2.65750888</v>
      </c>
      <c r="G28" s="18" t="n">
        <v>71.85049601999999</v>
      </c>
      <c r="H28" s="20" t="n">
        <v>2.68618283</v>
      </c>
      <c r="I28" s="18" t="n">
        <v>0</v>
      </c>
      <c r="J28" s="20" t="n">
        <v>0</v>
      </c>
      <c r="K28" s="18" t="n">
        <v>0.64146831</v>
      </c>
      <c r="L28" s="20" t="n">
        <v>0.46340778</v>
      </c>
      <c r="M28" s="18" t="n">
        <v>0</v>
      </c>
      <c r="N28" s="20" t="n">
        <v>0</v>
      </c>
      <c r="O28" s="18" t="n">
        <v>0</v>
      </c>
      <c r="P28" s="20" t="n">
        <v>0</v>
      </c>
      <c r="Q28" s="18" t="n">
        <v>0.24045771</v>
      </c>
      <c r="R28" s="20" t="n">
        <v>0.23088418</v>
      </c>
    </row>
    <row r="29" spans="1:18">
      <c r="A29" s="15" t="s">
        <v>451</v>
      </c>
      <c r="B29" s="17" t="n">
        <v>2700</v>
      </c>
      <c r="C29" s="18">
        <f>(2393.0/B29*100)</f>
        <v/>
      </c>
      <c r="D29" s="19" t="n">
        <v>307</v>
      </c>
      <c r="E29" s="18" t="n">
        <v>10.71705356</v>
      </c>
      <c r="F29" s="20" t="n">
        <v>2.2268968</v>
      </c>
      <c r="G29" s="18" t="n">
        <v>89.28294644</v>
      </c>
      <c r="H29" s="20" t="n">
        <v>2.2268968</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(2000.0/B30*100)</f>
        <v/>
      </c>
      <c r="D30" s="19" t="n">
        <v>257</v>
      </c>
      <c r="E30" s="18" t="n">
        <v>10.23062963</v>
      </c>
      <c r="F30" s="20" t="n">
        <v>1.81355788</v>
      </c>
      <c r="G30" s="18" t="n">
        <v>88.63105922</v>
      </c>
      <c r="H30" s="20" t="n">
        <v>2.12177722</v>
      </c>
      <c r="I30" s="18" t="n">
        <v>0</v>
      </c>
      <c r="J30" s="20" t="n">
        <v>0</v>
      </c>
      <c r="K30" s="18" t="n">
        <v>0.44030856</v>
      </c>
      <c r="L30" s="20" t="n">
        <v>0.5014065</v>
      </c>
      <c r="M30" s="18" t="n">
        <v>0</v>
      </c>
      <c r="N30" s="20" t="n">
        <v>0</v>
      </c>
      <c r="O30" s="18" t="n">
        <v>0</v>
      </c>
      <c r="P30" s="20" t="n">
        <v>0</v>
      </c>
      <c r="Q30" s="18" t="n">
        <v>0.69800259</v>
      </c>
      <c r="R30" s="20" t="n">
        <v>0.50564103</v>
      </c>
    </row>
    <row r="31" spans="1:18">
      <c r="A31" s="15" t="s">
        <v>453</v>
      </c>
      <c r="B31" s="17" t="n">
        <v>2706</v>
      </c>
      <c r="C31" s="18">
        <f>(2374.0/B31*100)</f>
        <v/>
      </c>
      <c r="D31" s="19" t="n">
        <v>332</v>
      </c>
      <c r="E31" s="18" t="n">
        <v>6.67028637</v>
      </c>
      <c r="F31" s="20" t="n">
        <v>1.44378219</v>
      </c>
      <c r="G31" s="18" t="n">
        <v>92.48094258</v>
      </c>
      <c r="H31" s="20" t="n">
        <v>1.50861761</v>
      </c>
      <c r="I31" s="18" t="n">
        <v>0</v>
      </c>
      <c r="J31" s="20" t="n">
        <v>0</v>
      </c>
      <c r="K31" s="18" t="n">
        <v>0.84877105</v>
      </c>
      <c r="L31" s="20" t="n">
        <v>0.48088872</v>
      </c>
      <c r="M31" s="18" t="n">
        <v>0</v>
      </c>
      <c r="N31" s="20" t="n">
        <v>0</v>
      </c>
      <c r="O31" s="18" t="n">
        <v>0</v>
      </c>
      <c r="P31" s="20" t="n">
        <v>0</v>
      </c>
      <c r="Q31" s="18" t="n">
        <v>0</v>
      </c>
      <c r="R31" s="20" t="n">
        <v>0</v>
      </c>
    </row>
    <row r="32" spans="1:18">
      <c r="A32" s="15" t="s">
        <v>454</v>
      </c>
      <c r="B32" s="17" t="n">
        <v>2209</v>
      </c>
      <c r="C32" s="18">
        <f>(1829.0/B32*100)</f>
        <v/>
      </c>
      <c r="D32" s="19" t="n">
        <v>380</v>
      </c>
      <c r="E32" s="18" t="n">
        <v>12.80146532</v>
      </c>
      <c r="F32" s="20" t="n">
        <v>1.80435852</v>
      </c>
      <c r="G32" s="18" t="n">
        <v>86.95315848</v>
      </c>
      <c r="H32" s="20" t="n">
        <v>1.81506439</v>
      </c>
      <c r="I32" s="18" t="n">
        <v>0</v>
      </c>
      <c r="J32" s="20" t="n">
        <v>0</v>
      </c>
      <c r="K32" s="18" t="n">
        <v>0</v>
      </c>
      <c r="L32" s="20" t="n">
        <v>0</v>
      </c>
      <c r="M32" s="18" t="n">
        <v>0</v>
      </c>
      <c r="N32" s="20" t="n">
        <v>0</v>
      </c>
      <c r="O32" s="18" t="n">
        <v>0</v>
      </c>
      <c r="P32" s="20" t="n">
        <v>0</v>
      </c>
      <c r="Q32" s="18" t="n">
        <v>0.2453762</v>
      </c>
      <c r="R32" s="20" t="n">
        <v>0.24532133</v>
      </c>
    </row>
    <row r="33" spans="1:18">
      <c r="A33" s="15" t="s">
        <v>455</v>
      </c>
      <c r="B33" s="17" t="n">
        <v>3651</v>
      </c>
      <c r="C33" s="18">
        <f>(3202.0/B33*100)</f>
        <v/>
      </c>
      <c r="D33" s="19" t="n">
        <v>449</v>
      </c>
      <c r="E33" s="18" t="n">
        <v>12.68867426</v>
      </c>
      <c r="F33" s="20" t="n">
        <v>1.57542104</v>
      </c>
      <c r="G33" s="18" t="n">
        <v>86.96144553000001</v>
      </c>
      <c r="H33" s="20" t="n">
        <v>1.59728166</v>
      </c>
      <c r="I33" s="18" t="n">
        <v>0</v>
      </c>
      <c r="J33" s="20" t="n">
        <v>0</v>
      </c>
      <c r="K33" s="18" t="n">
        <v>0.31358573</v>
      </c>
      <c r="L33" s="20" t="n">
        <v>0.31500668</v>
      </c>
      <c r="M33" s="18" t="n">
        <v>0</v>
      </c>
      <c r="N33" s="20" t="n">
        <v>0</v>
      </c>
      <c r="O33" s="18" t="n">
        <v>0</v>
      </c>
      <c r="P33" s="20" t="n">
        <v>0</v>
      </c>
      <c r="Q33" s="18" t="n">
        <v>0.03629448</v>
      </c>
      <c r="R33" s="20" t="n">
        <v>0.02603553</v>
      </c>
    </row>
    <row r="34" spans="1:18">
      <c r="A34" s="15" t="s">
        <v>456</v>
      </c>
      <c r="B34" s="17" t="n">
        <v>3035</v>
      </c>
      <c r="C34" s="18">
        <f>(2671.0/B34*100)</f>
        <v/>
      </c>
      <c r="D34" s="19" t="n">
        <v>364</v>
      </c>
      <c r="E34" s="18" t="n">
        <v>21.90098341</v>
      </c>
      <c r="F34" s="20" t="n">
        <v>2.1716182</v>
      </c>
      <c r="G34" s="18" t="n">
        <v>77.64701107</v>
      </c>
      <c r="H34" s="20" t="n">
        <v>2.20250751</v>
      </c>
      <c r="I34" s="18" t="n">
        <v>0</v>
      </c>
      <c r="J34" s="20" t="n">
        <v>0</v>
      </c>
      <c r="K34" s="18" t="n">
        <v>0</v>
      </c>
      <c r="L34" s="20" t="n">
        <v>0</v>
      </c>
      <c r="M34" s="18" t="n">
        <v>0</v>
      </c>
      <c r="N34" s="20" t="n">
        <v>0</v>
      </c>
      <c r="O34" s="18" t="n">
        <v>0</v>
      </c>
      <c r="P34" s="20" t="n">
        <v>0</v>
      </c>
      <c r="Q34" s="18" t="n">
        <v>0.45200552</v>
      </c>
      <c r="R34" s="20" t="n">
        <v>0.31941309</v>
      </c>
    </row>
    <row r="35" spans="1:18">
      <c r="A35" s="15" t="s">
        <v>457</v>
      </c>
      <c r="B35" s="17" t="n">
        <v>2901</v>
      </c>
      <c r="C35" s="18">
        <f>(2535.0/B35*100)</f>
        <v/>
      </c>
      <c r="D35" s="19" t="n">
        <v>366</v>
      </c>
      <c r="E35" s="18" t="n">
        <v>12.85347043</v>
      </c>
      <c r="F35" s="20" t="n">
        <v>2.14172705</v>
      </c>
      <c r="G35" s="18" t="n">
        <v>87.14652957</v>
      </c>
      <c r="H35" s="20" t="n">
        <v>2.14172705</v>
      </c>
      <c r="I35" s="18" t="n">
        <v>0</v>
      </c>
      <c r="J35" s="20" t="n">
        <v>0</v>
      </c>
      <c r="K35" s="18" t="n">
        <v>0</v>
      </c>
      <c r="L35" s="20" t="n">
        <v>0</v>
      </c>
      <c r="M35" s="18" t="n">
        <v>0</v>
      </c>
      <c r="N35" s="20" t="n">
        <v>0</v>
      </c>
      <c r="O35" s="18" t="n">
        <v>0</v>
      </c>
      <c r="P35" s="20" t="n">
        <v>0</v>
      </c>
      <c r="Q35" s="18" t="n">
        <v>0</v>
      </c>
      <c r="R35" s="20" t="n">
        <v>0</v>
      </c>
    </row>
    <row r="36" spans="1:18">
      <c r="A36" s="15" t="s">
        <v>458</v>
      </c>
      <c r="B36" s="17" t="n">
        <v>3404</v>
      </c>
      <c r="C36" s="18">
        <f>(2994.0/B36*100)</f>
        <v/>
      </c>
      <c r="D36" s="19" t="n">
        <v>410</v>
      </c>
      <c r="E36" s="18" t="n">
        <v>15.10432462</v>
      </c>
      <c r="F36" s="20" t="n">
        <v>1.98927726</v>
      </c>
      <c r="G36" s="18" t="n">
        <v>84.32212453</v>
      </c>
      <c r="H36" s="20" t="n">
        <v>1.94140113</v>
      </c>
      <c r="I36" s="18" t="n">
        <v>0</v>
      </c>
      <c r="J36" s="20" t="n">
        <v>0</v>
      </c>
      <c r="K36" s="18" t="n">
        <v>0</v>
      </c>
      <c r="L36" s="20" t="n">
        <v>0</v>
      </c>
      <c r="M36" s="18" t="n">
        <v>0</v>
      </c>
      <c r="N36" s="20" t="n">
        <v>0</v>
      </c>
      <c r="O36" s="18" t="n">
        <v>0</v>
      </c>
      <c r="P36" s="20" t="n">
        <v>0</v>
      </c>
      <c r="Q36" s="18" t="n">
        <v>0.57355086</v>
      </c>
      <c r="R36" s="20" t="n">
        <v>0.35952317</v>
      </c>
    </row>
    <row r="37" spans="1:18">
      <c r="A37" s="15" t="s">
        <v>459</v>
      </c>
      <c r="B37" s="17" t="n">
        <v>2731</v>
      </c>
      <c r="C37" s="18">
        <f>(2387.0/B37*100)</f>
        <v/>
      </c>
      <c r="D37" s="19" t="n">
        <v>344</v>
      </c>
      <c r="E37" s="18" t="n">
        <v>8.2659406</v>
      </c>
      <c r="F37" s="20" t="n">
        <v>1.27899</v>
      </c>
      <c r="G37" s="18" t="n">
        <v>90.89490247000001</v>
      </c>
      <c r="H37" s="20" t="n">
        <v>1.40158133</v>
      </c>
      <c r="I37" s="18" t="n">
        <v>0</v>
      </c>
      <c r="J37" s="20" t="n">
        <v>0</v>
      </c>
      <c r="K37" s="18" t="n">
        <v>0.56864159</v>
      </c>
      <c r="L37" s="20" t="n">
        <v>0.40693724</v>
      </c>
      <c r="M37" s="18" t="n">
        <v>0</v>
      </c>
      <c r="N37" s="20" t="n">
        <v>0</v>
      </c>
      <c r="O37" s="18" t="n">
        <v>0</v>
      </c>
      <c r="P37" s="20" t="n">
        <v>0</v>
      </c>
      <c r="Q37" s="18" t="n">
        <v>0.27051533</v>
      </c>
      <c r="R37" s="20" t="n">
        <v>0.26997465</v>
      </c>
    </row>
    <row r="38" spans="1:18">
      <c r="A38" s="15" t="s">
        <v>460</v>
      </c>
      <c r="B38" s="17" t="n">
        <v>2807</v>
      </c>
      <c r="C38" s="18">
        <f>(2328.0/B38*100)</f>
        <v/>
      </c>
      <c r="D38" s="19" t="n">
        <v>479</v>
      </c>
      <c r="E38" s="18" t="n">
        <v>19.13477623</v>
      </c>
      <c r="F38" s="20" t="n">
        <v>2.04244337</v>
      </c>
      <c r="G38" s="18" t="n">
        <v>80.24032022</v>
      </c>
      <c r="H38" s="20" t="n">
        <v>2.06965171</v>
      </c>
      <c r="I38" s="18" t="n">
        <v>0</v>
      </c>
      <c r="J38" s="20" t="n">
        <v>0</v>
      </c>
      <c r="K38" s="18" t="n">
        <v>0.0597188</v>
      </c>
      <c r="L38" s="20" t="n">
        <v>0.04014422</v>
      </c>
      <c r="M38" s="18" t="n">
        <v>0</v>
      </c>
      <c r="N38" s="20" t="n">
        <v>0</v>
      </c>
      <c r="O38" s="18" t="n">
        <v>0</v>
      </c>
      <c r="P38" s="20" t="n">
        <v>0</v>
      </c>
      <c r="Q38" s="18" t="n">
        <v>0.56518475</v>
      </c>
      <c r="R38" s="20" t="n">
        <v>0.40690341</v>
      </c>
    </row>
    <row r="39" spans="1:18">
      <c r="A39" s="15" t="s">
        <v>461</v>
      </c>
      <c r="B39" s="17" t="n">
        <v>2938</v>
      </c>
      <c r="C39" s="18">
        <f>(2589.0/B39*100)</f>
        <v/>
      </c>
      <c r="D39" s="19" t="n">
        <v>349</v>
      </c>
      <c r="E39" s="18" t="n">
        <v>31.44527807</v>
      </c>
      <c r="F39" s="20" t="n">
        <v>2.79556826</v>
      </c>
      <c r="G39" s="18" t="n">
        <v>68.29021815999999</v>
      </c>
      <c r="H39" s="20" t="n">
        <v>2.81070251</v>
      </c>
      <c r="I39" s="18" t="n">
        <v>0</v>
      </c>
      <c r="J39" s="20" t="n">
        <v>0</v>
      </c>
      <c r="K39" s="18" t="n">
        <v>0</v>
      </c>
      <c r="L39" s="20" t="n">
        <v>0</v>
      </c>
      <c r="M39" s="18" t="n">
        <v>0</v>
      </c>
      <c r="N39" s="20" t="n">
        <v>0</v>
      </c>
      <c r="O39" s="18" t="n">
        <v>0</v>
      </c>
      <c r="P39" s="20" t="n">
        <v>0</v>
      </c>
      <c r="Q39" s="18" t="n">
        <v>0.26450377</v>
      </c>
      <c r="R39" s="20" t="n">
        <v>0.26903266</v>
      </c>
    </row>
    <row r="40" spans="1:18">
      <c r="A40" s="15" t="s">
        <v>462</v>
      </c>
      <c r="B40" s="17" t="n">
        <v>6922</v>
      </c>
      <c r="C40" s="18">
        <f>(6090.0/B40*100)</f>
        <v/>
      </c>
      <c r="D40" s="19" t="n">
        <v>832</v>
      </c>
      <c r="E40" s="18" t="n">
        <v>9.03981439</v>
      </c>
      <c r="F40" s="20" t="n">
        <v>1.43944269</v>
      </c>
      <c r="G40" s="18" t="n">
        <v>90.59277581000001</v>
      </c>
      <c r="H40" s="20" t="n">
        <v>1.44603891</v>
      </c>
      <c r="I40" s="18" t="n">
        <v>0</v>
      </c>
      <c r="J40" s="20" t="n">
        <v>0</v>
      </c>
      <c r="K40" s="18" t="n">
        <v>0.02370879</v>
      </c>
      <c r="L40" s="20" t="n">
        <v>0.02382851</v>
      </c>
      <c r="M40" s="18" t="n">
        <v>0</v>
      </c>
      <c r="N40" s="20" t="n">
        <v>0</v>
      </c>
      <c r="O40" s="18" t="n">
        <v>0</v>
      </c>
      <c r="P40" s="20" t="n">
        <v>0</v>
      </c>
      <c r="Q40" s="18" t="n">
        <v>0.34370101</v>
      </c>
      <c r="R40" s="20" t="n">
        <v>0.21507566</v>
      </c>
    </row>
    <row r="41" spans="1:18">
      <c r="A41" s="15" t="s">
        <v>463</v>
      </c>
      <c r="B41" s="17" t="n">
        <v>2854</v>
      </c>
      <c r="C41" s="18">
        <f>(2496.0/B41*100)</f>
        <v/>
      </c>
      <c r="D41" s="19" t="n">
        <v>358</v>
      </c>
      <c r="E41" s="18" t="n">
        <v>10.10678792</v>
      </c>
      <c r="F41" s="20" t="n">
        <v>1.64459881</v>
      </c>
      <c r="G41" s="18" t="n">
        <v>89.65207482</v>
      </c>
      <c r="H41" s="20" t="n">
        <v>1.69662919</v>
      </c>
      <c r="I41" s="18" t="n">
        <v>0</v>
      </c>
      <c r="J41" s="20" t="n">
        <v>0</v>
      </c>
      <c r="K41" s="18" t="n">
        <v>0</v>
      </c>
      <c r="L41" s="20" t="n">
        <v>0</v>
      </c>
      <c r="M41" s="18" t="n">
        <v>0</v>
      </c>
      <c r="N41" s="20" t="n">
        <v>0</v>
      </c>
      <c r="O41" s="18" t="n">
        <v>0</v>
      </c>
      <c r="P41" s="20" t="n">
        <v>0</v>
      </c>
      <c r="Q41" s="18" t="n">
        <v>0.24113726</v>
      </c>
      <c r="R41" s="20" t="n">
        <v>0.2452806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(10754.0/B46*100)</f>
        <v/>
      </c>
      <c r="D46" s="19" t="n">
        <v>1319</v>
      </c>
      <c r="E46" s="18" t="n">
        <v>35.65501052</v>
      </c>
      <c r="F46" s="20" t="n">
        <v>1.91882341</v>
      </c>
      <c r="G46" s="18" t="n">
        <v>62.28987614</v>
      </c>
      <c r="H46" s="20" t="n">
        <v>1.90327889</v>
      </c>
      <c r="I46" s="18" t="n">
        <v>0</v>
      </c>
      <c r="J46" s="20" t="n">
        <v>0</v>
      </c>
      <c r="K46" s="18" t="n">
        <v>0.68441359</v>
      </c>
      <c r="L46" s="20" t="n">
        <v>0.25417568</v>
      </c>
      <c r="M46" s="18" t="n">
        <v>0</v>
      </c>
      <c r="N46" s="20" t="n">
        <v>0</v>
      </c>
      <c r="O46" s="18" t="n">
        <v>0</v>
      </c>
      <c r="P46" s="20" t="n">
        <v>0</v>
      </c>
      <c r="Q46" s="18" t="n">
        <v>1.37069976</v>
      </c>
      <c r="R46" s="20" t="n">
        <v>0.32595808</v>
      </c>
    </row>
    <row r="47" spans="1:18">
      <c r="A47" s="15" t="s">
        <v>470</v>
      </c>
      <c r="B47" s="17" t="n">
        <v>2823</v>
      </c>
      <c r="C47" s="18">
        <f>(2481.0/B47*100)</f>
        <v/>
      </c>
      <c r="D47" s="19" t="n">
        <v>342</v>
      </c>
      <c r="E47" s="18" t="n">
        <v>24.92208131</v>
      </c>
      <c r="F47" s="20" t="n">
        <v>2.90774532</v>
      </c>
      <c r="G47" s="18" t="n">
        <v>74.7939243</v>
      </c>
      <c r="H47" s="20" t="n">
        <v>2.88078307</v>
      </c>
      <c r="I47" s="18" t="n">
        <v>0</v>
      </c>
      <c r="J47" s="20" t="n">
        <v>0</v>
      </c>
      <c r="K47" s="18" t="n">
        <v>0.28399439</v>
      </c>
      <c r="L47" s="20" t="n">
        <v>0.27470984</v>
      </c>
      <c r="M47" s="18" t="n">
        <v>0</v>
      </c>
      <c r="N47" s="20" t="n">
        <v>0</v>
      </c>
      <c r="O47" s="18" t="n">
        <v>0</v>
      </c>
      <c r="P47" s="20" t="n">
        <v>0</v>
      </c>
      <c r="Q47" s="18" t="n">
        <v>0</v>
      </c>
      <c r="R47" s="20" t="n">
        <v>0</v>
      </c>
    </row>
    <row r="48" spans="1:18">
      <c r="A48" s="15" t="s">
        <v>471</v>
      </c>
      <c r="B48" s="17" t="n">
        <v>4682</v>
      </c>
      <c r="C48" s="18">
        <f>(4099.0/B48*100)</f>
        <v/>
      </c>
      <c r="D48" s="19" t="n">
        <v>583</v>
      </c>
      <c r="E48" s="18" t="n">
        <v>19.70056244</v>
      </c>
      <c r="F48" s="20" t="n">
        <v>2.2044881</v>
      </c>
      <c r="G48" s="18" t="n">
        <v>79.40256822000001</v>
      </c>
      <c r="H48" s="20" t="n">
        <v>2.13076967</v>
      </c>
      <c r="I48" s="18" t="n">
        <v>0</v>
      </c>
      <c r="J48" s="20" t="n">
        <v>0</v>
      </c>
      <c r="K48" s="18" t="n">
        <v>0.32897925</v>
      </c>
      <c r="L48" s="20" t="n">
        <v>0.32258067</v>
      </c>
      <c r="M48" s="18" t="n">
        <v>0</v>
      </c>
      <c r="N48" s="20" t="n">
        <v>0</v>
      </c>
      <c r="O48" s="18" t="n">
        <v>0</v>
      </c>
      <c r="P48" s="20" t="n">
        <v>0</v>
      </c>
      <c r="Q48" s="18" t="n">
        <v>0.56789009</v>
      </c>
      <c r="R48" s="20" t="n">
        <v>0.39420039</v>
      </c>
    </row>
    <row r="49" spans="1:18">
      <c r="A49" s="15" t="s">
        <v>472</v>
      </c>
      <c r="B49" s="17" t="n">
        <v>6158</v>
      </c>
      <c r="C49" s="18">
        <f>(5422.0/B49*100)</f>
        <v/>
      </c>
      <c r="D49" s="19" t="n">
        <v>736</v>
      </c>
      <c r="E49" s="18" t="n">
        <v>32.03481858</v>
      </c>
      <c r="F49" s="20" t="n">
        <v>2.20899151</v>
      </c>
      <c r="G49" s="18" t="n">
        <v>65.43595481</v>
      </c>
      <c r="H49" s="20" t="n">
        <v>2.17732032</v>
      </c>
      <c r="I49" s="18" t="n">
        <v>0</v>
      </c>
      <c r="J49" s="20" t="n">
        <v>0</v>
      </c>
      <c r="K49" s="18" t="n">
        <v>1.18754507</v>
      </c>
      <c r="L49" s="20" t="n">
        <v>0.49081007</v>
      </c>
      <c r="M49" s="18" t="n">
        <v>0</v>
      </c>
      <c r="N49" s="20" t="n">
        <v>0</v>
      </c>
      <c r="O49" s="18" t="n">
        <v>0</v>
      </c>
      <c r="P49" s="20" t="n">
        <v>0</v>
      </c>
      <c r="Q49" s="18" t="n">
        <v>1.34168153</v>
      </c>
      <c r="R49" s="20" t="n">
        <v>0.83734913</v>
      </c>
    </row>
    <row r="50" spans="1:18">
      <c r="A50" s="15" t="s">
        <v>473</v>
      </c>
      <c r="B50" s="17" t="n">
        <v>3494</v>
      </c>
      <c r="C50" s="18">
        <f>(3111.0/B50*100)</f>
        <v/>
      </c>
      <c r="D50" s="19" t="n">
        <v>383</v>
      </c>
      <c r="E50" s="18" t="n">
        <v>25.59343154</v>
      </c>
      <c r="F50" s="20" t="n">
        <v>2.45854851</v>
      </c>
      <c r="G50" s="18" t="n">
        <v>73.60789901</v>
      </c>
      <c r="H50" s="20" t="n">
        <v>2.46246926</v>
      </c>
      <c r="I50" s="18" t="n">
        <v>0</v>
      </c>
      <c r="J50" s="20" t="n">
        <v>0</v>
      </c>
      <c r="K50" s="18" t="n">
        <v>0</v>
      </c>
      <c r="L50" s="20" t="n">
        <v>0</v>
      </c>
      <c r="M50" s="18" t="n">
        <v>0</v>
      </c>
      <c r="N50" s="20" t="n">
        <v>0</v>
      </c>
      <c r="O50" s="18" t="n">
        <v>0</v>
      </c>
      <c r="P50" s="20" t="n">
        <v>0</v>
      </c>
      <c r="Q50" s="18" t="n">
        <v>0.79866945</v>
      </c>
      <c r="R50" s="20" t="n">
        <v>0.3967051</v>
      </c>
    </row>
    <row r="51" spans="1:18">
      <c r="A51" s="15" t="s">
        <v>474</v>
      </c>
      <c r="B51" s="17" t="n">
        <v>3013</v>
      </c>
      <c r="C51" s="18">
        <f>(2650.0/B51*100)</f>
        <v/>
      </c>
      <c r="D51" s="19" t="n">
        <v>363</v>
      </c>
      <c r="E51" s="18" t="n">
        <v>15.27108699</v>
      </c>
      <c r="F51" s="20" t="n">
        <v>2.15604427</v>
      </c>
      <c r="G51" s="18" t="n">
        <v>84.2386607</v>
      </c>
      <c r="H51" s="20" t="n">
        <v>2.12590082</v>
      </c>
      <c r="I51" s="18" t="n">
        <v>0</v>
      </c>
      <c r="J51" s="20" t="n">
        <v>0</v>
      </c>
      <c r="K51" s="18" t="n">
        <v>0</v>
      </c>
      <c r="L51" s="20" t="n">
        <v>0</v>
      </c>
      <c r="M51" s="18" t="n">
        <v>0</v>
      </c>
      <c r="N51" s="20" t="n">
        <v>0</v>
      </c>
      <c r="O51" s="18" t="n">
        <v>0</v>
      </c>
      <c r="P51" s="20" t="n">
        <v>0</v>
      </c>
      <c r="Q51" s="18" t="n">
        <v>0.49025231</v>
      </c>
      <c r="R51" s="20" t="n">
        <v>0.35589151</v>
      </c>
    </row>
    <row r="52" spans="1:18">
      <c r="A52" s="15" t="s">
        <v>475</v>
      </c>
      <c r="B52" s="17" t="n">
        <v>2760</v>
      </c>
      <c r="C52" s="18">
        <f>(2426.0/B52*100)</f>
        <v/>
      </c>
      <c r="D52" s="19" t="n">
        <v>334</v>
      </c>
      <c r="E52" s="18" t="n">
        <v>29.10994975</v>
      </c>
      <c r="F52" s="20" t="n">
        <v>2.77409432</v>
      </c>
      <c r="G52" s="18" t="n">
        <v>70.63927902</v>
      </c>
      <c r="H52" s="20" t="n">
        <v>2.78866823</v>
      </c>
      <c r="I52" s="18" t="n">
        <v>0</v>
      </c>
      <c r="J52" s="20" t="n">
        <v>0</v>
      </c>
      <c r="K52" s="18" t="n">
        <v>0</v>
      </c>
      <c r="L52" s="20" t="n">
        <v>0</v>
      </c>
      <c r="M52" s="18" t="n">
        <v>0</v>
      </c>
      <c r="N52" s="20" t="n">
        <v>0</v>
      </c>
      <c r="O52" s="18" t="n">
        <v>0</v>
      </c>
      <c r="P52" s="20" t="n">
        <v>0</v>
      </c>
      <c r="Q52" s="18" t="n">
        <v>0.25077123</v>
      </c>
      <c r="R52" s="20" t="n">
        <v>0.25018903</v>
      </c>
    </row>
    <row r="53" spans="1:18">
      <c r="A53" s="15" t="s">
        <v>476</v>
      </c>
      <c r="B53" s="17" t="n">
        <v>2474</v>
      </c>
      <c r="C53" s="18">
        <f>(2095.0/B53*100)</f>
        <v/>
      </c>
      <c r="D53" s="19" t="n">
        <v>379</v>
      </c>
      <c r="E53" s="18" t="n">
        <v>37.34185786</v>
      </c>
      <c r="F53" s="20" t="n">
        <v>2.5533833</v>
      </c>
      <c r="G53" s="18" t="n">
        <v>51.08225379</v>
      </c>
      <c r="H53" s="20" t="n">
        <v>2.79500194</v>
      </c>
      <c r="I53" s="18" t="n">
        <v>0</v>
      </c>
      <c r="J53" s="20" t="n">
        <v>0</v>
      </c>
      <c r="K53" s="18" t="n">
        <v>7.52205582</v>
      </c>
      <c r="L53" s="20" t="n">
        <v>1.4392309</v>
      </c>
      <c r="M53" s="18" t="n">
        <v>0</v>
      </c>
      <c r="N53" s="20" t="n">
        <v>0</v>
      </c>
      <c r="O53" s="18" t="n">
        <v>0</v>
      </c>
      <c r="P53" s="20" t="n">
        <v>0</v>
      </c>
      <c r="Q53" s="18" t="n">
        <v>4.05383253</v>
      </c>
      <c r="R53" s="20" t="n">
        <v>1.35348913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15.37915147</v>
      </c>
      <c r="F55" s="20" t="n">
        <v>1.68126624</v>
      </c>
      <c r="G55" s="18" t="n">
        <v>84.28686026</v>
      </c>
      <c r="H55" s="20" t="n">
        <v>1.69222331</v>
      </c>
      <c r="I55" s="18" t="n">
        <v>0</v>
      </c>
      <c r="J55" s="20" t="n">
        <v>0</v>
      </c>
      <c r="K55" s="18" t="n">
        <v>0</v>
      </c>
      <c r="L55" s="20" t="n">
        <v>0</v>
      </c>
      <c r="M55" s="18" t="n">
        <v>0</v>
      </c>
      <c r="N55" s="20" t="n">
        <v>0</v>
      </c>
      <c r="O55" s="18" t="n">
        <v>0</v>
      </c>
      <c r="P55" s="20" t="n">
        <v>0</v>
      </c>
      <c r="Q55" s="18" t="n">
        <v>0.33398826</v>
      </c>
      <c r="R55" s="20" t="n">
        <v>0.33327544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(2823.0/B61*100)</f>
        <v/>
      </c>
      <c r="D61" s="19" t="n">
        <v>378</v>
      </c>
      <c r="E61" s="18" t="n">
        <v>10.93811162</v>
      </c>
      <c r="F61" s="20" t="n">
        <v>1.85369564</v>
      </c>
      <c r="G61" s="18" t="n">
        <v>88.93883621000001</v>
      </c>
      <c r="H61" s="20" t="n">
        <v>1.8572977</v>
      </c>
      <c r="I61" s="18" t="n">
        <v>0</v>
      </c>
      <c r="J61" s="20" t="n">
        <v>0</v>
      </c>
      <c r="K61" s="18" t="n">
        <v>0.12305216</v>
      </c>
      <c r="L61" s="20" t="n">
        <v>0.08793191</v>
      </c>
      <c r="M61" s="18" t="n">
        <v>0</v>
      </c>
      <c r="N61" s="20" t="n">
        <v>0</v>
      </c>
      <c r="O61" s="18" t="n">
        <v>0</v>
      </c>
      <c r="P61" s="20" t="n">
        <v>0</v>
      </c>
      <c r="Q61" s="18" t="n">
        <v>0</v>
      </c>
      <c r="R61" s="20" t="n">
        <v>0</v>
      </c>
    </row>
    <row r="62" spans="1:18">
      <c r="A62" s="15" t="s">
        <v>486</v>
      </c>
      <c r="B62" s="17" t="n">
        <v>2230</v>
      </c>
      <c r="C62" s="18">
        <f>(1947.0/B62*100)</f>
        <v/>
      </c>
      <c r="D62" s="19" t="n">
        <v>283</v>
      </c>
      <c r="E62" s="18" t="n">
        <v>14.11308729</v>
      </c>
      <c r="F62" s="20" t="n">
        <v>2.20222387</v>
      </c>
      <c r="G62" s="18" t="n">
        <v>85.88691271</v>
      </c>
      <c r="H62" s="20" t="n">
        <v>2.20222387</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(2431.0/B67*100)</f>
        <v/>
      </c>
      <c r="D67" s="19" t="n">
        <v>340</v>
      </c>
      <c r="E67" s="18" t="n">
        <v>21.97162315</v>
      </c>
      <c r="F67" s="20" t="n">
        <v>2.48157749</v>
      </c>
      <c r="G67" s="18" t="n">
        <v>75.03613787</v>
      </c>
      <c r="H67" s="20" t="n">
        <v>2.42310197</v>
      </c>
      <c r="I67" s="18" t="n">
        <v>0</v>
      </c>
      <c r="J67" s="20" t="n">
        <v>0</v>
      </c>
      <c r="K67" s="18" t="n">
        <v>0.26857013</v>
      </c>
      <c r="L67" s="20" t="n">
        <v>0.26787771</v>
      </c>
      <c r="M67" s="18" t="n">
        <v>0</v>
      </c>
      <c r="N67" s="20" t="n">
        <v>0</v>
      </c>
      <c r="O67" s="18" t="n">
        <v>0</v>
      </c>
      <c r="P67" s="20" t="n">
        <v>0</v>
      </c>
      <c r="Q67" s="18" t="n">
        <v>2.72366885</v>
      </c>
      <c r="R67" s="20" t="n">
        <v>0.87018149</v>
      </c>
    </row>
    <row r="68" spans="1:18">
      <c r="A68" s="15" t="s">
        <v>492</v>
      </c>
      <c r="B68" s="17" t="n">
        <v>3460</v>
      </c>
      <c r="C68" s="18">
        <f>(3078.0/B68*100)</f>
        <v/>
      </c>
      <c r="D68" s="19" t="n">
        <v>382</v>
      </c>
      <c r="E68" s="18" t="n">
        <v>42.44523575</v>
      </c>
      <c r="F68" s="20" t="n">
        <v>2.84154822</v>
      </c>
      <c r="G68" s="18" t="n">
        <v>55.46737096</v>
      </c>
      <c r="H68" s="20" t="n">
        <v>2.75859977</v>
      </c>
      <c r="I68" s="18" t="n">
        <v>0</v>
      </c>
      <c r="J68" s="20" t="n">
        <v>0</v>
      </c>
      <c r="K68" s="18" t="n">
        <v>0.28363959</v>
      </c>
      <c r="L68" s="20" t="n">
        <v>0.28639447</v>
      </c>
      <c r="M68" s="18" t="n">
        <v>0</v>
      </c>
      <c r="N68" s="20" t="n">
        <v>0</v>
      </c>
      <c r="O68" s="18" t="n">
        <v>0</v>
      </c>
      <c r="P68" s="20" t="n">
        <v>0</v>
      </c>
      <c r="Q68" s="18" t="n">
        <v>1.80375371</v>
      </c>
      <c r="R68" s="20" t="n">
        <v>0.70816387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(5023.0/B70*100)</f>
        <v/>
      </c>
      <c r="D70" s="19" t="n">
        <v>1011</v>
      </c>
      <c r="E70" s="18" t="n">
        <v>28.73991256</v>
      </c>
      <c r="F70" s="20" t="n">
        <v>1.50562573</v>
      </c>
      <c r="G70" s="18" t="n">
        <v>69.25964381999999</v>
      </c>
      <c r="H70" s="20" t="n">
        <v>1.45829049</v>
      </c>
      <c r="I70" s="18" t="n">
        <v>0</v>
      </c>
      <c r="J70" s="20" t="n">
        <v>0</v>
      </c>
      <c r="K70" s="18" t="n">
        <v>0.67228453</v>
      </c>
      <c r="L70" s="20" t="n">
        <v>0.28531341</v>
      </c>
      <c r="M70" s="18" t="n">
        <v>0</v>
      </c>
      <c r="N70" s="20" t="n">
        <v>0</v>
      </c>
      <c r="O70" s="18" t="n">
        <v>0</v>
      </c>
      <c r="P70" s="20" t="n">
        <v>0</v>
      </c>
      <c r="Q70" s="18" t="n">
        <v>1.32815909</v>
      </c>
      <c r="R70" s="20" t="n">
        <v>0.32133128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(2752.0/B72*100)</f>
        <v/>
      </c>
      <c r="D72" s="19" t="n">
        <v>355</v>
      </c>
      <c r="E72" s="18" t="n">
        <v>21.2633668</v>
      </c>
      <c r="F72" s="20" t="n">
        <v>2.67033127</v>
      </c>
      <c r="G72" s="18" t="n">
        <v>75.94697524</v>
      </c>
      <c r="H72" s="20" t="n">
        <v>2.82895615</v>
      </c>
      <c r="I72" s="18" t="n">
        <v>0</v>
      </c>
      <c r="J72" s="20" t="n">
        <v>0</v>
      </c>
      <c r="K72" s="18" t="n">
        <v>1.26631685</v>
      </c>
      <c r="L72" s="20" t="n">
        <v>0.82237265</v>
      </c>
      <c r="M72" s="18" t="n">
        <v>0</v>
      </c>
      <c r="N72" s="20" t="n">
        <v>0</v>
      </c>
      <c r="O72" s="18" t="n">
        <v>0</v>
      </c>
      <c r="P72" s="20" t="n">
        <v>0</v>
      </c>
      <c r="Q72" s="18" t="n">
        <v>1.52334111</v>
      </c>
      <c r="R72" s="20" t="n">
        <v>0.75515966</v>
      </c>
    </row>
    <row r="73" spans="1:18">
      <c r="A73" s="15" t="s">
        <v>497</v>
      </c>
      <c r="B73" s="17" t="n">
        <v>2973</v>
      </c>
      <c r="C73" s="18">
        <f>(2615.0/B73*100)</f>
        <v/>
      </c>
      <c r="D73" s="19" t="n">
        <v>358</v>
      </c>
      <c r="E73" s="18" t="n">
        <v>8.961866690000001</v>
      </c>
      <c r="F73" s="20" t="n">
        <v>1.45383735</v>
      </c>
      <c r="G73" s="18" t="n">
        <v>90.78865297</v>
      </c>
      <c r="H73" s="20" t="n">
        <v>1.49283917</v>
      </c>
      <c r="I73" s="18" t="n">
        <v>0</v>
      </c>
      <c r="J73" s="20" t="n">
        <v>0</v>
      </c>
      <c r="K73" s="18" t="n">
        <v>0</v>
      </c>
      <c r="L73" s="20" t="n">
        <v>0</v>
      </c>
      <c r="M73" s="18" t="n">
        <v>0</v>
      </c>
      <c r="N73" s="20" t="n">
        <v>0</v>
      </c>
      <c r="O73" s="18" t="n">
        <v>0</v>
      </c>
      <c r="P73" s="20" t="n">
        <v>0</v>
      </c>
      <c r="Q73" s="18" t="n">
        <v>0.24948034</v>
      </c>
      <c r="R73" s="20" t="n">
        <v>0.2498574</v>
      </c>
    </row>
    <row r="74" spans="1:18">
      <c r="A74" s="15" t="s">
        <v>498</v>
      </c>
      <c r="B74" s="17" t="n">
        <v>3819</v>
      </c>
      <c r="C74" s="18">
        <f>(3360.0/B74*100)</f>
        <v/>
      </c>
      <c r="D74" s="19" t="n">
        <v>459</v>
      </c>
      <c r="E74" s="18" t="n">
        <v>20.86331983</v>
      </c>
      <c r="F74" s="20" t="n">
        <v>2.00771511</v>
      </c>
      <c r="G74" s="18" t="n">
        <v>78.42691791</v>
      </c>
      <c r="H74" s="20" t="n">
        <v>2.03147045</v>
      </c>
      <c r="I74" s="18" t="n">
        <v>0</v>
      </c>
      <c r="J74" s="20" t="n">
        <v>0</v>
      </c>
      <c r="K74" s="18" t="n">
        <v>0</v>
      </c>
      <c r="L74" s="20" t="n">
        <v>0</v>
      </c>
      <c r="M74" s="18" t="n">
        <v>0</v>
      </c>
      <c r="N74" s="20" t="n">
        <v>0</v>
      </c>
      <c r="O74" s="18" t="n">
        <v>0</v>
      </c>
      <c r="P74" s="20" t="n">
        <v>0</v>
      </c>
      <c r="Q74" s="18" t="n">
        <v>0.70976226</v>
      </c>
      <c r="R74" s="20" t="n">
        <v>0.42776149</v>
      </c>
    </row>
    <row r="75" spans="1:18">
      <c r="A75" s="15" t="s">
        <v>499</v>
      </c>
      <c r="B75" s="17" t="n">
        <v>4652</v>
      </c>
      <c r="C75" s="18">
        <f>(4074.0/B75*100)</f>
        <v/>
      </c>
      <c r="D75" s="19" t="n">
        <v>578</v>
      </c>
      <c r="E75" s="18" t="n">
        <v>25.25631733</v>
      </c>
      <c r="F75" s="20" t="n">
        <v>2.25892686</v>
      </c>
      <c r="G75" s="18" t="n">
        <v>74.30209323</v>
      </c>
      <c r="H75" s="20" t="n">
        <v>2.3094738</v>
      </c>
      <c r="I75" s="18" t="n">
        <v>0</v>
      </c>
      <c r="J75" s="20" t="n">
        <v>0</v>
      </c>
      <c r="K75" s="18" t="n">
        <v>0</v>
      </c>
      <c r="L75" s="20" t="n">
        <v>0</v>
      </c>
      <c r="M75" s="18" t="n">
        <v>0</v>
      </c>
      <c r="N75" s="20" t="n">
        <v>0</v>
      </c>
      <c r="O75" s="18" t="n">
        <v>0</v>
      </c>
      <c r="P75" s="20" t="n">
        <v>0</v>
      </c>
      <c r="Q75" s="18" t="n">
        <v>0.44158944</v>
      </c>
      <c r="R75" s="20" t="n">
        <v>0.28614098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(2654.0/B77*100)</f>
        <v/>
      </c>
      <c r="D77" s="19" t="n">
        <v>315</v>
      </c>
      <c r="E77" s="18" t="n">
        <v>44.9753092</v>
      </c>
      <c r="F77" s="20" t="n">
        <v>2.13290929</v>
      </c>
      <c r="G77" s="18" t="n">
        <v>50.277823</v>
      </c>
      <c r="H77" s="20" t="n">
        <v>2.31035746</v>
      </c>
      <c r="I77" s="18" t="n">
        <v>0</v>
      </c>
      <c r="J77" s="20" t="n">
        <v>0</v>
      </c>
      <c r="K77" s="18" t="n">
        <v>2.49284136</v>
      </c>
      <c r="L77" s="20" t="n">
        <v>0.8359194599999999</v>
      </c>
      <c r="M77" s="18" t="n">
        <v>0</v>
      </c>
      <c r="N77" s="20" t="n">
        <v>0</v>
      </c>
      <c r="O77" s="18" t="n">
        <v>0</v>
      </c>
      <c r="P77" s="20" t="n">
        <v>0</v>
      </c>
      <c r="Q77" s="18" t="n">
        <v>2.25402644</v>
      </c>
      <c r="R77" s="20" t="n">
        <v>0.9277851</v>
      </c>
    </row>
    <row r="78" spans="1:18">
      <c r="A78" s="15" t="s">
        <v>502</v>
      </c>
      <c r="B78" s="17" t="n">
        <v>7115</v>
      </c>
      <c r="C78" s="18">
        <f>(6286.0/B78*100)</f>
        <v/>
      </c>
      <c r="D78" s="19" t="n">
        <v>829</v>
      </c>
      <c r="E78" s="18" t="n">
        <v>31.31123727</v>
      </c>
      <c r="F78" s="20" t="n">
        <v>2.48345104</v>
      </c>
      <c r="G78" s="18" t="n">
        <v>66.78212735</v>
      </c>
      <c r="H78" s="20" t="n">
        <v>2.59851957</v>
      </c>
      <c r="I78" s="18" t="n">
        <v>0</v>
      </c>
      <c r="J78" s="20" t="n">
        <v>0</v>
      </c>
      <c r="K78" s="18" t="n">
        <v>0.66554829</v>
      </c>
      <c r="L78" s="20" t="n">
        <v>0.39081405</v>
      </c>
      <c r="M78" s="18" t="n">
        <v>0</v>
      </c>
      <c r="N78" s="20" t="n">
        <v>0</v>
      </c>
      <c r="O78" s="18" t="n">
        <v>0</v>
      </c>
      <c r="P78" s="20" t="n">
        <v>0</v>
      </c>
      <c r="Q78" s="18" t="n">
        <v>1.24108709</v>
      </c>
      <c r="R78" s="20" t="n">
        <v>0.51203172</v>
      </c>
    </row>
    <row r="79" spans="1:18">
      <c r="A79" s="15" t="s">
        <v>503</v>
      </c>
      <c r="B79" s="17" t="n">
        <v>3154</v>
      </c>
      <c r="C79" s="18">
        <f>(2777.0/B79*100)</f>
        <v/>
      </c>
      <c r="D79" s="19" t="n">
        <v>377</v>
      </c>
      <c r="E79" s="18" t="n">
        <v>31.18546161</v>
      </c>
      <c r="F79" s="20" t="n">
        <v>2.58927472</v>
      </c>
      <c r="G79" s="18" t="n">
        <v>67.81508957</v>
      </c>
      <c r="H79" s="20" t="n">
        <v>2.63690465</v>
      </c>
      <c r="I79" s="18" t="n">
        <v>0</v>
      </c>
      <c r="J79" s="20" t="n">
        <v>0</v>
      </c>
      <c r="K79" s="18" t="n">
        <v>0</v>
      </c>
      <c r="L79" s="20" t="n">
        <v>0</v>
      </c>
      <c r="M79" s="18" t="n">
        <v>0</v>
      </c>
      <c r="N79" s="20" t="n">
        <v>0</v>
      </c>
      <c r="O79" s="18" t="n">
        <v>0</v>
      </c>
      <c r="P79" s="20" t="n">
        <v>0</v>
      </c>
      <c r="Q79" s="18" t="n">
        <v>0.99944882</v>
      </c>
      <c r="R79" s="20" t="n">
        <v>0.53032061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(13974.0/B82*100)</f>
        <v/>
      </c>
      <c r="D82" s="19" t="n">
        <v>1987</v>
      </c>
      <c r="E82" s="18" t="n">
        <v>13.45312131</v>
      </c>
      <c r="F82" s="20" t="n">
        <v>1.24624082</v>
      </c>
      <c r="G82" s="18" t="n">
        <v>85.9946324</v>
      </c>
      <c r="H82" s="20" t="n">
        <v>1.24408072</v>
      </c>
      <c r="I82" s="18" t="n">
        <v>0</v>
      </c>
      <c r="J82" s="20" t="n">
        <v>0</v>
      </c>
      <c r="K82" s="18" t="n">
        <v>0.07589070000000001</v>
      </c>
      <c r="L82" s="20" t="n">
        <v>0.04637726</v>
      </c>
      <c r="M82" s="18" t="n">
        <v>0</v>
      </c>
      <c r="N82" s="20" t="n">
        <v>0</v>
      </c>
      <c r="O82" s="18" t="n">
        <v>0</v>
      </c>
      <c r="P82" s="20" t="n">
        <v>0</v>
      </c>
      <c r="Q82" s="18" t="n">
        <v>0.47635559</v>
      </c>
      <c r="R82" s="20" t="n">
        <v>0.24498839</v>
      </c>
    </row>
    <row r="83" spans="1:18">
      <c r="A83" s="15" t="s">
        <v>507</v>
      </c>
      <c r="B83" s="17" t="n">
        <v>808</v>
      </c>
      <c r="C83" s="18">
        <f>(712.0/B83*100)</f>
        <v/>
      </c>
      <c r="D83" s="19" t="n">
        <v>96</v>
      </c>
      <c r="E83" s="18" t="n">
        <v>7.33434571</v>
      </c>
      <c r="F83" s="20" t="n">
        <v>2.55139581</v>
      </c>
      <c r="G83" s="18" t="n">
        <v>92.66565429000001</v>
      </c>
      <c r="H83" s="20" t="n">
        <v>2.55139581</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16.2117486</v>
      </c>
      <c r="F84" s="20" t="n">
        <v>3.22722936</v>
      </c>
      <c r="G84" s="18" t="n">
        <v>83.78825139999999</v>
      </c>
      <c r="H84" s="20" t="n">
        <v>3.22722936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(6307.0/B7*100)</f>
        <v/>
      </c>
      <c r="D7" s="19" t="n">
        <v>856</v>
      </c>
      <c r="E7" s="18" t="n">
        <v>20.88582257</v>
      </c>
      <c r="F7" s="20" t="n">
        <v>1.83577237</v>
      </c>
      <c r="G7" s="18" t="n">
        <v>74.26843393999999</v>
      </c>
      <c r="H7" s="20" t="n">
        <v>1.99269658</v>
      </c>
      <c r="I7" s="18" t="n">
        <v>0</v>
      </c>
      <c r="J7" s="20" t="n">
        <v>0</v>
      </c>
      <c r="K7" s="18" t="n">
        <v>0.48435409</v>
      </c>
      <c r="L7" s="20" t="n">
        <v>0.25566679</v>
      </c>
      <c r="M7" s="18" t="n">
        <v>0.20395213</v>
      </c>
      <c r="N7" s="20" t="n">
        <v>0.20512973</v>
      </c>
      <c r="O7" s="18" t="n">
        <v>0</v>
      </c>
      <c r="P7" s="20" t="n">
        <v>0</v>
      </c>
      <c r="Q7" s="18" t="n">
        <v>4.15743727</v>
      </c>
      <c r="R7" s="20" t="n">
        <v>0.83894791</v>
      </c>
    </row>
    <row r="8" spans="1:18">
      <c r="A8" s="15" t="s">
        <v>430</v>
      </c>
      <c r="B8" s="17" t="n">
        <v>3443</v>
      </c>
      <c r="C8" s="18">
        <f>(3016.0/B8*100)</f>
        <v/>
      </c>
      <c r="D8" s="19" t="n">
        <v>427</v>
      </c>
      <c r="E8" s="18" t="n">
        <v>30.11967829</v>
      </c>
      <c r="F8" s="20" t="n">
        <v>2.3380425</v>
      </c>
      <c r="G8" s="18" t="n">
        <v>55.0526402</v>
      </c>
      <c r="H8" s="20" t="n">
        <v>2.59595345</v>
      </c>
      <c r="I8" s="18" t="n">
        <v>0</v>
      </c>
      <c r="J8" s="20" t="n">
        <v>0</v>
      </c>
      <c r="K8" s="18" t="n">
        <v>0</v>
      </c>
      <c r="L8" s="20" t="n">
        <v>0</v>
      </c>
      <c r="M8" s="18" t="n">
        <v>0</v>
      </c>
      <c r="N8" s="20" t="n">
        <v>0</v>
      </c>
      <c r="O8" s="18" t="n">
        <v>0</v>
      </c>
      <c r="P8" s="20" t="n">
        <v>0</v>
      </c>
      <c r="Q8" s="18" t="n">
        <v>14.82768152</v>
      </c>
      <c r="R8" s="20" t="n">
        <v>2.36431574</v>
      </c>
    </row>
    <row r="9" spans="1:18">
      <c r="A9" s="15" t="s">
        <v>431</v>
      </c>
      <c r="B9" s="17" t="n">
        <v>4752</v>
      </c>
      <c r="C9" s="18">
        <f>(4180.0/B9*100)</f>
        <v/>
      </c>
      <c r="D9" s="19" t="n">
        <v>572</v>
      </c>
      <c r="E9" s="18" t="n">
        <v>24.80030742</v>
      </c>
      <c r="F9" s="20" t="n">
        <v>1.79371067</v>
      </c>
      <c r="G9" s="18" t="n">
        <v>68.32590568000001</v>
      </c>
      <c r="H9" s="20" t="n">
        <v>1.85114879</v>
      </c>
      <c r="I9" s="18" t="n">
        <v>0</v>
      </c>
      <c r="J9" s="20" t="n">
        <v>0</v>
      </c>
      <c r="K9" s="18" t="n">
        <v>0</v>
      </c>
      <c r="L9" s="20" t="n">
        <v>0</v>
      </c>
      <c r="M9" s="18" t="n">
        <v>0</v>
      </c>
      <c r="N9" s="20" t="n">
        <v>0</v>
      </c>
      <c r="O9" s="18" t="n">
        <v>0</v>
      </c>
      <c r="P9" s="20" t="n">
        <v>0</v>
      </c>
      <c r="Q9" s="18" t="n">
        <v>6.87378691</v>
      </c>
      <c r="R9" s="20" t="n">
        <v>1.1500833</v>
      </c>
    </row>
    <row r="10" spans="1:18">
      <c r="A10" s="15" t="s">
        <v>432</v>
      </c>
      <c r="B10" s="17" t="n">
        <v>10022</v>
      </c>
      <c r="C10" s="18">
        <f>(8829.0/B10*100)</f>
        <v/>
      </c>
      <c r="D10" s="19" t="n">
        <v>1193</v>
      </c>
      <c r="E10" s="18" t="n">
        <v>16.08805835</v>
      </c>
      <c r="F10" s="20" t="n">
        <v>1.52328088</v>
      </c>
      <c r="G10" s="18" t="n">
        <v>82.18146573999999</v>
      </c>
      <c r="H10" s="20" t="n">
        <v>1.63781318</v>
      </c>
      <c r="I10" s="18" t="n">
        <v>0</v>
      </c>
      <c r="J10" s="20" t="n">
        <v>0</v>
      </c>
      <c r="K10" s="18" t="n">
        <v>0.007837810000000001</v>
      </c>
      <c r="L10" s="20" t="n">
        <v>0.0076239</v>
      </c>
      <c r="M10" s="18" t="n">
        <v>0</v>
      </c>
      <c r="N10" s="20" t="n">
        <v>0</v>
      </c>
      <c r="O10" s="18" t="n">
        <v>0</v>
      </c>
      <c r="P10" s="20" t="n">
        <v>0</v>
      </c>
      <c r="Q10" s="18" t="n">
        <v>1.7226381</v>
      </c>
      <c r="R10" s="20" t="n">
        <v>0.52453035</v>
      </c>
    </row>
    <row r="11" spans="1:18">
      <c r="A11" s="15" t="s">
        <v>433</v>
      </c>
      <c r="B11" s="17" t="n">
        <v>3500</v>
      </c>
      <c r="C11" s="18">
        <f>(3085.0/B11*100)</f>
        <v/>
      </c>
      <c r="D11" s="19" t="n">
        <v>415</v>
      </c>
      <c r="E11" s="18" t="n">
        <v>35.76227876</v>
      </c>
      <c r="F11" s="20" t="n">
        <v>2.53314583</v>
      </c>
      <c r="G11" s="18" t="n">
        <v>56.70937747</v>
      </c>
      <c r="H11" s="20" t="n">
        <v>2.53293047</v>
      </c>
      <c r="I11" s="18" t="n">
        <v>0</v>
      </c>
      <c r="J11" s="20" t="n">
        <v>0</v>
      </c>
      <c r="K11" s="18" t="n">
        <v>0</v>
      </c>
      <c r="L11" s="20" t="n">
        <v>0</v>
      </c>
      <c r="M11" s="18" t="n">
        <v>0.24279061</v>
      </c>
      <c r="N11" s="20" t="n">
        <v>0.21997345</v>
      </c>
      <c r="O11" s="18" t="n">
        <v>0</v>
      </c>
      <c r="P11" s="20" t="n">
        <v>0</v>
      </c>
      <c r="Q11" s="18" t="n">
        <v>7.28555316</v>
      </c>
      <c r="R11" s="20" t="n">
        <v>1.26348118</v>
      </c>
    </row>
    <row r="12" spans="1:18">
      <c r="A12" s="15" t="s">
        <v>434</v>
      </c>
      <c r="B12" s="17" t="n">
        <v>3422</v>
      </c>
      <c r="C12" s="18">
        <f>(2990.0/B12*100)</f>
        <v/>
      </c>
      <c r="D12" s="19" t="n">
        <v>432</v>
      </c>
      <c r="E12" s="18" t="n">
        <v>16.77022251</v>
      </c>
      <c r="F12" s="20" t="n">
        <v>2.61740065</v>
      </c>
      <c r="G12" s="18" t="n">
        <v>70.60573773</v>
      </c>
      <c r="H12" s="20" t="n">
        <v>2.67907587</v>
      </c>
      <c r="I12" s="18" t="n">
        <v>0</v>
      </c>
      <c r="J12" s="20" t="n">
        <v>0</v>
      </c>
      <c r="K12" s="18" t="n">
        <v>0</v>
      </c>
      <c r="L12" s="20" t="n">
        <v>0</v>
      </c>
      <c r="M12" s="18" t="n">
        <v>0</v>
      </c>
      <c r="N12" s="20" t="n">
        <v>0</v>
      </c>
      <c r="O12" s="18" t="n">
        <v>0</v>
      </c>
      <c r="P12" s="20" t="n">
        <v>0</v>
      </c>
      <c r="Q12" s="18" t="n">
        <v>12.62403976</v>
      </c>
      <c r="R12" s="20" t="n">
        <v>1.85808489</v>
      </c>
    </row>
    <row r="13" spans="1:18">
      <c r="A13" s="15" t="s">
        <v>435</v>
      </c>
      <c r="B13" s="17" t="n">
        <v>3602</v>
      </c>
      <c r="C13" s="18">
        <f>(3160.0/B13*100)</f>
        <v/>
      </c>
      <c r="D13" s="19" t="n">
        <v>442</v>
      </c>
      <c r="E13" s="18" t="n">
        <v>15.16943525</v>
      </c>
      <c r="F13" s="20" t="n">
        <v>1.97548229</v>
      </c>
      <c r="G13" s="18" t="n">
        <v>79.17625388</v>
      </c>
      <c r="H13" s="20" t="n">
        <v>2.65930113</v>
      </c>
      <c r="I13" s="18" t="n">
        <v>0</v>
      </c>
      <c r="J13" s="20" t="n">
        <v>0</v>
      </c>
      <c r="K13" s="18" t="n">
        <v>0.23855464</v>
      </c>
      <c r="L13" s="20" t="n">
        <v>0.24679609</v>
      </c>
      <c r="M13" s="18" t="n">
        <v>0.06577002</v>
      </c>
      <c r="N13" s="20" t="n">
        <v>0.06638771</v>
      </c>
      <c r="O13" s="18" t="n">
        <v>0</v>
      </c>
      <c r="P13" s="20" t="n">
        <v>0</v>
      </c>
      <c r="Q13" s="18" t="n">
        <v>5.34998621</v>
      </c>
      <c r="R13" s="20" t="n">
        <v>1.4474921</v>
      </c>
    </row>
    <row r="14" spans="1:18">
      <c r="A14" s="15" t="s">
        <v>436</v>
      </c>
      <c r="B14" s="17" t="n">
        <v>2788</v>
      </c>
      <c r="C14" s="18">
        <f>(2441.0/B14*100)</f>
        <v/>
      </c>
      <c r="D14" s="19" t="n">
        <v>347</v>
      </c>
      <c r="E14" s="18" t="n">
        <v>9.78918472</v>
      </c>
      <c r="F14" s="20" t="n">
        <v>1.61091605</v>
      </c>
      <c r="G14" s="18" t="n">
        <v>87.55518530000001</v>
      </c>
      <c r="H14" s="20" t="n">
        <v>1.85572098</v>
      </c>
      <c r="I14" s="18" t="n">
        <v>0</v>
      </c>
      <c r="J14" s="20" t="n">
        <v>0</v>
      </c>
      <c r="K14" s="18" t="n">
        <v>0.49514851</v>
      </c>
      <c r="L14" s="20" t="n">
        <v>0.35804005</v>
      </c>
      <c r="M14" s="18" t="n">
        <v>0</v>
      </c>
      <c r="N14" s="20" t="n">
        <v>0</v>
      </c>
      <c r="O14" s="18" t="n">
        <v>0</v>
      </c>
      <c r="P14" s="20" t="n">
        <v>0</v>
      </c>
      <c r="Q14" s="18" t="n">
        <v>2.16048147</v>
      </c>
      <c r="R14" s="20" t="n">
        <v>0.89017154</v>
      </c>
    </row>
    <row r="15" spans="1:18">
      <c r="A15" s="15" t="s">
        <v>437</v>
      </c>
      <c r="B15" s="17" t="n">
        <v>2863</v>
      </c>
      <c r="C15" s="18">
        <f>(2507.0/B15*100)</f>
        <v/>
      </c>
      <c r="D15" s="19" t="n">
        <v>356</v>
      </c>
      <c r="E15" s="18" t="n">
        <v>7.95624572</v>
      </c>
      <c r="F15" s="20" t="n">
        <v>1.49932297</v>
      </c>
      <c r="G15" s="18" t="n">
        <v>89.75339882999999</v>
      </c>
      <c r="H15" s="20" t="n">
        <v>1.61481145</v>
      </c>
      <c r="I15" s="18" t="n">
        <v>0</v>
      </c>
      <c r="J15" s="20" t="n">
        <v>0</v>
      </c>
      <c r="K15" s="18" t="n">
        <v>0</v>
      </c>
      <c r="L15" s="20" t="n">
        <v>0</v>
      </c>
      <c r="M15" s="18" t="n">
        <v>0</v>
      </c>
      <c r="N15" s="20" t="n">
        <v>0</v>
      </c>
      <c r="O15" s="18" t="n">
        <v>0</v>
      </c>
      <c r="P15" s="20" t="n">
        <v>0</v>
      </c>
      <c r="Q15" s="18" t="n">
        <v>2.29035545</v>
      </c>
      <c r="R15" s="20" t="n">
        <v>0.80737542</v>
      </c>
    </row>
    <row r="16" spans="1:18">
      <c r="A16" s="15" t="s">
        <v>438</v>
      </c>
      <c r="B16" s="17" t="n">
        <v>3111</v>
      </c>
      <c r="C16" s="18">
        <f>(2728.0/B16*100)</f>
        <v/>
      </c>
      <c r="D16" s="19" t="n">
        <v>383</v>
      </c>
      <c r="E16" s="18" t="n">
        <v>8.17781617</v>
      </c>
      <c r="F16" s="20" t="n">
        <v>1.37346857</v>
      </c>
      <c r="G16" s="18" t="n">
        <v>84.8077033</v>
      </c>
      <c r="H16" s="20" t="n">
        <v>1.71202338</v>
      </c>
      <c r="I16" s="18" t="n">
        <v>0</v>
      </c>
      <c r="J16" s="20" t="n">
        <v>0</v>
      </c>
      <c r="K16" s="18" t="n">
        <v>0.30681464</v>
      </c>
      <c r="L16" s="20" t="n">
        <v>0.40881876</v>
      </c>
      <c r="M16" s="18" t="n">
        <v>0</v>
      </c>
      <c r="N16" s="20" t="n">
        <v>0</v>
      </c>
      <c r="O16" s="18" t="n">
        <v>0</v>
      </c>
      <c r="P16" s="20" t="n">
        <v>0</v>
      </c>
      <c r="Q16" s="18" t="n">
        <v>6.70766589</v>
      </c>
      <c r="R16" s="20" t="n">
        <v>1.53042018</v>
      </c>
    </row>
    <row r="17" spans="1:18">
      <c r="A17" s="15" t="s">
        <v>439</v>
      </c>
      <c r="B17" s="17" t="n">
        <v>3197</v>
      </c>
      <c r="C17" s="18">
        <f>(2807.0/B17*100)</f>
        <v/>
      </c>
      <c r="D17" s="19" t="n">
        <v>390</v>
      </c>
      <c r="E17" s="18" t="n">
        <v>18.07017033</v>
      </c>
      <c r="F17" s="20" t="n">
        <v>1.91837342</v>
      </c>
      <c r="G17" s="18" t="n">
        <v>71.95879608</v>
      </c>
      <c r="H17" s="20" t="n">
        <v>1.98029874</v>
      </c>
      <c r="I17" s="18" t="n">
        <v>0</v>
      </c>
      <c r="J17" s="20" t="n">
        <v>0</v>
      </c>
      <c r="K17" s="18" t="n">
        <v>0.19816449</v>
      </c>
      <c r="L17" s="20" t="n">
        <v>0.19695261</v>
      </c>
      <c r="M17" s="18" t="n">
        <v>0</v>
      </c>
      <c r="N17" s="20" t="n">
        <v>0</v>
      </c>
      <c r="O17" s="18" t="n">
        <v>0</v>
      </c>
      <c r="P17" s="20" t="n">
        <v>0</v>
      </c>
      <c r="Q17" s="18" t="n">
        <v>9.772869099999999</v>
      </c>
      <c r="R17" s="20" t="n">
        <v>1.47184023</v>
      </c>
    </row>
    <row r="18" spans="1:18">
      <c r="A18" s="15" t="s">
        <v>440</v>
      </c>
      <c r="B18" s="17" t="n">
        <v>2706</v>
      </c>
      <c r="C18" s="18">
        <f>(2366.0/B18*100)</f>
        <v/>
      </c>
      <c r="D18" s="19" t="n">
        <v>340</v>
      </c>
      <c r="E18" s="18" t="n">
        <v>30.920598</v>
      </c>
      <c r="F18" s="20" t="n">
        <v>2.50706527</v>
      </c>
      <c r="G18" s="18" t="n">
        <v>61.67572776</v>
      </c>
      <c r="H18" s="20" t="n">
        <v>2.52412402</v>
      </c>
      <c r="I18" s="18" t="n">
        <v>0</v>
      </c>
      <c r="J18" s="20" t="n">
        <v>0</v>
      </c>
      <c r="K18" s="18" t="n">
        <v>0.3126676</v>
      </c>
      <c r="L18" s="20" t="n">
        <v>0.31048525</v>
      </c>
      <c r="M18" s="18" t="n">
        <v>0</v>
      </c>
      <c r="N18" s="20" t="n">
        <v>0</v>
      </c>
      <c r="O18" s="18" t="n">
        <v>0</v>
      </c>
      <c r="P18" s="20" t="n">
        <v>0</v>
      </c>
      <c r="Q18" s="18" t="n">
        <v>7.09100664</v>
      </c>
      <c r="R18" s="20" t="n">
        <v>1.66953765</v>
      </c>
    </row>
    <row r="19" spans="1:18">
      <c r="A19" s="15" t="s">
        <v>441</v>
      </c>
      <c r="B19" s="17" t="n">
        <v>2850</v>
      </c>
      <c r="C19" s="18">
        <f>(2475.0/B19*100)</f>
        <v/>
      </c>
      <c r="D19" s="19" t="n">
        <v>375</v>
      </c>
      <c r="E19" s="18" t="n">
        <v>25.20829114</v>
      </c>
      <c r="F19" s="20" t="n">
        <v>2.64257434</v>
      </c>
      <c r="G19" s="18" t="n">
        <v>61.26191178</v>
      </c>
      <c r="H19" s="20" t="n">
        <v>2.66787875</v>
      </c>
      <c r="I19" s="18" t="n">
        <v>0</v>
      </c>
      <c r="J19" s="20" t="n">
        <v>0</v>
      </c>
      <c r="K19" s="18" t="n">
        <v>0</v>
      </c>
      <c r="L19" s="20" t="n">
        <v>0</v>
      </c>
      <c r="M19" s="18" t="n">
        <v>0</v>
      </c>
      <c r="N19" s="20" t="n">
        <v>0</v>
      </c>
      <c r="O19" s="18" t="n">
        <v>0</v>
      </c>
      <c r="P19" s="20" t="n">
        <v>0</v>
      </c>
      <c r="Q19" s="18" t="n">
        <v>13.52979708</v>
      </c>
      <c r="R19" s="20" t="n">
        <v>2.10693282</v>
      </c>
    </row>
    <row r="20" spans="1:18">
      <c r="A20" s="15" t="s">
        <v>442</v>
      </c>
      <c r="B20" s="17" t="n">
        <v>1741</v>
      </c>
      <c r="C20" s="18">
        <f>(1526.0/B20*100)</f>
        <v/>
      </c>
      <c r="D20" s="19" t="n">
        <v>215</v>
      </c>
      <c r="E20" s="18" t="n">
        <v>20.02651788</v>
      </c>
      <c r="F20" s="20" t="n">
        <v>2.03130191</v>
      </c>
      <c r="G20" s="18" t="n">
        <v>69.5888963</v>
      </c>
      <c r="H20" s="20" t="n">
        <v>2.68935247</v>
      </c>
      <c r="I20" s="18" t="n">
        <v>0</v>
      </c>
      <c r="J20" s="20" t="n">
        <v>0</v>
      </c>
      <c r="K20" s="18" t="n">
        <v>0.3968079</v>
      </c>
      <c r="L20" s="20" t="n">
        <v>0.3953277</v>
      </c>
      <c r="M20" s="18" t="n">
        <v>0.71796438</v>
      </c>
      <c r="N20" s="20" t="n">
        <v>0.68895258</v>
      </c>
      <c r="O20" s="18" t="n">
        <v>0</v>
      </c>
      <c r="P20" s="20" t="n">
        <v>0</v>
      </c>
      <c r="Q20" s="18" t="n">
        <v>9.269813539999999</v>
      </c>
      <c r="R20" s="20" t="n">
        <v>2.04137628</v>
      </c>
    </row>
    <row r="21" spans="1:18">
      <c r="A21" s="15" t="s">
        <v>443</v>
      </c>
      <c r="B21" s="17" t="n">
        <v>2833</v>
      </c>
      <c r="C21" s="18">
        <f>(2361.0/B21*100)</f>
        <v/>
      </c>
      <c r="D21" s="19" t="n">
        <v>472</v>
      </c>
      <c r="E21" s="18" t="n">
        <v>13.24154672</v>
      </c>
      <c r="F21" s="20" t="n">
        <v>1.76177417</v>
      </c>
      <c r="G21" s="18" t="n">
        <v>84.89243551</v>
      </c>
      <c r="H21" s="20" t="n">
        <v>1.87486438</v>
      </c>
      <c r="I21" s="18" t="n">
        <v>0</v>
      </c>
      <c r="J21" s="20" t="n">
        <v>0</v>
      </c>
      <c r="K21" s="18" t="n">
        <v>0</v>
      </c>
      <c r="L21" s="20" t="n">
        <v>0</v>
      </c>
      <c r="M21" s="18" t="n">
        <v>0</v>
      </c>
      <c r="N21" s="20" t="n">
        <v>0</v>
      </c>
      <c r="O21" s="18" t="n">
        <v>0</v>
      </c>
      <c r="P21" s="20" t="n">
        <v>0</v>
      </c>
      <c r="Q21" s="18" t="n">
        <v>1.86601777</v>
      </c>
      <c r="R21" s="20" t="n">
        <v>0.60607761</v>
      </c>
    </row>
    <row r="22" spans="1:18">
      <c r="A22" s="15" t="s">
        <v>444</v>
      </c>
      <c r="B22" s="17" t="n">
        <v>3667</v>
      </c>
      <c r="C22" s="18">
        <f>(3276.0/B22*100)</f>
        <v/>
      </c>
      <c r="D22" s="19" t="n">
        <v>391</v>
      </c>
      <c r="E22" s="18" t="n">
        <v>30.13681192</v>
      </c>
      <c r="F22" s="20" t="n">
        <v>2.14925365</v>
      </c>
      <c r="G22" s="18" t="n">
        <v>62.7001436</v>
      </c>
      <c r="H22" s="20" t="n">
        <v>2.2740418</v>
      </c>
      <c r="I22" s="18" t="n">
        <v>0</v>
      </c>
      <c r="J22" s="20" t="n">
        <v>0</v>
      </c>
      <c r="K22" s="18" t="n">
        <v>0</v>
      </c>
      <c r="L22" s="20" t="n">
        <v>0</v>
      </c>
      <c r="M22" s="18" t="n">
        <v>0</v>
      </c>
      <c r="N22" s="20" t="n">
        <v>0</v>
      </c>
      <c r="O22" s="18" t="n">
        <v>0</v>
      </c>
      <c r="P22" s="20" t="n">
        <v>0</v>
      </c>
      <c r="Q22" s="18" t="n">
        <v>7.16304448</v>
      </c>
      <c r="R22" s="20" t="n">
        <v>1.19089914</v>
      </c>
    </row>
    <row r="23" spans="1:18">
      <c r="A23" s="15" t="s">
        <v>445</v>
      </c>
      <c r="B23" s="17" t="n">
        <v>5792</v>
      </c>
      <c r="C23" s="18">
        <f>(5091.0/B23*100)</f>
        <v/>
      </c>
      <c r="D23" s="19" t="n">
        <v>701</v>
      </c>
      <c r="E23" s="18" t="n">
        <v>41.70331097</v>
      </c>
      <c r="F23" s="20" t="n">
        <v>2.70839947</v>
      </c>
      <c r="G23" s="18" t="n">
        <v>43.09845895</v>
      </c>
      <c r="H23" s="20" t="n">
        <v>3.19495447</v>
      </c>
      <c r="I23" s="18" t="n">
        <v>0</v>
      </c>
      <c r="J23" s="20" t="n">
        <v>0</v>
      </c>
      <c r="K23" s="18" t="n">
        <v>0.34646647</v>
      </c>
      <c r="L23" s="20" t="n">
        <v>0.39257938</v>
      </c>
      <c r="M23" s="18" t="n">
        <v>1.10442523</v>
      </c>
      <c r="N23" s="20" t="n">
        <v>0.39756538</v>
      </c>
      <c r="O23" s="18" t="n">
        <v>0</v>
      </c>
      <c r="P23" s="20" t="n">
        <v>0</v>
      </c>
      <c r="Q23" s="18" t="n">
        <v>13.74733838</v>
      </c>
      <c r="R23" s="20" t="n">
        <v>2.16038853</v>
      </c>
    </row>
    <row r="24" spans="1:18">
      <c r="A24" s="15" t="s">
        <v>446</v>
      </c>
      <c r="B24" s="17" t="n">
        <v>3309</v>
      </c>
      <c r="C24" s="18">
        <f>(2903.0/B24*100)</f>
        <v/>
      </c>
      <c r="D24" s="19" t="n">
        <v>406</v>
      </c>
      <c r="E24" s="18" t="n">
        <v>17.43840369</v>
      </c>
      <c r="F24" s="20" t="n">
        <v>1.60920612</v>
      </c>
      <c r="G24" s="18" t="n">
        <v>69.86362905999999</v>
      </c>
      <c r="H24" s="20" t="n">
        <v>2.29504042</v>
      </c>
      <c r="I24" s="18" t="n">
        <v>0</v>
      </c>
      <c r="J24" s="20" t="n">
        <v>0</v>
      </c>
      <c r="K24" s="18" t="n">
        <v>0</v>
      </c>
      <c r="L24" s="20" t="n">
        <v>0</v>
      </c>
      <c r="M24" s="18" t="n">
        <v>0</v>
      </c>
      <c r="N24" s="20" t="n">
        <v>0</v>
      </c>
      <c r="O24" s="18" t="n">
        <v>0</v>
      </c>
      <c r="P24" s="20" t="n">
        <v>0</v>
      </c>
      <c r="Q24" s="18" t="n">
        <v>12.69796724</v>
      </c>
      <c r="R24" s="20" t="n">
        <v>1.77583766</v>
      </c>
    </row>
    <row r="25" spans="1:18">
      <c r="A25" s="15" t="s">
        <v>447</v>
      </c>
      <c r="B25" s="17" t="n">
        <v>2669</v>
      </c>
      <c r="C25" s="18">
        <f>(2339.0/B25*100)</f>
        <v/>
      </c>
      <c r="D25" s="19" t="n">
        <v>330</v>
      </c>
      <c r="E25" s="18" t="n">
        <v>26.08212009</v>
      </c>
      <c r="F25" s="20" t="n">
        <v>2.33850296</v>
      </c>
      <c r="G25" s="18" t="n">
        <v>65.89209959</v>
      </c>
      <c r="H25" s="20" t="n">
        <v>2.79451826</v>
      </c>
      <c r="I25" s="18" t="n">
        <v>0</v>
      </c>
      <c r="J25" s="20" t="n">
        <v>0</v>
      </c>
      <c r="K25" s="18" t="n">
        <v>0</v>
      </c>
      <c r="L25" s="20" t="n">
        <v>0</v>
      </c>
      <c r="M25" s="18" t="n">
        <v>0</v>
      </c>
      <c r="N25" s="20" t="n">
        <v>0</v>
      </c>
      <c r="O25" s="18" t="n">
        <v>0</v>
      </c>
      <c r="P25" s="20" t="n">
        <v>0</v>
      </c>
      <c r="Q25" s="18" t="n">
        <v>8.02578031</v>
      </c>
      <c r="R25" s="20" t="n">
        <v>1.52997977</v>
      </c>
    </row>
    <row r="26" spans="1:18">
      <c r="A26" s="15" t="s">
        <v>448</v>
      </c>
      <c r="B26" s="17" t="n">
        <v>2419</v>
      </c>
      <c r="C26" s="18">
        <f>(2135.0/B26*100)</f>
        <v/>
      </c>
      <c r="D26" s="19" t="n">
        <v>284</v>
      </c>
      <c r="E26" s="18" t="n">
        <v>25.06867243</v>
      </c>
      <c r="F26" s="20" t="n">
        <v>2.84821686</v>
      </c>
      <c r="G26" s="18" t="n">
        <v>71.72838767</v>
      </c>
      <c r="H26" s="20" t="n">
        <v>2.91631113</v>
      </c>
      <c r="I26" s="18" t="n">
        <v>0</v>
      </c>
      <c r="J26" s="20" t="n">
        <v>0</v>
      </c>
      <c r="K26" s="18" t="n">
        <v>0</v>
      </c>
      <c r="L26" s="20" t="n">
        <v>0</v>
      </c>
      <c r="M26" s="18" t="n">
        <v>0.33629972</v>
      </c>
      <c r="N26" s="20" t="n">
        <v>0.33747621</v>
      </c>
      <c r="O26" s="18" t="n">
        <v>0</v>
      </c>
      <c r="P26" s="20" t="n">
        <v>0</v>
      </c>
      <c r="Q26" s="18" t="n">
        <v>2.86664018</v>
      </c>
      <c r="R26" s="20" t="n">
        <v>0.88898221</v>
      </c>
    </row>
    <row r="27" spans="1:18">
      <c r="A27" s="15" t="s">
        <v>449</v>
      </c>
      <c r="B27" s="17" t="n">
        <v>2683</v>
      </c>
      <c r="C27" s="18">
        <f>(2366.0/B27*100)</f>
        <v/>
      </c>
      <c r="D27" s="19" t="n">
        <v>317</v>
      </c>
      <c r="E27" s="18" t="n">
        <v>24.78927705</v>
      </c>
      <c r="F27" s="20" t="n">
        <v>2.37444243</v>
      </c>
      <c r="G27" s="18" t="n">
        <v>65.33225388</v>
      </c>
      <c r="H27" s="20" t="n">
        <v>2.67039326</v>
      </c>
      <c r="I27" s="18" t="n">
        <v>0</v>
      </c>
      <c r="J27" s="20" t="n">
        <v>0</v>
      </c>
      <c r="K27" s="18" t="n">
        <v>0.33372869</v>
      </c>
      <c r="L27" s="20" t="n">
        <v>0.32911909</v>
      </c>
      <c r="M27" s="18" t="n">
        <v>0</v>
      </c>
      <c r="N27" s="20" t="n">
        <v>0</v>
      </c>
      <c r="O27" s="18" t="n">
        <v>0</v>
      </c>
      <c r="P27" s="20" t="n">
        <v>0</v>
      </c>
      <c r="Q27" s="18" t="n">
        <v>9.54474038</v>
      </c>
      <c r="R27" s="20" t="n">
        <v>1.71958241</v>
      </c>
    </row>
    <row r="28" spans="1:18">
      <c r="A28" s="15" t="s">
        <v>450</v>
      </c>
      <c r="B28" s="17" t="n">
        <v>3803</v>
      </c>
      <c r="C28" s="18">
        <f>(3355.0/B28*100)</f>
        <v/>
      </c>
      <c r="D28" s="19" t="n">
        <v>448</v>
      </c>
      <c r="E28" s="18" t="n">
        <v>59.66786301</v>
      </c>
      <c r="F28" s="20" t="n">
        <v>2.75277316</v>
      </c>
      <c r="G28" s="18" t="n">
        <v>38.61855933</v>
      </c>
      <c r="H28" s="20" t="n">
        <v>2.69311347</v>
      </c>
      <c r="I28" s="18" t="n">
        <v>0</v>
      </c>
      <c r="J28" s="20" t="n">
        <v>0</v>
      </c>
      <c r="K28" s="18" t="n">
        <v>0.64736589</v>
      </c>
      <c r="L28" s="20" t="n">
        <v>0.46766368</v>
      </c>
      <c r="M28" s="18" t="n">
        <v>0</v>
      </c>
      <c r="N28" s="20" t="n">
        <v>0</v>
      </c>
      <c r="O28" s="18" t="n">
        <v>0</v>
      </c>
      <c r="P28" s="20" t="n">
        <v>0</v>
      </c>
      <c r="Q28" s="18" t="n">
        <v>1.06621177</v>
      </c>
      <c r="R28" s="20" t="n">
        <v>0.44277528</v>
      </c>
    </row>
    <row r="29" spans="1:18">
      <c r="A29" s="15" t="s">
        <v>451</v>
      </c>
      <c r="B29" s="17" t="n">
        <v>2700</v>
      </c>
      <c r="C29" s="18">
        <f>(2393.0/B29*100)</f>
        <v/>
      </c>
      <c r="D29" s="19" t="n">
        <v>307</v>
      </c>
      <c r="E29" s="18" t="n">
        <v>29.55100428</v>
      </c>
      <c r="F29" s="20" t="n">
        <v>2.41488623</v>
      </c>
      <c r="G29" s="18" t="n">
        <v>69.19513704000001</v>
      </c>
      <c r="H29" s="20" t="n">
        <v>2.41991717</v>
      </c>
      <c r="I29" s="18" t="n">
        <v>0</v>
      </c>
      <c r="J29" s="20" t="n">
        <v>0</v>
      </c>
      <c r="K29" s="18" t="n">
        <v>0</v>
      </c>
      <c r="L29" s="20" t="n">
        <v>0</v>
      </c>
      <c r="M29" s="18" t="n">
        <v>0</v>
      </c>
      <c r="N29" s="20" t="n">
        <v>0</v>
      </c>
      <c r="O29" s="18" t="n">
        <v>0</v>
      </c>
      <c r="P29" s="20" t="n">
        <v>0</v>
      </c>
      <c r="Q29" s="18" t="n">
        <v>1.25385868</v>
      </c>
      <c r="R29" s="20" t="n">
        <v>0.56500632</v>
      </c>
    </row>
    <row r="30" spans="1:18">
      <c r="A30" s="15" t="s">
        <v>452</v>
      </c>
      <c r="B30" s="17" t="n">
        <v>2257</v>
      </c>
      <c r="C30" s="18">
        <f>(2002.0/B30*100)</f>
        <v/>
      </c>
      <c r="D30" s="19" t="n">
        <v>255</v>
      </c>
      <c r="E30" s="18" t="n">
        <v>17.3306084</v>
      </c>
      <c r="F30" s="20" t="n">
        <v>2.31508378</v>
      </c>
      <c r="G30" s="18" t="n">
        <v>79.55144246</v>
      </c>
      <c r="H30" s="20" t="n">
        <v>2.33759345</v>
      </c>
      <c r="I30" s="18" t="n">
        <v>0</v>
      </c>
      <c r="J30" s="20" t="n">
        <v>0</v>
      </c>
      <c r="K30" s="18" t="n">
        <v>0.95529796</v>
      </c>
      <c r="L30" s="20" t="n">
        <v>0.6991636</v>
      </c>
      <c r="M30" s="18" t="n">
        <v>0</v>
      </c>
      <c r="N30" s="20" t="n">
        <v>0</v>
      </c>
      <c r="O30" s="18" t="n">
        <v>0</v>
      </c>
      <c r="P30" s="20" t="n">
        <v>0</v>
      </c>
      <c r="Q30" s="18" t="n">
        <v>2.16265118</v>
      </c>
      <c r="R30" s="20" t="n">
        <v>0.86265161</v>
      </c>
    </row>
    <row r="31" spans="1:18">
      <c r="A31" s="15" t="s">
        <v>453</v>
      </c>
      <c r="B31" s="17" t="n">
        <v>2706</v>
      </c>
      <c r="C31" s="18">
        <f>(2376.0/B31*100)</f>
        <v/>
      </c>
      <c r="D31" s="19" t="n">
        <v>330</v>
      </c>
      <c r="E31" s="18" t="n">
        <v>17.2244984</v>
      </c>
      <c r="F31" s="20" t="n">
        <v>2.44906251</v>
      </c>
      <c r="G31" s="18" t="n">
        <v>78.54641952999999</v>
      </c>
      <c r="H31" s="20" t="n">
        <v>2.53382595</v>
      </c>
      <c r="I31" s="18" t="n">
        <v>0</v>
      </c>
      <c r="J31" s="20" t="n">
        <v>0</v>
      </c>
      <c r="K31" s="18" t="n">
        <v>0.85413478</v>
      </c>
      <c r="L31" s="20" t="n">
        <v>0.48389474</v>
      </c>
      <c r="M31" s="18" t="n">
        <v>0</v>
      </c>
      <c r="N31" s="20" t="n">
        <v>0</v>
      </c>
      <c r="O31" s="18" t="n">
        <v>0</v>
      </c>
      <c r="P31" s="20" t="n">
        <v>0</v>
      </c>
      <c r="Q31" s="18" t="n">
        <v>3.37494729</v>
      </c>
      <c r="R31" s="20" t="n">
        <v>1.00187383</v>
      </c>
    </row>
    <row r="32" spans="1:18">
      <c r="A32" s="15" t="s">
        <v>454</v>
      </c>
      <c r="B32" s="17" t="n">
        <v>2209</v>
      </c>
      <c r="C32" s="18">
        <f>(1830.0/B32*100)</f>
        <v/>
      </c>
      <c r="D32" s="19" t="n">
        <v>379</v>
      </c>
      <c r="E32" s="18" t="n">
        <v>26.86171624</v>
      </c>
      <c r="F32" s="20" t="n">
        <v>2.39131121</v>
      </c>
      <c r="G32" s="18" t="n">
        <v>66.96597516</v>
      </c>
      <c r="H32" s="20" t="n">
        <v>2.63489958</v>
      </c>
      <c r="I32" s="18" t="n">
        <v>0</v>
      </c>
      <c r="J32" s="20" t="n">
        <v>0</v>
      </c>
      <c r="K32" s="18" t="n">
        <v>0</v>
      </c>
      <c r="L32" s="20" t="n">
        <v>0</v>
      </c>
      <c r="M32" s="18" t="n">
        <v>0</v>
      </c>
      <c r="N32" s="20" t="n">
        <v>0</v>
      </c>
      <c r="O32" s="18" t="n">
        <v>0</v>
      </c>
      <c r="P32" s="20" t="n">
        <v>0</v>
      </c>
      <c r="Q32" s="18" t="n">
        <v>6.1723086</v>
      </c>
      <c r="R32" s="20" t="n">
        <v>1.44628401</v>
      </c>
    </row>
    <row r="33" spans="1:18">
      <c r="A33" s="15" t="s">
        <v>455</v>
      </c>
      <c r="B33" s="17" t="n">
        <v>3651</v>
      </c>
      <c r="C33" s="18">
        <f>(3206.0/B33*100)</f>
        <v/>
      </c>
      <c r="D33" s="19" t="n">
        <v>445</v>
      </c>
      <c r="E33" s="18" t="n">
        <v>25.70799271</v>
      </c>
      <c r="F33" s="20" t="n">
        <v>2.15205821</v>
      </c>
      <c r="G33" s="18" t="n">
        <v>67.62511459</v>
      </c>
      <c r="H33" s="20" t="n">
        <v>1.81547841</v>
      </c>
      <c r="I33" s="18" t="n">
        <v>0</v>
      </c>
      <c r="J33" s="20" t="n">
        <v>0</v>
      </c>
      <c r="K33" s="18" t="n">
        <v>0.31604365</v>
      </c>
      <c r="L33" s="20" t="n">
        <v>0.31742285</v>
      </c>
      <c r="M33" s="18" t="n">
        <v>0</v>
      </c>
      <c r="N33" s="20" t="n">
        <v>0</v>
      </c>
      <c r="O33" s="18" t="n">
        <v>0</v>
      </c>
      <c r="P33" s="20" t="n">
        <v>0</v>
      </c>
      <c r="Q33" s="18" t="n">
        <v>6.35084905</v>
      </c>
      <c r="R33" s="20" t="n">
        <v>1.32162151</v>
      </c>
    </row>
    <row r="34" spans="1:18">
      <c r="A34" s="15" t="s">
        <v>456</v>
      </c>
      <c r="B34" s="17" t="n">
        <v>3035</v>
      </c>
      <c r="C34" s="18">
        <f>(2673.0/B34*100)</f>
        <v/>
      </c>
      <c r="D34" s="19" t="n">
        <v>362</v>
      </c>
      <c r="E34" s="18" t="n">
        <v>35.3420457</v>
      </c>
      <c r="F34" s="20" t="n">
        <v>2.47035386</v>
      </c>
      <c r="G34" s="18" t="n">
        <v>52.70505787</v>
      </c>
      <c r="H34" s="20" t="n">
        <v>2.54204419</v>
      </c>
      <c r="I34" s="18" t="n">
        <v>0</v>
      </c>
      <c r="J34" s="20" t="n">
        <v>0</v>
      </c>
      <c r="K34" s="18" t="n">
        <v>0</v>
      </c>
      <c r="L34" s="20" t="n">
        <v>0</v>
      </c>
      <c r="M34" s="18" t="n">
        <v>0</v>
      </c>
      <c r="N34" s="20" t="n">
        <v>0</v>
      </c>
      <c r="O34" s="18" t="n">
        <v>0</v>
      </c>
      <c r="P34" s="20" t="n">
        <v>0</v>
      </c>
      <c r="Q34" s="18" t="n">
        <v>11.95289643</v>
      </c>
      <c r="R34" s="20" t="n">
        <v>1.67871208</v>
      </c>
    </row>
    <row r="35" spans="1:18">
      <c r="A35" s="15" t="s">
        <v>457</v>
      </c>
      <c r="B35" s="17" t="n">
        <v>2901</v>
      </c>
      <c r="C35" s="18">
        <f>(2535.0/B35*100)</f>
        <v/>
      </c>
      <c r="D35" s="19" t="n">
        <v>366</v>
      </c>
      <c r="E35" s="18" t="n">
        <v>34.30008376</v>
      </c>
      <c r="F35" s="20" t="n">
        <v>2.92333565</v>
      </c>
      <c r="G35" s="18" t="n">
        <v>61.0363535</v>
      </c>
      <c r="H35" s="20" t="n">
        <v>2.88704536</v>
      </c>
      <c r="I35" s="18" t="n">
        <v>0</v>
      </c>
      <c r="J35" s="20" t="n">
        <v>0</v>
      </c>
      <c r="K35" s="18" t="n">
        <v>0</v>
      </c>
      <c r="L35" s="20" t="n">
        <v>0</v>
      </c>
      <c r="M35" s="18" t="n">
        <v>0</v>
      </c>
      <c r="N35" s="20" t="n">
        <v>0</v>
      </c>
      <c r="O35" s="18" t="n">
        <v>0</v>
      </c>
      <c r="P35" s="20" t="n">
        <v>0</v>
      </c>
      <c r="Q35" s="18" t="n">
        <v>4.66356274</v>
      </c>
      <c r="R35" s="20" t="n">
        <v>1.18390708</v>
      </c>
    </row>
    <row r="36" spans="1:18">
      <c r="A36" s="15" t="s">
        <v>458</v>
      </c>
      <c r="B36" s="17" t="n">
        <v>3404</v>
      </c>
      <c r="C36" s="18">
        <f>(2996.0/B36*100)</f>
        <v/>
      </c>
      <c r="D36" s="19" t="n">
        <v>408</v>
      </c>
      <c r="E36" s="18" t="n">
        <v>35.43218834</v>
      </c>
      <c r="F36" s="20" t="n">
        <v>2.56008841</v>
      </c>
      <c r="G36" s="18" t="n">
        <v>58.56640457</v>
      </c>
      <c r="H36" s="20" t="n">
        <v>2.30255091</v>
      </c>
      <c r="I36" s="18" t="n">
        <v>0</v>
      </c>
      <c r="J36" s="20" t="n">
        <v>0</v>
      </c>
      <c r="K36" s="18" t="n">
        <v>0</v>
      </c>
      <c r="L36" s="20" t="n">
        <v>0</v>
      </c>
      <c r="M36" s="18" t="n">
        <v>0</v>
      </c>
      <c r="N36" s="20" t="n">
        <v>0</v>
      </c>
      <c r="O36" s="18" t="n">
        <v>0</v>
      </c>
      <c r="P36" s="20" t="n">
        <v>0</v>
      </c>
      <c r="Q36" s="18" t="n">
        <v>6.00140709</v>
      </c>
      <c r="R36" s="20" t="n">
        <v>1.30359815</v>
      </c>
    </row>
    <row r="37" spans="1:18">
      <c r="A37" s="15" t="s">
        <v>459</v>
      </c>
      <c r="B37" s="17" t="n">
        <v>2731</v>
      </c>
      <c r="C37" s="18">
        <f>(2391.0/B37*100)</f>
        <v/>
      </c>
      <c r="D37" s="19" t="n">
        <v>340</v>
      </c>
      <c r="E37" s="18" t="n">
        <v>21.16690637</v>
      </c>
      <c r="F37" s="20" t="n">
        <v>1.83027302</v>
      </c>
      <c r="G37" s="18" t="n">
        <v>74.78201355</v>
      </c>
      <c r="H37" s="20" t="n">
        <v>1.93044857</v>
      </c>
      <c r="I37" s="18" t="n">
        <v>0</v>
      </c>
      <c r="J37" s="20" t="n">
        <v>0</v>
      </c>
      <c r="K37" s="18" t="n">
        <v>0.57596304</v>
      </c>
      <c r="L37" s="20" t="n">
        <v>0.41241916</v>
      </c>
      <c r="M37" s="18" t="n">
        <v>0</v>
      </c>
      <c r="N37" s="20" t="n">
        <v>0</v>
      </c>
      <c r="O37" s="18" t="n">
        <v>0</v>
      </c>
      <c r="P37" s="20" t="n">
        <v>0</v>
      </c>
      <c r="Q37" s="18" t="n">
        <v>3.47511704</v>
      </c>
      <c r="R37" s="20" t="n">
        <v>1.02831303</v>
      </c>
    </row>
    <row r="38" spans="1:18">
      <c r="A38" s="15" t="s">
        <v>460</v>
      </c>
      <c r="B38" s="17" t="n">
        <v>2807</v>
      </c>
      <c r="C38" s="18">
        <f>(2328.0/B38*100)</f>
        <v/>
      </c>
      <c r="D38" s="19" t="n">
        <v>479</v>
      </c>
      <c r="E38" s="18" t="n">
        <v>33.01993718</v>
      </c>
      <c r="F38" s="20" t="n">
        <v>2.4508342</v>
      </c>
      <c r="G38" s="18" t="n">
        <v>59.66317642</v>
      </c>
      <c r="H38" s="20" t="n">
        <v>2.75224776</v>
      </c>
      <c r="I38" s="18" t="n">
        <v>0</v>
      </c>
      <c r="J38" s="20" t="n">
        <v>0</v>
      </c>
      <c r="K38" s="18" t="n">
        <v>0.05957464</v>
      </c>
      <c r="L38" s="20" t="n">
        <v>0.0400452</v>
      </c>
      <c r="M38" s="18" t="n">
        <v>0.27072771</v>
      </c>
      <c r="N38" s="20" t="n">
        <v>0.27120157</v>
      </c>
      <c r="O38" s="18" t="n">
        <v>0</v>
      </c>
      <c r="P38" s="20" t="n">
        <v>0</v>
      </c>
      <c r="Q38" s="18" t="n">
        <v>6.98658406</v>
      </c>
      <c r="R38" s="20" t="n">
        <v>1.12575631</v>
      </c>
    </row>
    <row r="39" spans="1:18">
      <c r="A39" s="15" t="s">
        <v>461</v>
      </c>
      <c r="B39" s="17" t="n">
        <v>2938</v>
      </c>
      <c r="C39" s="18">
        <f>(2588.0/B39*100)</f>
        <v/>
      </c>
      <c r="D39" s="19" t="n">
        <v>350</v>
      </c>
      <c r="E39" s="18" t="n">
        <v>38.83709456</v>
      </c>
      <c r="F39" s="20" t="n">
        <v>2.99061289</v>
      </c>
      <c r="G39" s="18" t="n">
        <v>53.30273375</v>
      </c>
      <c r="H39" s="20" t="n">
        <v>3.22337872</v>
      </c>
      <c r="I39" s="18" t="n">
        <v>0</v>
      </c>
      <c r="J39" s="20" t="n">
        <v>0</v>
      </c>
      <c r="K39" s="18" t="n">
        <v>0</v>
      </c>
      <c r="L39" s="20" t="n">
        <v>0</v>
      </c>
      <c r="M39" s="18" t="n">
        <v>0</v>
      </c>
      <c r="N39" s="20" t="n">
        <v>0</v>
      </c>
      <c r="O39" s="18" t="n">
        <v>0</v>
      </c>
      <c r="P39" s="20" t="n">
        <v>0</v>
      </c>
      <c r="Q39" s="18" t="n">
        <v>7.8601717</v>
      </c>
      <c r="R39" s="20" t="n">
        <v>1.47495443</v>
      </c>
    </row>
    <row r="40" spans="1:18">
      <c r="A40" s="15" t="s">
        <v>462</v>
      </c>
      <c r="B40" s="17" t="n">
        <v>6922</v>
      </c>
      <c r="C40" s="18">
        <f>(6090.0/B40*100)</f>
        <v/>
      </c>
      <c r="D40" s="19" t="n">
        <v>832</v>
      </c>
      <c r="E40" s="18" t="n">
        <v>16.66536737</v>
      </c>
      <c r="F40" s="20" t="n">
        <v>1.9465273</v>
      </c>
      <c r="G40" s="18" t="n">
        <v>79.83200015</v>
      </c>
      <c r="H40" s="20" t="n">
        <v>2.11803625</v>
      </c>
      <c r="I40" s="18" t="n">
        <v>0</v>
      </c>
      <c r="J40" s="20" t="n">
        <v>0</v>
      </c>
      <c r="K40" s="18" t="n">
        <v>0.02370879</v>
      </c>
      <c r="L40" s="20" t="n">
        <v>0.02382851</v>
      </c>
      <c r="M40" s="18" t="n">
        <v>0</v>
      </c>
      <c r="N40" s="20" t="n">
        <v>0</v>
      </c>
      <c r="O40" s="18" t="n">
        <v>0</v>
      </c>
      <c r="P40" s="20" t="n">
        <v>0</v>
      </c>
      <c r="Q40" s="18" t="n">
        <v>3.47892369</v>
      </c>
      <c r="R40" s="20" t="n">
        <v>0.84467313</v>
      </c>
    </row>
    <row r="41" spans="1:18">
      <c r="A41" s="15" t="s">
        <v>463</v>
      </c>
      <c r="B41" s="17" t="n">
        <v>2854</v>
      </c>
      <c r="C41" s="18">
        <f>(2497.0/B41*100)</f>
        <v/>
      </c>
      <c r="D41" s="19" t="n">
        <v>357</v>
      </c>
      <c r="E41" s="18" t="n">
        <v>15.81910712</v>
      </c>
      <c r="F41" s="20" t="n">
        <v>1.93189409</v>
      </c>
      <c r="G41" s="18" t="n">
        <v>82.87435517</v>
      </c>
      <c r="H41" s="20" t="n">
        <v>1.98513474</v>
      </c>
      <c r="I41" s="18" t="n">
        <v>0</v>
      </c>
      <c r="J41" s="20" t="n">
        <v>0</v>
      </c>
      <c r="K41" s="18" t="n">
        <v>0</v>
      </c>
      <c r="L41" s="20" t="n">
        <v>0</v>
      </c>
      <c r="M41" s="18" t="n">
        <v>0</v>
      </c>
      <c r="N41" s="20" t="n">
        <v>0</v>
      </c>
      <c r="O41" s="18" t="n">
        <v>0</v>
      </c>
      <c r="P41" s="20" t="n">
        <v>0</v>
      </c>
      <c r="Q41" s="18" t="n">
        <v>1.30653771</v>
      </c>
      <c r="R41" s="20" t="n">
        <v>0.5883026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(10814.0/B46*100)</f>
        <v/>
      </c>
      <c r="D46" s="19" t="n">
        <v>1259</v>
      </c>
      <c r="E46" s="18" t="n">
        <v>42.63194277</v>
      </c>
      <c r="F46" s="20" t="n">
        <v>1.74922448</v>
      </c>
      <c r="G46" s="18" t="n">
        <v>43.27248866</v>
      </c>
      <c r="H46" s="20" t="n">
        <v>1.8529886</v>
      </c>
      <c r="I46" s="18" t="n">
        <v>0</v>
      </c>
      <c r="J46" s="20" t="n">
        <v>0</v>
      </c>
      <c r="K46" s="18" t="n">
        <v>0.94825872</v>
      </c>
      <c r="L46" s="20" t="n">
        <v>0.30760954</v>
      </c>
      <c r="M46" s="18" t="n">
        <v>0.58920932</v>
      </c>
      <c r="N46" s="20" t="n">
        <v>0.27463275</v>
      </c>
      <c r="O46" s="18" t="n">
        <v>0</v>
      </c>
      <c r="P46" s="20" t="n">
        <v>0</v>
      </c>
      <c r="Q46" s="18" t="n">
        <v>12.55810053</v>
      </c>
      <c r="R46" s="20" t="n">
        <v>1.06052413</v>
      </c>
    </row>
    <row r="47" spans="1:18">
      <c r="A47" s="15" t="s">
        <v>470</v>
      </c>
      <c r="B47" s="17" t="n">
        <v>2823</v>
      </c>
      <c r="C47" s="18">
        <f>(2485.0/B47*100)</f>
        <v/>
      </c>
      <c r="D47" s="19" t="n">
        <v>338</v>
      </c>
      <c r="E47" s="18" t="n">
        <v>28.03263464</v>
      </c>
      <c r="F47" s="20" t="n">
        <v>2.03049949</v>
      </c>
      <c r="G47" s="18" t="n">
        <v>51.83062963</v>
      </c>
      <c r="H47" s="20" t="n">
        <v>2.67414406</v>
      </c>
      <c r="I47" s="18" t="n">
        <v>0</v>
      </c>
      <c r="J47" s="20" t="n">
        <v>0</v>
      </c>
      <c r="K47" s="18" t="n">
        <v>0.28803224</v>
      </c>
      <c r="L47" s="20" t="n">
        <v>0.27868099</v>
      </c>
      <c r="M47" s="18" t="n">
        <v>0</v>
      </c>
      <c r="N47" s="20" t="n">
        <v>0</v>
      </c>
      <c r="O47" s="18" t="n">
        <v>0</v>
      </c>
      <c r="P47" s="20" t="n">
        <v>0</v>
      </c>
      <c r="Q47" s="18" t="n">
        <v>19.84870348</v>
      </c>
      <c r="R47" s="20" t="n">
        <v>2.28423459</v>
      </c>
    </row>
    <row r="48" spans="1:18">
      <c r="A48" s="15" t="s">
        <v>471</v>
      </c>
      <c r="B48" s="17" t="n">
        <v>4682</v>
      </c>
      <c r="C48" s="18">
        <f>(4099.0/B48*100)</f>
        <v/>
      </c>
      <c r="D48" s="19" t="n">
        <v>583</v>
      </c>
      <c r="E48" s="18" t="n">
        <v>19.89416439</v>
      </c>
      <c r="F48" s="20" t="n">
        <v>2.35690507</v>
      </c>
      <c r="G48" s="18" t="n">
        <v>72.90636861</v>
      </c>
      <c r="H48" s="20" t="n">
        <v>2.86151604</v>
      </c>
      <c r="I48" s="18" t="n">
        <v>0</v>
      </c>
      <c r="J48" s="20" t="n">
        <v>0</v>
      </c>
      <c r="K48" s="18" t="n">
        <v>0.32897925</v>
      </c>
      <c r="L48" s="20" t="n">
        <v>0.32258067</v>
      </c>
      <c r="M48" s="18" t="n">
        <v>0</v>
      </c>
      <c r="N48" s="20" t="n">
        <v>0</v>
      </c>
      <c r="O48" s="18" t="n">
        <v>0</v>
      </c>
      <c r="P48" s="20" t="n">
        <v>0</v>
      </c>
      <c r="Q48" s="18" t="n">
        <v>6.87048776</v>
      </c>
      <c r="R48" s="20" t="n">
        <v>1.62644006</v>
      </c>
    </row>
    <row r="49" spans="1:18">
      <c r="A49" s="15" t="s">
        <v>472</v>
      </c>
      <c r="B49" s="17" t="n">
        <v>6158</v>
      </c>
      <c r="C49" s="18">
        <f>(5425.0/B49*100)</f>
        <v/>
      </c>
      <c r="D49" s="19" t="n">
        <v>733</v>
      </c>
      <c r="E49" s="18" t="n">
        <v>39.67098527</v>
      </c>
      <c r="F49" s="20" t="n">
        <v>2.27581142</v>
      </c>
      <c r="G49" s="18" t="n">
        <v>55.19699082</v>
      </c>
      <c r="H49" s="20" t="n">
        <v>2.67227676</v>
      </c>
      <c r="I49" s="18" t="n">
        <v>0</v>
      </c>
      <c r="J49" s="20" t="n">
        <v>0</v>
      </c>
      <c r="K49" s="18" t="n">
        <v>1.19480708</v>
      </c>
      <c r="L49" s="20" t="n">
        <v>0.49388519</v>
      </c>
      <c r="M49" s="18" t="n">
        <v>0</v>
      </c>
      <c r="N49" s="20" t="n">
        <v>0</v>
      </c>
      <c r="O49" s="18" t="n">
        <v>0</v>
      </c>
      <c r="P49" s="20" t="n">
        <v>0</v>
      </c>
      <c r="Q49" s="18" t="n">
        <v>3.93721683</v>
      </c>
      <c r="R49" s="20" t="n">
        <v>1.19035433</v>
      </c>
    </row>
    <row r="50" spans="1:18">
      <c r="A50" s="15" t="s">
        <v>473</v>
      </c>
      <c r="B50" s="17" t="n">
        <v>3494</v>
      </c>
      <c r="C50" s="18">
        <f>(3117.0/B50*100)</f>
        <v/>
      </c>
      <c r="D50" s="19" t="n">
        <v>377</v>
      </c>
      <c r="E50" s="18" t="n">
        <v>42.93673951</v>
      </c>
      <c r="F50" s="20" t="n">
        <v>2.92305363</v>
      </c>
      <c r="G50" s="18" t="n">
        <v>52.34999558</v>
      </c>
      <c r="H50" s="20" t="n">
        <v>3.05967269</v>
      </c>
      <c r="I50" s="18" t="n">
        <v>0</v>
      </c>
      <c r="J50" s="20" t="n">
        <v>0</v>
      </c>
      <c r="K50" s="18" t="n">
        <v>0</v>
      </c>
      <c r="L50" s="20" t="n">
        <v>0</v>
      </c>
      <c r="M50" s="18" t="n">
        <v>0</v>
      </c>
      <c r="N50" s="20" t="n">
        <v>0</v>
      </c>
      <c r="O50" s="18" t="n">
        <v>0</v>
      </c>
      <c r="P50" s="20" t="n">
        <v>0</v>
      </c>
      <c r="Q50" s="18" t="n">
        <v>4.71326491</v>
      </c>
      <c r="R50" s="20" t="n">
        <v>1.06183509</v>
      </c>
    </row>
    <row r="51" spans="1:18">
      <c r="A51" s="15" t="s">
        <v>474</v>
      </c>
      <c r="B51" s="17" t="n">
        <v>3013</v>
      </c>
      <c r="C51" s="18">
        <f>(2650.0/B51*100)</f>
        <v/>
      </c>
      <c r="D51" s="19" t="n">
        <v>363</v>
      </c>
      <c r="E51" s="18" t="n">
        <v>15.22907025</v>
      </c>
      <c r="F51" s="20" t="n">
        <v>1.79864575</v>
      </c>
      <c r="G51" s="18" t="n">
        <v>74.26201226000001</v>
      </c>
      <c r="H51" s="20" t="n">
        <v>2.13623464</v>
      </c>
      <c r="I51" s="18" t="n">
        <v>0</v>
      </c>
      <c r="J51" s="20" t="n">
        <v>0</v>
      </c>
      <c r="K51" s="18" t="n">
        <v>0</v>
      </c>
      <c r="L51" s="20" t="n">
        <v>0</v>
      </c>
      <c r="M51" s="18" t="n">
        <v>0</v>
      </c>
      <c r="N51" s="20" t="n">
        <v>0</v>
      </c>
      <c r="O51" s="18" t="n">
        <v>0</v>
      </c>
      <c r="P51" s="20" t="n">
        <v>0</v>
      </c>
      <c r="Q51" s="18" t="n">
        <v>10.5089175</v>
      </c>
      <c r="R51" s="20" t="n">
        <v>1.76323011</v>
      </c>
    </row>
    <row r="52" spans="1:18">
      <c r="A52" s="15" t="s">
        <v>475</v>
      </c>
      <c r="B52" s="17" t="n">
        <v>2760</v>
      </c>
      <c r="C52" s="18">
        <f>(2426.0/B52*100)</f>
        <v/>
      </c>
      <c r="D52" s="19" t="n">
        <v>334</v>
      </c>
      <c r="E52" s="18" t="n">
        <v>23.878806</v>
      </c>
      <c r="F52" s="20" t="n">
        <v>2.57226994</v>
      </c>
      <c r="G52" s="18" t="n">
        <v>67.21850911999999</v>
      </c>
      <c r="H52" s="20" t="n">
        <v>3.01233221</v>
      </c>
      <c r="I52" s="18" t="n">
        <v>0</v>
      </c>
      <c r="J52" s="20" t="n">
        <v>0</v>
      </c>
      <c r="K52" s="18" t="n">
        <v>0.3248332</v>
      </c>
      <c r="L52" s="20" t="n">
        <v>0.32556491</v>
      </c>
      <c r="M52" s="18" t="n">
        <v>0</v>
      </c>
      <c r="N52" s="20" t="n">
        <v>0</v>
      </c>
      <c r="O52" s="18" t="n">
        <v>0</v>
      </c>
      <c r="P52" s="20" t="n">
        <v>0</v>
      </c>
      <c r="Q52" s="18" t="n">
        <v>8.57785168</v>
      </c>
      <c r="R52" s="20" t="n">
        <v>1.65432876</v>
      </c>
    </row>
    <row r="53" spans="1:18">
      <c r="A53" s="15" t="s">
        <v>476</v>
      </c>
      <c r="B53" s="17" t="n">
        <v>2474</v>
      </c>
      <c r="C53" s="18">
        <f>(2096.0/B53*100)</f>
        <v/>
      </c>
      <c r="D53" s="19" t="n">
        <v>378</v>
      </c>
      <c r="E53" s="18" t="n">
        <v>21.09562326</v>
      </c>
      <c r="F53" s="20" t="n">
        <v>2.00206988</v>
      </c>
      <c r="G53" s="18" t="n">
        <v>58.38065366</v>
      </c>
      <c r="H53" s="20" t="n">
        <v>2.83626743</v>
      </c>
      <c r="I53" s="18" t="n">
        <v>0</v>
      </c>
      <c r="J53" s="20" t="n">
        <v>0</v>
      </c>
      <c r="K53" s="18" t="n">
        <v>8.69642898</v>
      </c>
      <c r="L53" s="20" t="n">
        <v>1.53550276</v>
      </c>
      <c r="M53" s="18" t="n">
        <v>1.1733572</v>
      </c>
      <c r="N53" s="20" t="n">
        <v>1.02982921</v>
      </c>
      <c r="O53" s="18" t="n">
        <v>0</v>
      </c>
      <c r="P53" s="20" t="n">
        <v>0</v>
      </c>
      <c r="Q53" s="18" t="n">
        <v>10.65393689</v>
      </c>
      <c r="R53" s="20" t="n">
        <v>2.01549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(2365.0/B55*100)</f>
        <v/>
      </c>
      <c r="D55" s="19" t="n">
        <v>310</v>
      </c>
      <c r="E55" s="18" t="n">
        <v>13.73371135</v>
      </c>
      <c r="F55" s="20" t="n">
        <v>2.06589994</v>
      </c>
      <c r="G55" s="18" t="n">
        <v>81.76241211999999</v>
      </c>
      <c r="H55" s="20" t="n">
        <v>2.1915034</v>
      </c>
      <c r="I55" s="18" t="n">
        <v>0</v>
      </c>
      <c r="J55" s="20" t="n">
        <v>0</v>
      </c>
      <c r="K55" s="18" t="n">
        <v>0</v>
      </c>
      <c r="L55" s="20" t="n">
        <v>0</v>
      </c>
      <c r="M55" s="18" t="n">
        <v>0</v>
      </c>
      <c r="N55" s="20" t="n">
        <v>0</v>
      </c>
      <c r="O55" s="18" t="n">
        <v>0</v>
      </c>
      <c r="P55" s="20" t="n">
        <v>0</v>
      </c>
      <c r="Q55" s="18" t="n">
        <v>4.50387653</v>
      </c>
      <c r="R55" s="20" t="n">
        <v>1.28099835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(2824.0/B61*100)</f>
        <v/>
      </c>
      <c r="D61" s="19" t="n">
        <v>377</v>
      </c>
      <c r="E61" s="18" t="n">
        <v>27.45442183</v>
      </c>
      <c r="F61" s="20" t="n">
        <v>2.47797787</v>
      </c>
      <c r="G61" s="18" t="n">
        <v>67.48684871</v>
      </c>
      <c r="H61" s="20" t="n">
        <v>2.36416966</v>
      </c>
      <c r="I61" s="18" t="n">
        <v>0</v>
      </c>
      <c r="J61" s="20" t="n">
        <v>0</v>
      </c>
      <c r="K61" s="18" t="n">
        <v>0.12339136</v>
      </c>
      <c r="L61" s="20" t="n">
        <v>0.08817299000000001</v>
      </c>
      <c r="M61" s="18" t="n">
        <v>0.32276143</v>
      </c>
      <c r="N61" s="20" t="n">
        <v>0.32019816</v>
      </c>
      <c r="O61" s="18" t="n">
        <v>0</v>
      </c>
      <c r="P61" s="20" t="n">
        <v>0</v>
      </c>
      <c r="Q61" s="18" t="n">
        <v>4.61257668</v>
      </c>
      <c r="R61" s="20" t="n">
        <v>1.14851166</v>
      </c>
    </row>
    <row r="62" spans="1:18">
      <c r="A62" s="15" t="s">
        <v>486</v>
      </c>
      <c r="B62" s="17" t="n">
        <v>2230</v>
      </c>
      <c r="C62" s="18">
        <f>(1950.0/B62*100)</f>
        <v/>
      </c>
      <c r="D62" s="19" t="n">
        <v>280</v>
      </c>
      <c r="E62" s="18" t="n">
        <v>35.72845796</v>
      </c>
      <c r="F62" s="20" t="n">
        <v>2.74986774</v>
      </c>
      <c r="G62" s="18" t="n">
        <v>63.91646872</v>
      </c>
      <c r="H62" s="20" t="n">
        <v>2.72780811</v>
      </c>
      <c r="I62" s="18" t="n">
        <v>0</v>
      </c>
      <c r="J62" s="20" t="n">
        <v>0</v>
      </c>
      <c r="K62" s="18" t="n">
        <v>0</v>
      </c>
      <c r="L62" s="20" t="n">
        <v>0</v>
      </c>
      <c r="M62" s="18" t="n">
        <v>0</v>
      </c>
      <c r="N62" s="20" t="n">
        <v>0</v>
      </c>
      <c r="O62" s="18" t="n">
        <v>0</v>
      </c>
      <c r="P62" s="20" t="n">
        <v>0</v>
      </c>
      <c r="Q62" s="18" t="n">
        <v>0.35507332</v>
      </c>
      <c r="R62" s="20" t="n">
        <v>0.35795584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(2433.0/B67*100)</f>
        <v/>
      </c>
      <c r="D67" s="19" t="n">
        <v>338</v>
      </c>
      <c r="E67" s="18" t="n">
        <v>15.55656383</v>
      </c>
      <c r="F67" s="20" t="n">
        <v>1.95002517</v>
      </c>
      <c r="G67" s="18" t="n">
        <v>57.95340549</v>
      </c>
      <c r="H67" s="20" t="n">
        <v>2.39130372</v>
      </c>
      <c r="I67" s="18" t="n">
        <v>0</v>
      </c>
      <c r="J67" s="20" t="n">
        <v>0</v>
      </c>
      <c r="K67" s="18" t="n">
        <v>0.27042086</v>
      </c>
      <c r="L67" s="20" t="n">
        <v>0.26969737</v>
      </c>
      <c r="M67" s="18" t="n">
        <v>1.02227074</v>
      </c>
      <c r="N67" s="20" t="n">
        <v>0.60759087</v>
      </c>
      <c r="O67" s="18" t="n">
        <v>0</v>
      </c>
      <c r="P67" s="20" t="n">
        <v>0</v>
      </c>
      <c r="Q67" s="18" t="n">
        <v>25.19733908</v>
      </c>
      <c r="R67" s="20" t="n">
        <v>2.11410105</v>
      </c>
    </row>
    <row r="68" spans="1:18">
      <c r="A68" s="15" t="s">
        <v>492</v>
      </c>
      <c r="B68" s="17" t="n">
        <v>3460</v>
      </c>
      <c r="C68" s="18">
        <f>(3096.0/B68*100)</f>
        <v/>
      </c>
      <c r="D68" s="19" t="n">
        <v>364</v>
      </c>
      <c r="E68" s="18" t="n">
        <v>56.37810325</v>
      </c>
      <c r="F68" s="20" t="n">
        <v>2.74964275</v>
      </c>
      <c r="G68" s="18" t="n">
        <v>36.62133621</v>
      </c>
      <c r="H68" s="20" t="n">
        <v>2.8256962</v>
      </c>
      <c r="I68" s="18" t="n">
        <v>0</v>
      </c>
      <c r="J68" s="20" t="n">
        <v>0</v>
      </c>
      <c r="K68" s="18" t="n">
        <v>0.29816109</v>
      </c>
      <c r="L68" s="20" t="n">
        <v>0.30122464</v>
      </c>
      <c r="M68" s="18" t="n">
        <v>0</v>
      </c>
      <c r="N68" s="20" t="n">
        <v>0</v>
      </c>
      <c r="O68" s="18" t="n">
        <v>0</v>
      </c>
      <c r="P68" s="20" t="n">
        <v>0</v>
      </c>
      <c r="Q68" s="18" t="n">
        <v>6.70239944</v>
      </c>
      <c r="R68" s="20" t="n">
        <v>1.37507743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(5022.0/B70*100)</f>
        <v/>
      </c>
      <c r="D70" s="19" t="n">
        <v>1012</v>
      </c>
      <c r="E70" s="18" t="n">
        <v>41.57888084</v>
      </c>
      <c r="F70" s="20" t="n">
        <v>1.49681251</v>
      </c>
      <c r="G70" s="18" t="n">
        <v>49.16607674</v>
      </c>
      <c r="H70" s="20" t="n">
        <v>1.74454602</v>
      </c>
      <c r="I70" s="18" t="n">
        <v>0</v>
      </c>
      <c r="J70" s="20" t="n">
        <v>0</v>
      </c>
      <c r="K70" s="18" t="n">
        <v>0.85996658</v>
      </c>
      <c r="L70" s="20" t="n">
        <v>0.31384458</v>
      </c>
      <c r="M70" s="18" t="n">
        <v>0</v>
      </c>
      <c r="N70" s="20" t="n">
        <v>0</v>
      </c>
      <c r="O70" s="18" t="n">
        <v>0</v>
      </c>
      <c r="P70" s="20" t="n">
        <v>0</v>
      </c>
      <c r="Q70" s="18" t="n">
        <v>8.39507583</v>
      </c>
      <c r="R70" s="20" t="n">
        <v>1.00109947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(2755.0/B72*100)</f>
        <v/>
      </c>
      <c r="D72" s="19" t="n">
        <v>352</v>
      </c>
      <c r="E72" s="18" t="n">
        <v>26.16551643</v>
      </c>
      <c r="F72" s="20" t="n">
        <v>2.47655149</v>
      </c>
      <c r="G72" s="18" t="n">
        <v>60.70702942</v>
      </c>
      <c r="H72" s="20" t="n">
        <v>2.54337495</v>
      </c>
      <c r="I72" s="18" t="n">
        <v>0</v>
      </c>
      <c r="J72" s="20" t="n">
        <v>0</v>
      </c>
      <c r="K72" s="18" t="n">
        <v>1.27689006</v>
      </c>
      <c r="L72" s="20" t="n">
        <v>0.82888023</v>
      </c>
      <c r="M72" s="18" t="n">
        <v>0.12451167</v>
      </c>
      <c r="N72" s="20" t="n">
        <v>0.12514693</v>
      </c>
      <c r="O72" s="18" t="n">
        <v>0</v>
      </c>
      <c r="P72" s="20" t="n">
        <v>0</v>
      </c>
      <c r="Q72" s="18" t="n">
        <v>11.72605242</v>
      </c>
      <c r="R72" s="20" t="n">
        <v>1.80823029</v>
      </c>
    </row>
    <row r="73" spans="1:18">
      <c r="A73" s="15" t="s">
        <v>497</v>
      </c>
      <c r="B73" s="17" t="n">
        <v>2973</v>
      </c>
      <c r="C73" s="18">
        <f>(2615.0/B73*100)</f>
        <v/>
      </c>
      <c r="D73" s="19" t="n">
        <v>358</v>
      </c>
      <c r="E73" s="18" t="n">
        <v>17.40406495</v>
      </c>
      <c r="F73" s="20" t="n">
        <v>2.03943506</v>
      </c>
      <c r="G73" s="18" t="n">
        <v>81.2509902</v>
      </c>
      <c r="H73" s="20" t="n">
        <v>2.0421675</v>
      </c>
      <c r="I73" s="18" t="n">
        <v>0</v>
      </c>
      <c r="J73" s="20" t="n">
        <v>0</v>
      </c>
      <c r="K73" s="18" t="n">
        <v>0</v>
      </c>
      <c r="L73" s="20" t="n">
        <v>0</v>
      </c>
      <c r="M73" s="18" t="n">
        <v>0</v>
      </c>
      <c r="N73" s="20" t="n">
        <v>0</v>
      </c>
      <c r="O73" s="18" t="n">
        <v>0</v>
      </c>
      <c r="P73" s="20" t="n">
        <v>0</v>
      </c>
      <c r="Q73" s="18" t="n">
        <v>1.34494485</v>
      </c>
      <c r="R73" s="20" t="n">
        <v>0.52170133</v>
      </c>
    </row>
    <row r="74" spans="1:18">
      <c r="A74" s="15" t="s">
        <v>498</v>
      </c>
      <c r="B74" s="17" t="n">
        <v>3819</v>
      </c>
      <c r="C74" s="18">
        <f>(3360.0/B74*100)</f>
        <v/>
      </c>
      <c r="D74" s="19" t="n">
        <v>459</v>
      </c>
      <c r="E74" s="18" t="n">
        <v>28.10801381</v>
      </c>
      <c r="F74" s="20" t="n">
        <v>2.19113818</v>
      </c>
      <c r="G74" s="18" t="n">
        <v>66.05638948000001</v>
      </c>
      <c r="H74" s="20" t="n">
        <v>2.4787775</v>
      </c>
      <c r="I74" s="18" t="n">
        <v>0</v>
      </c>
      <c r="J74" s="20" t="n">
        <v>0</v>
      </c>
      <c r="K74" s="18" t="n">
        <v>0</v>
      </c>
      <c r="L74" s="20" t="n">
        <v>0</v>
      </c>
      <c r="M74" s="18" t="n">
        <v>0</v>
      </c>
      <c r="N74" s="20" t="n">
        <v>0</v>
      </c>
      <c r="O74" s="18" t="n">
        <v>0</v>
      </c>
      <c r="P74" s="20" t="n">
        <v>0</v>
      </c>
      <c r="Q74" s="18" t="n">
        <v>5.83559672</v>
      </c>
      <c r="R74" s="20" t="n">
        <v>1.1080874</v>
      </c>
    </row>
    <row r="75" spans="1:18">
      <c r="A75" s="15" t="s">
        <v>499</v>
      </c>
      <c r="B75" s="17" t="n">
        <v>4652</v>
      </c>
      <c r="C75" s="18">
        <f>(4080.0/B75*100)</f>
        <v/>
      </c>
      <c r="D75" s="19" t="n">
        <v>572</v>
      </c>
      <c r="E75" s="18" t="n">
        <v>40.83795716</v>
      </c>
      <c r="F75" s="20" t="n">
        <v>2.43598647</v>
      </c>
      <c r="G75" s="18" t="n">
        <v>57.83754481</v>
      </c>
      <c r="H75" s="20" t="n">
        <v>2.58277907</v>
      </c>
      <c r="I75" s="18" t="n">
        <v>0</v>
      </c>
      <c r="J75" s="20" t="n">
        <v>0</v>
      </c>
      <c r="K75" s="18" t="n">
        <v>0</v>
      </c>
      <c r="L75" s="20" t="n">
        <v>0</v>
      </c>
      <c r="M75" s="18" t="n">
        <v>0.00742957</v>
      </c>
      <c r="N75" s="20" t="n">
        <v>0.00717804</v>
      </c>
      <c r="O75" s="18" t="n">
        <v>0</v>
      </c>
      <c r="P75" s="20" t="n">
        <v>0</v>
      </c>
      <c r="Q75" s="18" t="n">
        <v>1.31706846</v>
      </c>
      <c r="R75" s="20" t="n">
        <v>0.55153403</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(2659.0/B77*100)</f>
        <v/>
      </c>
      <c r="D77" s="19" t="n">
        <v>310</v>
      </c>
      <c r="E77" s="18" t="n">
        <v>48.32859057</v>
      </c>
      <c r="F77" s="20" t="n">
        <v>3.22392346</v>
      </c>
      <c r="G77" s="18" t="n">
        <v>30.5598982</v>
      </c>
      <c r="H77" s="20" t="n">
        <v>2.7270116</v>
      </c>
      <c r="I77" s="18" t="n">
        <v>0</v>
      </c>
      <c r="J77" s="20" t="n">
        <v>0</v>
      </c>
      <c r="K77" s="18" t="n">
        <v>2.86470641</v>
      </c>
      <c r="L77" s="20" t="n">
        <v>0.91789099</v>
      </c>
      <c r="M77" s="18" t="n">
        <v>0.62427027</v>
      </c>
      <c r="N77" s="20" t="n">
        <v>0.41836838</v>
      </c>
      <c r="O77" s="18" t="n">
        <v>0</v>
      </c>
      <c r="P77" s="20" t="n">
        <v>0</v>
      </c>
      <c r="Q77" s="18" t="n">
        <v>17.62253455</v>
      </c>
      <c r="R77" s="20" t="n">
        <v>2.57520591</v>
      </c>
    </row>
    <row r="78" spans="1:18">
      <c r="A78" s="15" t="s">
        <v>502</v>
      </c>
      <c r="B78" s="17" t="n">
        <v>7115</v>
      </c>
      <c r="C78" s="18">
        <f>(6286.0/B78*100)</f>
        <v/>
      </c>
      <c r="D78" s="19" t="n">
        <v>829</v>
      </c>
      <c r="E78" s="18" t="n">
        <v>21.97088002</v>
      </c>
      <c r="F78" s="20" t="n">
        <v>1.59177714</v>
      </c>
      <c r="G78" s="18" t="n">
        <v>74.19671106</v>
      </c>
      <c r="H78" s="20" t="n">
        <v>1.85887945</v>
      </c>
      <c r="I78" s="18" t="n">
        <v>0</v>
      </c>
      <c r="J78" s="20" t="n">
        <v>0</v>
      </c>
      <c r="K78" s="18" t="n">
        <v>0.66554829</v>
      </c>
      <c r="L78" s="20" t="n">
        <v>0.39081405</v>
      </c>
      <c r="M78" s="18" t="n">
        <v>0.08630409999999999</v>
      </c>
      <c r="N78" s="20" t="n">
        <v>0.08632687999999999</v>
      </c>
      <c r="O78" s="18" t="n">
        <v>0</v>
      </c>
      <c r="P78" s="20" t="n">
        <v>0</v>
      </c>
      <c r="Q78" s="18" t="n">
        <v>3.08055654</v>
      </c>
      <c r="R78" s="20" t="n">
        <v>0.61588144</v>
      </c>
    </row>
    <row r="79" spans="1:18">
      <c r="A79" s="15" t="s">
        <v>503</v>
      </c>
      <c r="B79" s="17" t="n">
        <v>3154</v>
      </c>
      <c r="C79" s="18">
        <f>(2782.0/B79*100)</f>
        <v/>
      </c>
      <c r="D79" s="19" t="n">
        <v>372</v>
      </c>
      <c r="E79" s="18" t="n">
        <v>18.89678356</v>
      </c>
      <c r="F79" s="20" t="n">
        <v>1.98965444</v>
      </c>
      <c r="G79" s="18" t="n">
        <v>68.11371131999999</v>
      </c>
      <c r="H79" s="20" t="n">
        <v>2.12329729</v>
      </c>
      <c r="I79" s="18" t="n">
        <v>0</v>
      </c>
      <c r="J79" s="20" t="n">
        <v>0</v>
      </c>
      <c r="K79" s="18" t="n">
        <v>0</v>
      </c>
      <c r="L79" s="20" t="n">
        <v>0</v>
      </c>
      <c r="M79" s="18" t="n">
        <v>0.24126308</v>
      </c>
      <c r="N79" s="20" t="n">
        <v>0.24208854</v>
      </c>
      <c r="O79" s="18" t="n">
        <v>0</v>
      </c>
      <c r="P79" s="20" t="n">
        <v>0</v>
      </c>
      <c r="Q79" s="18" t="n">
        <v>12.74824203</v>
      </c>
      <c r="R79" s="20" t="n">
        <v>1.75959271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(13981.0/B82*100)</f>
        <v/>
      </c>
      <c r="D82" s="19" t="n">
        <v>1980</v>
      </c>
      <c r="E82" s="18" t="n">
        <v>32.41693178</v>
      </c>
      <c r="F82" s="20" t="n">
        <v>1.36197036</v>
      </c>
      <c r="G82" s="18" t="n">
        <v>62.74846261</v>
      </c>
      <c r="H82" s="20" t="n">
        <v>1.43616491</v>
      </c>
      <c r="I82" s="18" t="n">
        <v>0</v>
      </c>
      <c r="J82" s="20" t="n">
        <v>0</v>
      </c>
      <c r="K82" s="18" t="n">
        <v>0.07618614</v>
      </c>
      <c r="L82" s="20" t="n">
        <v>0.04655512</v>
      </c>
      <c r="M82" s="18" t="n">
        <v>0.01970607</v>
      </c>
      <c r="N82" s="20" t="n">
        <v>0.01955734</v>
      </c>
      <c r="O82" s="18" t="n">
        <v>0</v>
      </c>
      <c r="P82" s="20" t="n">
        <v>0</v>
      </c>
      <c r="Q82" s="18" t="n">
        <v>4.73871339</v>
      </c>
      <c r="R82" s="20" t="n">
        <v>0.6384935</v>
      </c>
    </row>
    <row r="83" spans="1:18">
      <c r="A83" s="15" t="s">
        <v>507</v>
      </c>
      <c r="B83" s="17" t="n">
        <v>808</v>
      </c>
      <c r="C83" s="18">
        <f>(712.0/B83*100)</f>
        <v/>
      </c>
      <c r="D83" s="19" t="n">
        <v>96</v>
      </c>
      <c r="E83" s="18" t="n">
        <v>19.01876723</v>
      </c>
      <c r="F83" s="20" t="n">
        <v>3.99603546</v>
      </c>
      <c r="G83" s="18" t="n">
        <v>80.98123277000001</v>
      </c>
      <c r="H83" s="20" t="n">
        <v>3.99603546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18.10748989</v>
      </c>
      <c r="F84" s="20" t="n">
        <v>3.60794533</v>
      </c>
      <c r="G84" s="18" t="n">
        <v>80.86266817000001</v>
      </c>
      <c r="H84" s="20" t="n">
        <v>3.91228508</v>
      </c>
      <c r="I84" s="18" t="n">
        <v>0</v>
      </c>
      <c r="J84" s="20" t="n">
        <v>0</v>
      </c>
      <c r="K84" s="18" t="n">
        <v>0</v>
      </c>
      <c r="L84" s="20" t="n">
        <v>0</v>
      </c>
      <c r="M84" s="18" t="n">
        <v>0</v>
      </c>
      <c r="N84" s="20" t="n">
        <v>0</v>
      </c>
      <c r="O84" s="18" t="n">
        <v>0</v>
      </c>
      <c r="P84" s="20" t="n">
        <v>0</v>
      </c>
      <c r="Q84" s="18" t="n">
        <v>1.02984194</v>
      </c>
      <c r="R84" s="20" t="n">
        <v>1.02038001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(6305.0/B7*100)</f>
        <v/>
      </c>
      <c r="D7" s="19" t="n">
        <v>858</v>
      </c>
      <c r="E7" s="18" t="n">
        <v>36.29590505</v>
      </c>
      <c r="F7" s="20" t="n">
        <v>1.64713966</v>
      </c>
      <c r="G7" s="18" t="n">
        <v>62.97860896</v>
      </c>
      <c r="H7" s="20" t="n">
        <v>1.6974219</v>
      </c>
      <c r="I7" s="18" t="n">
        <v>0</v>
      </c>
      <c r="J7" s="20" t="n">
        <v>0</v>
      </c>
      <c r="K7" s="18" t="n">
        <v>0.53524082</v>
      </c>
      <c r="L7" s="20" t="n">
        <v>0.26053277</v>
      </c>
      <c r="M7" s="18" t="n">
        <v>0</v>
      </c>
      <c r="N7" s="20" t="n">
        <v>0</v>
      </c>
      <c r="O7" s="18" t="n">
        <v>0</v>
      </c>
      <c r="P7" s="20" t="n">
        <v>0</v>
      </c>
      <c r="Q7" s="18" t="n">
        <v>0.19024518</v>
      </c>
      <c r="R7" s="20" t="n">
        <v>0.19250979</v>
      </c>
    </row>
    <row r="8" spans="1:18">
      <c r="A8" s="15" t="s">
        <v>430</v>
      </c>
      <c r="B8" s="17" t="n">
        <v>3443</v>
      </c>
      <c r="C8" s="18">
        <f>(3016.0/B8*100)</f>
        <v/>
      </c>
      <c r="D8" s="19" t="n">
        <v>427</v>
      </c>
      <c r="E8" s="18" t="n">
        <v>35.58837228</v>
      </c>
      <c r="F8" s="20" t="n">
        <v>2.8714308</v>
      </c>
      <c r="G8" s="18" t="n">
        <v>63.78876704</v>
      </c>
      <c r="H8" s="20" t="n">
        <v>2.91209532</v>
      </c>
      <c r="I8" s="18" t="n">
        <v>0</v>
      </c>
      <c r="J8" s="20" t="n">
        <v>0</v>
      </c>
      <c r="K8" s="18" t="n">
        <v>0</v>
      </c>
      <c r="L8" s="20" t="n">
        <v>0</v>
      </c>
      <c r="M8" s="18" t="n">
        <v>0</v>
      </c>
      <c r="N8" s="20" t="n">
        <v>0</v>
      </c>
      <c r="O8" s="18" t="n">
        <v>0</v>
      </c>
      <c r="P8" s="20" t="n">
        <v>0</v>
      </c>
      <c r="Q8" s="18" t="n">
        <v>0.6228606800000001</v>
      </c>
      <c r="R8" s="20" t="n">
        <v>0.46858256</v>
      </c>
    </row>
    <row r="9" spans="1:18">
      <c r="A9" s="15" t="s">
        <v>431</v>
      </c>
      <c r="B9" s="17" t="n">
        <v>4752</v>
      </c>
      <c r="C9" s="18">
        <f>(4180.0/B9*100)</f>
        <v/>
      </c>
      <c r="D9" s="19" t="n">
        <v>572</v>
      </c>
      <c r="E9" s="18" t="n">
        <v>39.40227514</v>
      </c>
      <c r="F9" s="20" t="n">
        <v>1.99902367</v>
      </c>
      <c r="G9" s="18" t="n">
        <v>60.20012166</v>
      </c>
      <c r="H9" s="20" t="n">
        <v>1.96042174</v>
      </c>
      <c r="I9" s="18" t="n">
        <v>0</v>
      </c>
      <c r="J9" s="20" t="n">
        <v>0</v>
      </c>
      <c r="K9" s="18" t="n">
        <v>0</v>
      </c>
      <c r="L9" s="20" t="n">
        <v>0</v>
      </c>
      <c r="M9" s="18" t="n">
        <v>0</v>
      </c>
      <c r="N9" s="20" t="n">
        <v>0</v>
      </c>
      <c r="O9" s="18" t="n">
        <v>0</v>
      </c>
      <c r="P9" s="20" t="n">
        <v>0</v>
      </c>
      <c r="Q9" s="18" t="n">
        <v>0.3976032</v>
      </c>
      <c r="R9" s="20" t="n">
        <v>0.29838533</v>
      </c>
    </row>
    <row r="10" spans="1:18">
      <c r="A10" s="15" t="s">
        <v>432</v>
      </c>
      <c r="B10" s="17" t="n">
        <v>10022</v>
      </c>
      <c r="C10" s="18">
        <f>(8828.0/B10*100)</f>
        <v/>
      </c>
      <c r="D10" s="19" t="n">
        <v>1194</v>
      </c>
      <c r="E10" s="18" t="n">
        <v>34.23002635</v>
      </c>
      <c r="F10" s="20" t="n">
        <v>1.90222111</v>
      </c>
      <c r="G10" s="18" t="n">
        <v>65.60451461</v>
      </c>
      <c r="H10" s="20" t="n">
        <v>1.92829737</v>
      </c>
      <c r="I10" s="18" t="n">
        <v>0</v>
      </c>
      <c r="J10" s="20" t="n">
        <v>0</v>
      </c>
      <c r="K10" s="18" t="n">
        <v>0.08948985</v>
      </c>
      <c r="L10" s="20" t="n">
        <v>0.08281511</v>
      </c>
      <c r="M10" s="18" t="n">
        <v>0</v>
      </c>
      <c r="N10" s="20" t="n">
        <v>0</v>
      </c>
      <c r="O10" s="18" t="n">
        <v>0</v>
      </c>
      <c r="P10" s="20" t="n">
        <v>0</v>
      </c>
      <c r="Q10" s="18" t="n">
        <v>0.0759692</v>
      </c>
      <c r="R10" s="20" t="n">
        <v>0.05109443</v>
      </c>
    </row>
    <row r="11" spans="1:18">
      <c r="A11" s="15" t="s">
        <v>433</v>
      </c>
      <c r="B11" s="17" t="n">
        <v>3500</v>
      </c>
      <c r="C11" s="18">
        <f>(3084.0/B11*100)</f>
        <v/>
      </c>
      <c r="D11" s="19" t="n">
        <v>416</v>
      </c>
      <c r="E11" s="18" t="n">
        <v>53.35147547</v>
      </c>
      <c r="F11" s="20" t="n">
        <v>2.69134332</v>
      </c>
      <c r="G11" s="18" t="n">
        <v>45.97905548</v>
      </c>
      <c r="H11" s="20" t="n">
        <v>2.67298543</v>
      </c>
      <c r="I11" s="18" t="n">
        <v>0</v>
      </c>
      <c r="J11" s="20" t="n">
        <v>0</v>
      </c>
      <c r="K11" s="18" t="n">
        <v>0</v>
      </c>
      <c r="L11" s="20" t="n">
        <v>0</v>
      </c>
      <c r="M11" s="18" t="n">
        <v>0</v>
      </c>
      <c r="N11" s="20" t="n">
        <v>0</v>
      </c>
      <c r="O11" s="18" t="n">
        <v>0</v>
      </c>
      <c r="P11" s="20" t="n">
        <v>0</v>
      </c>
      <c r="Q11" s="18" t="n">
        <v>0.66946905</v>
      </c>
      <c r="R11" s="20" t="n">
        <v>0.31115916</v>
      </c>
    </row>
    <row r="12" spans="1:18">
      <c r="A12" s="15" t="s">
        <v>434</v>
      </c>
      <c r="B12" s="17" t="n">
        <v>3422</v>
      </c>
      <c r="C12" s="18">
        <f>(2989.0/B12*100)</f>
        <v/>
      </c>
      <c r="D12" s="19" t="n">
        <v>433</v>
      </c>
      <c r="E12" s="18" t="n">
        <v>38.37401713</v>
      </c>
      <c r="F12" s="20" t="n">
        <v>2.67609707</v>
      </c>
      <c r="G12" s="18" t="n">
        <v>61.62598287</v>
      </c>
      <c r="H12" s="20" t="n">
        <v>2.67609707</v>
      </c>
      <c r="I12" s="18" t="n">
        <v>0</v>
      </c>
      <c r="J12" s="20" t="n">
        <v>0</v>
      </c>
      <c r="K12" s="18" t="n">
        <v>0</v>
      </c>
      <c r="L12" s="20" t="n">
        <v>0</v>
      </c>
      <c r="M12" s="18" t="n">
        <v>0</v>
      </c>
      <c r="N12" s="20" t="n">
        <v>0</v>
      </c>
      <c r="O12" s="18" t="n">
        <v>0</v>
      </c>
      <c r="P12" s="20" t="n">
        <v>0</v>
      </c>
      <c r="Q12" s="18" t="n">
        <v>0</v>
      </c>
      <c r="R12" s="20" t="n">
        <v>0</v>
      </c>
    </row>
    <row r="13" spans="1:18">
      <c r="A13" s="15" t="s">
        <v>435</v>
      </c>
      <c r="B13" s="17" t="n">
        <v>3602</v>
      </c>
      <c r="C13" s="18">
        <f>(3159.0/B13*100)</f>
        <v/>
      </c>
      <c r="D13" s="19" t="n">
        <v>443</v>
      </c>
      <c r="E13" s="18" t="n">
        <v>28.42110115</v>
      </c>
      <c r="F13" s="20" t="n">
        <v>2.61268275</v>
      </c>
      <c r="G13" s="18" t="n">
        <v>71.04218279</v>
      </c>
      <c r="H13" s="20" t="n">
        <v>2.6091339</v>
      </c>
      <c r="I13" s="18" t="n">
        <v>0</v>
      </c>
      <c r="J13" s="20" t="n">
        <v>0</v>
      </c>
      <c r="K13" s="18" t="n">
        <v>0.23844846</v>
      </c>
      <c r="L13" s="20" t="n">
        <v>0.24668473</v>
      </c>
      <c r="M13" s="18" t="n">
        <v>0</v>
      </c>
      <c r="N13" s="20" t="n">
        <v>0</v>
      </c>
      <c r="O13" s="18" t="n">
        <v>0</v>
      </c>
      <c r="P13" s="20" t="n">
        <v>0</v>
      </c>
      <c r="Q13" s="18" t="n">
        <v>0.2982676</v>
      </c>
      <c r="R13" s="20" t="n">
        <v>0.21570555</v>
      </c>
    </row>
    <row r="14" spans="1:18">
      <c r="A14" s="15" t="s">
        <v>436</v>
      </c>
      <c r="B14" s="17" t="n">
        <v>2788</v>
      </c>
      <c r="C14" s="18">
        <f>(2441.0/B14*100)</f>
        <v/>
      </c>
      <c r="D14" s="19" t="n">
        <v>347</v>
      </c>
      <c r="E14" s="18" t="n">
        <v>22.69321568</v>
      </c>
      <c r="F14" s="20" t="n">
        <v>2.61899134</v>
      </c>
      <c r="G14" s="18" t="n">
        <v>76.81163581</v>
      </c>
      <c r="H14" s="20" t="n">
        <v>2.6352322</v>
      </c>
      <c r="I14" s="18" t="n">
        <v>0</v>
      </c>
      <c r="J14" s="20" t="n">
        <v>0</v>
      </c>
      <c r="K14" s="18" t="n">
        <v>0.49514851</v>
      </c>
      <c r="L14" s="20" t="n">
        <v>0.35804005</v>
      </c>
      <c r="M14" s="18" t="n">
        <v>0</v>
      </c>
      <c r="N14" s="20" t="n">
        <v>0</v>
      </c>
      <c r="O14" s="18" t="n">
        <v>0</v>
      </c>
      <c r="P14" s="20" t="n">
        <v>0</v>
      </c>
      <c r="Q14" s="18" t="n">
        <v>0</v>
      </c>
      <c r="R14" s="20" t="n">
        <v>0</v>
      </c>
    </row>
    <row r="15" spans="1:18">
      <c r="A15" s="15" t="s">
        <v>437</v>
      </c>
      <c r="B15" s="17" t="n">
        <v>2863</v>
      </c>
      <c r="C15" s="18">
        <f>(2507.0/B15*100)</f>
        <v/>
      </c>
      <c r="D15" s="19" t="n">
        <v>356</v>
      </c>
      <c r="E15" s="18" t="n">
        <v>20.14741024</v>
      </c>
      <c r="F15" s="20" t="n">
        <v>2.23139127</v>
      </c>
      <c r="G15" s="18" t="n">
        <v>79.85258976</v>
      </c>
      <c r="H15" s="20" t="n">
        <v>2.23139127</v>
      </c>
      <c r="I15" s="18" t="n">
        <v>0</v>
      </c>
      <c r="J15" s="20" t="n">
        <v>0</v>
      </c>
      <c r="K15" s="18" t="n">
        <v>0</v>
      </c>
      <c r="L15" s="20" t="n">
        <v>0</v>
      </c>
      <c r="M15" s="18" t="n">
        <v>0</v>
      </c>
      <c r="N15" s="20" t="n">
        <v>0</v>
      </c>
      <c r="O15" s="18" t="n">
        <v>0</v>
      </c>
      <c r="P15" s="20" t="n">
        <v>0</v>
      </c>
      <c r="Q15" s="18" t="n">
        <v>0</v>
      </c>
      <c r="R15" s="20" t="n">
        <v>0</v>
      </c>
    </row>
    <row r="16" spans="1:18">
      <c r="A16" s="15" t="s">
        <v>438</v>
      </c>
      <c r="B16" s="17" t="n">
        <v>3111</v>
      </c>
      <c r="C16" s="18">
        <f>(2728.0/B16*100)</f>
        <v/>
      </c>
      <c r="D16" s="19" t="n">
        <v>383</v>
      </c>
      <c r="E16" s="18" t="n">
        <v>35.55975893</v>
      </c>
      <c r="F16" s="20" t="n">
        <v>2.54583564</v>
      </c>
      <c r="G16" s="18" t="n">
        <v>62.57616749</v>
      </c>
      <c r="H16" s="20" t="n">
        <v>2.49781548</v>
      </c>
      <c r="I16" s="18" t="n">
        <v>0</v>
      </c>
      <c r="J16" s="20" t="n">
        <v>0</v>
      </c>
      <c r="K16" s="18" t="n">
        <v>0.52596801</v>
      </c>
      <c r="L16" s="20" t="n">
        <v>0.46087186</v>
      </c>
      <c r="M16" s="18" t="n">
        <v>0</v>
      </c>
      <c r="N16" s="20" t="n">
        <v>0</v>
      </c>
      <c r="O16" s="18" t="n">
        <v>0</v>
      </c>
      <c r="P16" s="20" t="n">
        <v>0</v>
      </c>
      <c r="Q16" s="18" t="n">
        <v>1.33810557</v>
      </c>
      <c r="R16" s="20" t="n">
        <v>0.57985296</v>
      </c>
    </row>
    <row r="17" spans="1:18">
      <c r="A17" s="15" t="s">
        <v>439</v>
      </c>
      <c r="B17" s="17" t="n">
        <v>3197</v>
      </c>
      <c r="C17" s="18">
        <f>(2806.0/B17*100)</f>
        <v/>
      </c>
      <c r="D17" s="19" t="n">
        <v>391</v>
      </c>
      <c r="E17" s="18" t="n">
        <v>27.34954116</v>
      </c>
      <c r="F17" s="20" t="n">
        <v>2.19868846</v>
      </c>
      <c r="G17" s="18" t="n">
        <v>72.45278895</v>
      </c>
      <c r="H17" s="20" t="n">
        <v>2.19617836</v>
      </c>
      <c r="I17" s="18" t="n">
        <v>0</v>
      </c>
      <c r="J17" s="20" t="n">
        <v>0</v>
      </c>
      <c r="K17" s="18" t="n">
        <v>0.19766989</v>
      </c>
      <c r="L17" s="20" t="n">
        <v>0.19645167</v>
      </c>
      <c r="M17" s="18" t="n">
        <v>0</v>
      </c>
      <c r="N17" s="20" t="n">
        <v>0</v>
      </c>
      <c r="O17" s="18" t="n">
        <v>0</v>
      </c>
      <c r="P17" s="20" t="n">
        <v>0</v>
      </c>
      <c r="Q17" s="18" t="n">
        <v>0</v>
      </c>
      <c r="R17" s="20" t="n">
        <v>0</v>
      </c>
    </row>
    <row r="18" spans="1:18">
      <c r="A18" s="15" t="s">
        <v>440</v>
      </c>
      <c r="B18" s="17" t="n">
        <v>2706</v>
      </c>
      <c r="C18" s="18">
        <f>(2364.0/B18*100)</f>
        <v/>
      </c>
      <c r="D18" s="19" t="n">
        <v>342</v>
      </c>
      <c r="E18" s="18" t="n">
        <v>35.63043008</v>
      </c>
      <c r="F18" s="20" t="n">
        <v>2.8172304</v>
      </c>
      <c r="G18" s="18" t="n">
        <v>63.51716942</v>
      </c>
      <c r="H18" s="20" t="n">
        <v>2.83952731</v>
      </c>
      <c r="I18" s="18" t="n">
        <v>0</v>
      </c>
      <c r="J18" s="20" t="n">
        <v>0</v>
      </c>
      <c r="K18" s="18" t="n">
        <v>0.3108227</v>
      </c>
      <c r="L18" s="20" t="n">
        <v>0.30871606</v>
      </c>
      <c r="M18" s="18" t="n">
        <v>0</v>
      </c>
      <c r="N18" s="20" t="n">
        <v>0</v>
      </c>
      <c r="O18" s="18" t="n">
        <v>0</v>
      </c>
      <c r="P18" s="20" t="n">
        <v>0</v>
      </c>
      <c r="Q18" s="18" t="n">
        <v>0.5415777899999999</v>
      </c>
      <c r="R18" s="20" t="n">
        <v>0.39377809</v>
      </c>
    </row>
    <row r="19" spans="1:18">
      <c r="A19" s="15" t="s">
        <v>441</v>
      </c>
      <c r="B19" s="17" t="n">
        <v>2850</v>
      </c>
      <c r="C19" s="18">
        <f>(2474.0/B19*100)</f>
        <v/>
      </c>
      <c r="D19" s="19" t="n">
        <v>376</v>
      </c>
      <c r="E19" s="18" t="n">
        <v>37.16862158</v>
      </c>
      <c r="F19" s="20" t="n">
        <v>2.55884345</v>
      </c>
      <c r="G19" s="18" t="n">
        <v>62.61068049</v>
      </c>
      <c r="H19" s="20" t="n">
        <v>2.60812027</v>
      </c>
      <c r="I19" s="18" t="n">
        <v>0</v>
      </c>
      <c r="J19" s="20" t="n">
        <v>0</v>
      </c>
      <c r="K19" s="18" t="n">
        <v>0</v>
      </c>
      <c r="L19" s="20" t="n">
        <v>0</v>
      </c>
      <c r="M19" s="18" t="n">
        <v>0</v>
      </c>
      <c r="N19" s="20" t="n">
        <v>0</v>
      </c>
      <c r="O19" s="18" t="n">
        <v>0</v>
      </c>
      <c r="P19" s="20" t="n">
        <v>0</v>
      </c>
      <c r="Q19" s="18" t="n">
        <v>0.22069794</v>
      </c>
      <c r="R19" s="20" t="n">
        <v>0.22710802</v>
      </c>
    </row>
    <row r="20" spans="1:18">
      <c r="A20" s="15" t="s">
        <v>442</v>
      </c>
      <c r="B20" s="17" t="n">
        <v>1741</v>
      </c>
      <c r="C20" s="18">
        <f>(1523.0/B20*100)</f>
        <v/>
      </c>
      <c r="D20" s="19" t="n">
        <v>218</v>
      </c>
      <c r="E20" s="18" t="n">
        <v>40.43598228</v>
      </c>
      <c r="F20" s="20" t="n">
        <v>3.20559902</v>
      </c>
      <c r="G20" s="18" t="n">
        <v>57.70162121</v>
      </c>
      <c r="H20" s="20" t="n">
        <v>3.05612966</v>
      </c>
      <c r="I20" s="18" t="n">
        <v>0</v>
      </c>
      <c r="J20" s="20" t="n">
        <v>0</v>
      </c>
      <c r="K20" s="18" t="n">
        <v>0.39088859</v>
      </c>
      <c r="L20" s="20" t="n">
        <v>0.3894796</v>
      </c>
      <c r="M20" s="18" t="n">
        <v>0</v>
      </c>
      <c r="N20" s="20" t="n">
        <v>0</v>
      </c>
      <c r="O20" s="18" t="n">
        <v>0</v>
      </c>
      <c r="P20" s="20" t="n">
        <v>0</v>
      </c>
      <c r="Q20" s="18" t="n">
        <v>1.47150792</v>
      </c>
      <c r="R20" s="20" t="n">
        <v>0.84415748</v>
      </c>
    </row>
    <row r="21" spans="1:18">
      <c r="A21" s="15" t="s">
        <v>443</v>
      </c>
      <c r="B21" s="17" t="n">
        <v>2833</v>
      </c>
      <c r="C21" s="18">
        <f>(2361.0/B21*100)</f>
        <v/>
      </c>
      <c r="D21" s="19" t="n">
        <v>472</v>
      </c>
      <c r="E21" s="18" t="n">
        <v>33.73340342</v>
      </c>
      <c r="F21" s="20" t="n">
        <v>2.18392189</v>
      </c>
      <c r="G21" s="18" t="n">
        <v>66.04671781</v>
      </c>
      <c r="H21" s="20" t="n">
        <v>2.20071395</v>
      </c>
      <c r="I21" s="18" t="n">
        <v>0</v>
      </c>
      <c r="J21" s="20" t="n">
        <v>0</v>
      </c>
      <c r="K21" s="18" t="n">
        <v>0</v>
      </c>
      <c r="L21" s="20" t="n">
        <v>0</v>
      </c>
      <c r="M21" s="18" t="n">
        <v>0</v>
      </c>
      <c r="N21" s="20" t="n">
        <v>0</v>
      </c>
      <c r="O21" s="18" t="n">
        <v>0</v>
      </c>
      <c r="P21" s="20" t="n">
        <v>0</v>
      </c>
      <c r="Q21" s="18" t="n">
        <v>0.21987876</v>
      </c>
      <c r="R21" s="20" t="n">
        <v>0.13225626</v>
      </c>
    </row>
    <row r="22" spans="1:18">
      <c r="A22" s="15" t="s">
        <v>444</v>
      </c>
      <c r="B22" s="17" t="n">
        <v>3667</v>
      </c>
      <c r="C22" s="18">
        <f>(3276.0/B22*100)</f>
        <v/>
      </c>
      <c r="D22" s="19" t="n">
        <v>391</v>
      </c>
      <c r="E22" s="18" t="n">
        <v>39.69937485</v>
      </c>
      <c r="F22" s="20" t="n">
        <v>2.51300855</v>
      </c>
      <c r="G22" s="18" t="n">
        <v>59.80522416</v>
      </c>
      <c r="H22" s="20" t="n">
        <v>2.44274908</v>
      </c>
      <c r="I22" s="18" t="n">
        <v>0</v>
      </c>
      <c r="J22" s="20" t="n">
        <v>0</v>
      </c>
      <c r="K22" s="18" t="n">
        <v>0</v>
      </c>
      <c r="L22" s="20" t="n">
        <v>0</v>
      </c>
      <c r="M22" s="18" t="n">
        <v>0</v>
      </c>
      <c r="N22" s="20" t="n">
        <v>0</v>
      </c>
      <c r="O22" s="18" t="n">
        <v>0</v>
      </c>
      <c r="P22" s="20" t="n">
        <v>0</v>
      </c>
      <c r="Q22" s="18" t="n">
        <v>0.49540099</v>
      </c>
      <c r="R22" s="20" t="n">
        <v>0.30041214</v>
      </c>
    </row>
    <row r="23" spans="1:18">
      <c r="A23" s="15" t="s">
        <v>445</v>
      </c>
      <c r="B23" s="17" t="n">
        <v>5792</v>
      </c>
      <c r="C23" s="18">
        <f>(5091.0/B23*100)</f>
        <v/>
      </c>
      <c r="D23" s="19" t="n">
        <v>701</v>
      </c>
      <c r="E23" s="18" t="n">
        <v>38.39196452</v>
      </c>
      <c r="F23" s="20" t="n">
        <v>3.00426898</v>
      </c>
      <c r="G23" s="18" t="n">
        <v>60.04123433</v>
      </c>
      <c r="H23" s="20" t="n">
        <v>3.05844723</v>
      </c>
      <c r="I23" s="18" t="n">
        <v>0</v>
      </c>
      <c r="J23" s="20" t="n">
        <v>0</v>
      </c>
      <c r="K23" s="18" t="n">
        <v>0.34646647</v>
      </c>
      <c r="L23" s="20" t="n">
        <v>0.39257938</v>
      </c>
      <c r="M23" s="18" t="n">
        <v>0</v>
      </c>
      <c r="N23" s="20" t="n">
        <v>0</v>
      </c>
      <c r="O23" s="18" t="n">
        <v>0</v>
      </c>
      <c r="P23" s="20" t="n">
        <v>0</v>
      </c>
      <c r="Q23" s="18" t="n">
        <v>1.22033467</v>
      </c>
      <c r="R23" s="20" t="n">
        <v>0.60235472</v>
      </c>
    </row>
    <row r="24" spans="1:18">
      <c r="A24" s="15" t="s">
        <v>446</v>
      </c>
      <c r="B24" s="17" t="n">
        <v>3309</v>
      </c>
      <c r="C24" s="18">
        <f>(2902.0/B24*100)</f>
        <v/>
      </c>
      <c r="D24" s="19" t="n">
        <v>407</v>
      </c>
      <c r="E24" s="18" t="n">
        <v>42.26061602</v>
      </c>
      <c r="F24" s="20" t="n">
        <v>2.43166334</v>
      </c>
      <c r="G24" s="18" t="n">
        <v>57.26955277</v>
      </c>
      <c r="H24" s="20" t="n">
        <v>2.49081753</v>
      </c>
      <c r="I24" s="18" t="n">
        <v>0</v>
      </c>
      <c r="J24" s="20" t="n">
        <v>0</v>
      </c>
      <c r="K24" s="18" t="n">
        <v>0</v>
      </c>
      <c r="L24" s="20" t="n">
        <v>0</v>
      </c>
      <c r="M24" s="18" t="n">
        <v>0</v>
      </c>
      <c r="N24" s="20" t="n">
        <v>0</v>
      </c>
      <c r="O24" s="18" t="n">
        <v>0</v>
      </c>
      <c r="P24" s="20" t="n">
        <v>0</v>
      </c>
      <c r="Q24" s="18" t="n">
        <v>0.46983121</v>
      </c>
      <c r="R24" s="20" t="n">
        <v>0.34389734</v>
      </c>
    </row>
    <row r="25" spans="1:18">
      <c r="A25" s="15" t="s">
        <v>447</v>
      </c>
      <c r="B25" s="17" t="n">
        <v>2669</v>
      </c>
      <c r="C25" s="18">
        <f>(2339.0/B25*100)</f>
        <v/>
      </c>
      <c r="D25" s="19" t="n">
        <v>330</v>
      </c>
      <c r="E25" s="18" t="n">
        <v>54.00755486</v>
      </c>
      <c r="F25" s="20" t="n">
        <v>3.44684441</v>
      </c>
      <c r="G25" s="18" t="n">
        <v>45.75459703</v>
      </c>
      <c r="H25" s="20" t="n">
        <v>3.4992372</v>
      </c>
      <c r="I25" s="18" t="n">
        <v>0</v>
      </c>
      <c r="J25" s="20" t="n">
        <v>0</v>
      </c>
      <c r="K25" s="18" t="n">
        <v>0</v>
      </c>
      <c r="L25" s="20" t="n">
        <v>0</v>
      </c>
      <c r="M25" s="18" t="n">
        <v>0</v>
      </c>
      <c r="N25" s="20" t="n">
        <v>0</v>
      </c>
      <c r="O25" s="18" t="n">
        <v>0</v>
      </c>
      <c r="P25" s="20" t="n">
        <v>0</v>
      </c>
      <c r="Q25" s="18" t="n">
        <v>0.2378481</v>
      </c>
      <c r="R25" s="20" t="n">
        <v>0.23897318</v>
      </c>
    </row>
    <row r="26" spans="1:18">
      <c r="A26" s="15" t="s">
        <v>448</v>
      </c>
      <c r="B26" s="17" t="n">
        <v>2419</v>
      </c>
      <c r="C26" s="18">
        <f>(2135.0/B26*100)</f>
        <v/>
      </c>
      <c r="D26" s="19" t="n">
        <v>284</v>
      </c>
      <c r="E26" s="18" t="n">
        <v>37.26432967</v>
      </c>
      <c r="F26" s="20" t="n">
        <v>3.176926</v>
      </c>
      <c r="G26" s="18" t="n">
        <v>62.49719874</v>
      </c>
      <c r="H26" s="20" t="n">
        <v>3.1405377</v>
      </c>
      <c r="I26" s="18" t="n">
        <v>0</v>
      </c>
      <c r="J26" s="20" t="n">
        <v>0</v>
      </c>
      <c r="K26" s="18" t="n">
        <v>0</v>
      </c>
      <c r="L26" s="20" t="n">
        <v>0</v>
      </c>
      <c r="M26" s="18" t="n">
        <v>0</v>
      </c>
      <c r="N26" s="20" t="n">
        <v>0</v>
      </c>
      <c r="O26" s="18" t="n">
        <v>0</v>
      </c>
      <c r="P26" s="20" t="n">
        <v>0</v>
      </c>
      <c r="Q26" s="18" t="n">
        <v>0.23847159</v>
      </c>
      <c r="R26" s="20" t="n">
        <v>0.23872696</v>
      </c>
    </row>
    <row r="27" spans="1:18">
      <c r="A27" s="15" t="s">
        <v>449</v>
      </c>
      <c r="B27" s="17" t="n">
        <v>2683</v>
      </c>
      <c r="C27" s="18">
        <f>(2364.0/B27*100)</f>
        <v/>
      </c>
      <c r="D27" s="19" t="n">
        <v>319</v>
      </c>
      <c r="E27" s="18" t="n">
        <v>41.06521226</v>
      </c>
      <c r="F27" s="20" t="n">
        <v>2.66175991</v>
      </c>
      <c r="G27" s="18" t="n">
        <v>58.25892096</v>
      </c>
      <c r="H27" s="20" t="n">
        <v>2.63986483</v>
      </c>
      <c r="I27" s="18" t="n">
        <v>0</v>
      </c>
      <c r="J27" s="20" t="n">
        <v>0</v>
      </c>
      <c r="K27" s="18" t="n">
        <v>0.33169815</v>
      </c>
      <c r="L27" s="20" t="n">
        <v>0.32715835</v>
      </c>
      <c r="M27" s="18" t="n">
        <v>0</v>
      </c>
      <c r="N27" s="20" t="n">
        <v>0</v>
      </c>
      <c r="O27" s="18" t="n">
        <v>0</v>
      </c>
      <c r="P27" s="20" t="n">
        <v>0</v>
      </c>
      <c r="Q27" s="18" t="n">
        <v>0.34416864</v>
      </c>
      <c r="R27" s="20" t="n">
        <v>0.34279276</v>
      </c>
    </row>
    <row r="28" spans="1:18">
      <c r="A28" s="15" t="s">
        <v>450</v>
      </c>
      <c r="B28" s="17" t="n">
        <v>3803</v>
      </c>
      <c r="C28" s="18">
        <f>(3353.0/B28*100)</f>
        <v/>
      </c>
      <c r="D28" s="19" t="n">
        <v>450</v>
      </c>
      <c r="E28" s="18" t="n">
        <v>48.46364533</v>
      </c>
      <c r="F28" s="20" t="n">
        <v>2.57771864</v>
      </c>
      <c r="G28" s="18" t="n">
        <v>50.65468882</v>
      </c>
      <c r="H28" s="20" t="n">
        <v>2.56853404</v>
      </c>
      <c r="I28" s="18" t="n">
        <v>0</v>
      </c>
      <c r="J28" s="20" t="n">
        <v>0</v>
      </c>
      <c r="K28" s="18" t="n">
        <v>0.64127908</v>
      </c>
      <c r="L28" s="20" t="n">
        <v>0.4632573</v>
      </c>
      <c r="M28" s="18" t="n">
        <v>0</v>
      </c>
      <c r="N28" s="20" t="n">
        <v>0</v>
      </c>
      <c r="O28" s="18" t="n">
        <v>0</v>
      </c>
      <c r="P28" s="20" t="n">
        <v>0</v>
      </c>
      <c r="Q28" s="18" t="n">
        <v>0.24038677</v>
      </c>
      <c r="R28" s="20" t="n">
        <v>0.23082258</v>
      </c>
    </row>
    <row r="29" spans="1:18">
      <c r="A29" s="15" t="s">
        <v>451</v>
      </c>
      <c r="B29" s="17" t="n">
        <v>2700</v>
      </c>
      <c r="C29" s="18">
        <f>(2393.0/B29*100)</f>
        <v/>
      </c>
      <c r="D29" s="19" t="n">
        <v>307</v>
      </c>
      <c r="E29" s="18" t="n">
        <v>39.79333462</v>
      </c>
      <c r="F29" s="20" t="n">
        <v>2.85644945</v>
      </c>
      <c r="G29" s="18" t="n">
        <v>60.20666538</v>
      </c>
      <c r="H29" s="20" t="n">
        <v>2.85644945</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(2002.0/B30*100)</f>
        <v/>
      </c>
      <c r="D30" s="19" t="n">
        <v>255</v>
      </c>
      <c r="E30" s="18" t="n">
        <v>36.05502923</v>
      </c>
      <c r="F30" s="20" t="n">
        <v>2.8362812</v>
      </c>
      <c r="G30" s="18" t="n">
        <v>62.98967281</v>
      </c>
      <c r="H30" s="20" t="n">
        <v>3.08766998</v>
      </c>
      <c r="I30" s="18" t="n">
        <v>0</v>
      </c>
      <c r="J30" s="20" t="n">
        <v>0</v>
      </c>
      <c r="K30" s="18" t="n">
        <v>0.95529796</v>
      </c>
      <c r="L30" s="20" t="n">
        <v>0.6991636</v>
      </c>
      <c r="M30" s="18" t="n">
        <v>0</v>
      </c>
      <c r="N30" s="20" t="n">
        <v>0</v>
      </c>
      <c r="O30" s="18" t="n">
        <v>0</v>
      </c>
      <c r="P30" s="20" t="n">
        <v>0</v>
      </c>
      <c r="Q30" s="18" t="n">
        <v>0</v>
      </c>
      <c r="R30" s="20" t="n">
        <v>0</v>
      </c>
    </row>
    <row r="31" spans="1:18">
      <c r="A31" s="15" t="s">
        <v>453</v>
      </c>
      <c r="B31" s="17" t="n">
        <v>2706</v>
      </c>
      <c r="C31" s="18">
        <f>(2374.0/B31*100)</f>
        <v/>
      </c>
      <c r="D31" s="19" t="n">
        <v>332</v>
      </c>
      <c r="E31" s="18" t="n">
        <v>26.74187198</v>
      </c>
      <c r="F31" s="20" t="n">
        <v>2.62176067</v>
      </c>
      <c r="G31" s="18" t="n">
        <v>72.40935697</v>
      </c>
      <c r="H31" s="20" t="n">
        <v>2.68936425</v>
      </c>
      <c r="I31" s="18" t="n">
        <v>0</v>
      </c>
      <c r="J31" s="20" t="n">
        <v>0</v>
      </c>
      <c r="K31" s="18" t="n">
        <v>0.84877105</v>
      </c>
      <c r="L31" s="20" t="n">
        <v>0.48088872</v>
      </c>
      <c r="M31" s="18" t="n">
        <v>0</v>
      </c>
      <c r="N31" s="20" t="n">
        <v>0</v>
      </c>
      <c r="O31" s="18" t="n">
        <v>0</v>
      </c>
      <c r="P31" s="20" t="n">
        <v>0</v>
      </c>
      <c r="Q31" s="18" t="n">
        <v>0</v>
      </c>
      <c r="R31" s="20" t="n">
        <v>0</v>
      </c>
    </row>
    <row r="32" spans="1:18">
      <c r="A32" s="15" t="s">
        <v>454</v>
      </c>
      <c r="B32" s="17" t="n">
        <v>2209</v>
      </c>
      <c r="C32" s="18">
        <f>(1830.0/B32*100)</f>
        <v/>
      </c>
      <c r="D32" s="19" t="n">
        <v>379</v>
      </c>
      <c r="E32" s="18" t="n">
        <v>33.69783629</v>
      </c>
      <c r="F32" s="20" t="n">
        <v>2.3319981</v>
      </c>
      <c r="G32" s="18" t="n">
        <v>65.80144102</v>
      </c>
      <c r="H32" s="20" t="n">
        <v>2.26973039</v>
      </c>
      <c r="I32" s="18" t="n">
        <v>0</v>
      </c>
      <c r="J32" s="20" t="n">
        <v>0</v>
      </c>
      <c r="K32" s="18" t="n">
        <v>0</v>
      </c>
      <c r="L32" s="20" t="n">
        <v>0</v>
      </c>
      <c r="M32" s="18" t="n">
        <v>0</v>
      </c>
      <c r="N32" s="20" t="n">
        <v>0</v>
      </c>
      <c r="O32" s="18" t="n">
        <v>0</v>
      </c>
      <c r="P32" s="20" t="n">
        <v>0</v>
      </c>
      <c r="Q32" s="18" t="n">
        <v>0.50072269</v>
      </c>
      <c r="R32" s="20" t="n">
        <v>0.36620561</v>
      </c>
    </row>
    <row r="33" spans="1:18">
      <c r="A33" s="15" t="s">
        <v>455</v>
      </c>
      <c r="B33" s="17" t="n">
        <v>3651</v>
      </c>
      <c r="C33" s="18">
        <f>(3205.0/B33*100)</f>
        <v/>
      </c>
      <c r="D33" s="19" t="n">
        <v>446</v>
      </c>
      <c r="E33" s="18" t="n">
        <v>38.12824963</v>
      </c>
      <c r="F33" s="20" t="n">
        <v>2.34168059</v>
      </c>
      <c r="G33" s="18" t="n">
        <v>61.27111147</v>
      </c>
      <c r="H33" s="20" t="n">
        <v>2.28420805</v>
      </c>
      <c r="I33" s="18" t="n">
        <v>0</v>
      </c>
      <c r="J33" s="20" t="n">
        <v>0</v>
      </c>
      <c r="K33" s="18" t="n">
        <v>0.31516163</v>
      </c>
      <c r="L33" s="20" t="n">
        <v>0.31654763</v>
      </c>
      <c r="M33" s="18" t="n">
        <v>0</v>
      </c>
      <c r="N33" s="20" t="n">
        <v>0</v>
      </c>
      <c r="O33" s="18" t="n">
        <v>0</v>
      </c>
      <c r="P33" s="20" t="n">
        <v>0</v>
      </c>
      <c r="Q33" s="18" t="n">
        <v>0.28547727</v>
      </c>
      <c r="R33" s="20" t="n">
        <v>0.21760466</v>
      </c>
    </row>
    <row r="34" spans="1:18">
      <c r="A34" s="15" t="s">
        <v>456</v>
      </c>
      <c r="B34" s="17" t="n">
        <v>3035</v>
      </c>
      <c r="C34" s="18">
        <f>(2673.0/B34*100)</f>
        <v/>
      </c>
      <c r="D34" s="19" t="n">
        <v>362</v>
      </c>
      <c r="E34" s="18" t="n">
        <v>45.30751901</v>
      </c>
      <c r="F34" s="20" t="n">
        <v>2.45554355</v>
      </c>
      <c r="G34" s="18" t="n">
        <v>54.11270718</v>
      </c>
      <c r="H34" s="20" t="n">
        <v>2.42336985</v>
      </c>
      <c r="I34" s="18" t="n">
        <v>0</v>
      </c>
      <c r="J34" s="20" t="n">
        <v>0</v>
      </c>
      <c r="K34" s="18" t="n">
        <v>0</v>
      </c>
      <c r="L34" s="20" t="n">
        <v>0</v>
      </c>
      <c r="M34" s="18" t="n">
        <v>0</v>
      </c>
      <c r="N34" s="20" t="n">
        <v>0</v>
      </c>
      <c r="O34" s="18" t="n">
        <v>0</v>
      </c>
      <c r="P34" s="20" t="n">
        <v>0</v>
      </c>
      <c r="Q34" s="18" t="n">
        <v>0.5797738099999999</v>
      </c>
      <c r="R34" s="20" t="n">
        <v>0.28849657</v>
      </c>
    </row>
    <row r="35" spans="1:18">
      <c r="A35" s="15" t="s">
        <v>457</v>
      </c>
      <c r="B35" s="17" t="n">
        <v>2901</v>
      </c>
      <c r="C35" s="18">
        <f>(2535.0/B35*100)</f>
        <v/>
      </c>
      <c r="D35" s="19" t="n">
        <v>366</v>
      </c>
      <c r="E35" s="18" t="n">
        <v>34.7530952</v>
      </c>
      <c r="F35" s="20" t="n">
        <v>3.16531689</v>
      </c>
      <c r="G35" s="18" t="n">
        <v>65.2469048</v>
      </c>
      <c r="H35" s="20" t="n">
        <v>3.16531689</v>
      </c>
      <c r="I35" s="18" t="n">
        <v>0</v>
      </c>
      <c r="J35" s="20" t="n">
        <v>0</v>
      </c>
      <c r="K35" s="18" t="n">
        <v>0</v>
      </c>
      <c r="L35" s="20" t="n">
        <v>0</v>
      </c>
      <c r="M35" s="18" t="n">
        <v>0</v>
      </c>
      <c r="N35" s="20" t="n">
        <v>0</v>
      </c>
      <c r="O35" s="18" t="n">
        <v>0</v>
      </c>
      <c r="P35" s="20" t="n">
        <v>0</v>
      </c>
      <c r="Q35" s="18" t="n">
        <v>0</v>
      </c>
      <c r="R35" s="20" t="n">
        <v>0</v>
      </c>
    </row>
    <row r="36" spans="1:18">
      <c r="A36" s="15" t="s">
        <v>458</v>
      </c>
      <c r="B36" s="17" t="n">
        <v>3404</v>
      </c>
      <c r="C36" s="18">
        <f>(2995.0/B36*100)</f>
        <v/>
      </c>
      <c r="D36" s="19" t="n">
        <v>409</v>
      </c>
      <c r="E36" s="18" t="n">
        <v>41.63116538</v>
      </c>
      <c r="F36" s="20" t="n">
        <v>2.5174596</v>
      </c>
      <c r="G36" s="18" t="n">
        <v>58.05030048</v>
      </c>
      <c r="H36" s="20" t="n">
        <v>2.50155657</v>
      </c>
      <c r="I36" s="18" t="n">
        <v>0</v>
      </c>
      <c r="J36" s="20" t="n">
        <v>0</v>
      </c>
      <c r="K36" s="18" t="n">
        <v>0</v>
      </c>
      <c r="L36" s="20" t="n">
        <v>0</v>
      </c>
      <c r="M36" s="18" t="n">
        <v>0</v>
      </c>
      <c r="N36" s="20" t="n">
        <v>0</v>
      </c>
      <c r="O36" s="18" t="n">
        <v>0</v>
      </c>
      <c r="P36" s="20" t="n">
        <v>0</v>
      </c>
      <c r="Q36" s="18" t="n">
        <v>0.31853414</v>
      </c>
      <c r="R36" s="20" t="n">
        <v>0.26672901</v>
      </c>
    </row>
    <row r="37" spans="1:18">
      <c r="A37" s="15" t="s">
        <v>459</v>
      </c>
      <c r="B37" s="17" t="n">
        <v>2731</v>
      </c>
      <c r="C37" s="18">
        <f>(2388.0/B37*100)</f>
        <v/>
      </c>
      <c r="D37" s="19" t="n">
        <v>343</v>
      </c>
      <c r="E37" s="18" t="n">
        <v>27.17844648</v>
      </c>
      <c r="F37" s="20" t="n">
        <v>2.3264934</v>
      </c>
      <c r="G37" s="18" t="n">
        <v>72.00923924</v>
      </c>
      <c r="H37" s="20" t="n">
        <v>2.31744667</v>
      </c>
      <c r="I37" s="18" t="n">
        <v>0</v>
      </c>
      <c r="J37" s="20" t="n">
        <v>0</v>
      </c>
      <c r="K37" s="18" t="n">
        <v>0.8123142800000001</v>
      </c>
      <c r="L37" s="20" t="n">
        <v>0.48164363</v>
      </c>
      <c r="M37" s="18" t="n">
        <v>0</v>
      </c>
      <c r="N37" s="20" t="n">
        <v>0</v>
      </c>
      <c r="O37" s="18" t="n">
        <v>0</v>
      </c>
      <c r="P37" s="20" t="n">
        <v>0</v>
      </c>
      <c r="Q37" s="18" t="n">
        <v>0</v>
      </c>
      <c r="R37" s="20" t="n">
        <v>0</v>
      </c>
    </row>
    <row r="38" spans="1:18">
      <c r="A38" s="15" t="s">
        <v>460</v>
      </c>
      <c r="B38" s="17" t="n">
        <v>2807</v>
      </c>
      <c r="C38" s="18">
        <f>(2327.0/B38*100)</f>
        <v/>
      </c>
      <c r="D38" s="19" t="n">
        <v>480</v>
      </c>
      <c r="E38" s="18" t="n">
        <v>26.59180692</v>
      </c>
      <c r="F38" s="20" t="n">
        <v>2.32283801</v>
      </c>
      <c r="G38" s="18" t="n">
        <v>73.00547985</v>
      </c>
      <c r="H38" s="20" t="n">
        <v>2.36923828</v>
      </c>
      <c r="I38" s="18" t="n">
        <v>0</v>
      </c>
      <c r="J38" s="20" t="n">
        <v>0</v>
      </c>
      <c r="K38" s="18" t="n">
        <v>0.05954869</v>
      </c>
      <c r="L38" s="20" t="n">
        <v>0.04002778</v>
      </c>
      <c r="M38" s="18" t="n">
        <v>0</v>
      </c>
      <c r="N38" s="20" t="n">
        <v>0</v>
      </c>
      <c r="O38" s="18" t="n">
        <v>0</v>
      </c>
      <c r="P38" s="20" t="n">
        <v>0</v>
      </c>
      <c r="Q38" s="18" t="n">
        <v>0.34316455</v>
      </c>
      <c r="R38" s="20" t="n">
        <v>0.3414766</v>
      </c>
    </row>
    <row r="39" spans="1:18">
      <c r="A39" s="15" t="s">
        <v>461</v>
      </c>
      <c r="B39" s="17" t="n">
        <v>2938</v>
      </c>
      <c r="C39" s="18">
        <f>(2588.0/B39*100)</f>
        <v/>
      </c>
      <c r="D39" s="19" t="n">
        <v>350</v>
      </c>
      <c r="E39" s="18" t="n">
        <v>61.60267629</v>
      </c>
      <c r="F39" s="20" t="n">
        <v>2.78255072</v>
      </c>
      <c r="G39" s="18" t="n">
        <v>38.39732371</v>
      </c>
      <c r="H39" s="20" t="n">
        <v>2.78255072</v>
      </c>
      <c r="I39" s="18" t="n">
        <v>0</v>
      </c>
      <c r="J39" s="20" t="n">
        <v>0</v>
      </c>
      <c r="K39" s="18" t="n">
        <v>0</v>
      </c>
      <c r="L39" s="20" t="n">
        <v>0</v>
      </c>
      <c r="M39" s="18" t="n">
        <v>0</v>
      </c>
      <c r="N39" s="20" t="n">
        <v>0</v>
      </c>
      <c r="O39" s="18" t="n">
        <v>0</v>
      </c>
      <c r="P39" s="20" t="n">
        <v>0</v>
      </c>
      <c r="Q39" s="18" t="n">
        <v>0</v>
      </c>
      <c r="R39" s="20" t="n">
        <v>0</v>
      </c>
    </row>
    <row r="40" spans="1:18">
      <c r="A40" s="15" t="s">
        <v>462</v>
      </c>
      <c r="B40" s="17" t="n">
        <v>6922</v>
      </c>
      <c r="C40" s="18">
        <f>(6090.0/B40*100)</f>
        <v/>
      </c>
      <c r="D40" s="19" t="n">
        <v>832</v>
      </c>
      <c r="E40" s="18" t="n">
        <v>33.70272055</v>
      </c>
      <c r="F40" s="20" t="n">
        <v>2.36278503</v>
      </c>
      <c r="G40" s="18" t="n">
        <v>65.61684553000001</v>
      </c>
      <c r="H40" s="20" t="n">
        <v>2.44079465</v>
      </c>
      <c r="I40" s="18" t="n">
        <v>0</v>
      </c>
      <c r="J40" s="20" t="n">
        <v>0</v>
      </c>
      <c r="K40" s="18" t="n">
        <v>0.02370879</v>
      </c>
      <c r="L40" s="20" t="n">
        <v>0.02382851</v>
      </c>
      <c r="M40" s="18" t="n">
        <v>0</v>
      </c>
      <c r="N40" s="20" t="n">
        <v>0</v>
      </c>
      <c r="O40" s="18" t="n">
        <v>0</v>
      </c>
      <c r="P40" s="20" t="n">
        <v>0</v>
      </c>
      <c r="Q40" s="18" t="n">
        <v>0.65672513</v>
      </c>
      <c r="R40" s="20" t="n">
        <v>0.34752817</v>
      </c>
    </row>
    <row r="41" spans="1:18">
      <c r="A41" s="15" t="s">
        <v>463</v>
      </c>
      <c r="B41" s="17" t="n">
        <v>2854</v>
      </c>
      <c r="C41" s="18">
        <f>(2496.0/B41*100)</f>
        <v/>
      </c>
      <c r="D41" s="19" t="n">
        <v>358</v>
      </c>
      <c r="E41" s="18" t="n">
        <v>38.51698109</v>
      </c>
      <c r="F41" s="20" t="n">
        <v>2.6210852</v>
      </c>
      <c r="G41" s="18" t="n">
        <v>61.24188165</v>
      </c>
      <c r="H41" s="20" t="n">
        <v>2.63440304</v>
      </c>
      <c r="I41" s="18" t="n">
        <v>0</v>
      </c>
      <c r="J41" s="20" t="n">
        <v>0</v>
      </c>
      <c r="K41" s="18" t="n">
        <v>0</v>
      </c>
      <c r="L41" s="20" t="n">
        <v>0</v>
      </c>
      <c r="M41" s="18" t="n">
        <v>0</v>
      </c>
      <c r="N41" s="20" t="n">
        <v>0</v>
      </c>
      <c r="O41" s="18" t="n">
        <v>0</v>
      </c>
      <c r="P41" s="20" t="n">
        <v>0</v>
      </c>
      <c r="Q41" s="18" t="n">
        <v>0.24113726</v>
      </c>
      <c r="R41" s="20" t="n">
        <v>0.2452806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(10793.0/B46*100)</f>
        <v/>
      </c>
      <c r="D46" s="19" t="n">
        <v>1280</v>
      </c>
      <c r="E46" s="18" t="n">
        <v>65.61090505</v>
      </c>
      <c r="F46" s="20" t="n">
        <v>1.52262122</v>
      </c>
      <c r="G46" s="18" t="n">
        <v>31.50701149</v>
      </c>
      <c r="H46" s="20" t="n">
        <v>1.53365806</v>
      </c>
      <c r="I46" s="18" t="n">
        <v>0</v>
      </c>
      <c r="J46" s="20" t="n">
        <v>0</v>
      </c>
      <c r="K46" s="18" t="n">
        <v>1.02901947</v>
      </c>
      <c r="L46" s="20" t="n">
        <v>0.31518164</v>
      </c>
      <c r="M46" s="18" t="n">
        <v>0</v>
      </c>
      <c r="N46" s="20" t="n">
        <v>0</v>
      </c>
      <c r="O46" s="18" t="n">
        <v>0</v>
      </c>
      <c r="P46" s="20" t="n">
        <v>0</v>
      </c>
      <c r="Q46" s="18" t="n">
        <v>1.85306399</v>
      </c>
      <c r="R46" s="20" t="n">
        <v>0.48383382</v>
      </c>
    </row>
    <row r="47" spans="1:18">
      <c r="A47" s="15" t="s">
        <v>470</v>
      </c>
      <c r="B47" s="17" t="n">
        <v>2823</v>
      </c>
      <c r="C47" s="18">
        <f>(2485.0/B47*100)</f>
        <v/>
      </c>
      <c r="D47" s="19" t="n">
        <v>338</v>
      </c>
      <c r="E47" s="18" t="n">
        <v>54.92552775</v>
      </c>
      <c r="F47" s="20" t="n">
        <v>2.68008164</v>
      </c>
      <c r="G47" s="18" t="n">
        <v>44.47662012</v>
      </c>
      <c r="H47" s="20" t="n">
        <v>2.67842847</v>
      </c>
      <c r="I47" s="18" t="n">
        <v>0</v>
      </c>
      <c r="J47" s="20" t="n">
        <v>0</v>
      </c>
      <c r="K47" s="18" t="n">
        <v>0.28803224</v>
      </c>
      <c r="L47" s="20" t="n">
        <v>0.27868099</v>
      </c>
      <c r="M47" s="18" t="n">
        <v>0</v>
      </c>
      <c r="N47" s="20" t="n">
        <v>0</v>
      </c>
      <c r="O47" s="18" t="n">
        <v>0</v>
      </c>
      <c r="P47" s="20" t="n">
        <v>0</v>
      </c>
      <c r="Q47" s="18" t="n">
        <v>0.30981988</v>
      </c>
      <c r="R47" s="20" t="n">
        <v>0.30997097</v>
      </c>
    </row>
    <row r="48" spans="1:18">
      <c r="A48" s="15" t="s">
        <v>471</v>
      </c>
      <c r="B48" s="17" t="n">
        <v>4682</v>
      </c>
      <c r="C48" s="18">
        <f>(4099.0/B48*100)</f>
        <v/>
      </c>
      <c r="D48" s="19" t="n">
        <v>583</v>
      </c>
      <c r="E48" s="18" t="n">
        <v>43.82727273</v>
      </c>
      <c r="F48" s="20" t="n">
        <v>3.08202891</v>
      </c>
      <c r="G48" s="18" t="n">
        <v>55.54543137</v>
      </c>
      <c r="H48" s="20" t="n">
        <v>3.04431213</v>
      </c>
      <c r="I48" s="18" t="n">
        <v>0</v>
      </c>
      <c r="J48" s="20" t="n">
        <v>0</v>
      </c>
      <c r="K48" s="18" t="n">
        <v>0.32897925</v>
      </c>
      <c r="L48" s="20" t="n">
        <v>0.32258067</v>
      </c>
      <c r="M48" s="18" t="n">
        <v>0</v>
      </c>
      <c r="N48" s="20" t="n">
        <v>0</v>
      </c>
      <c r="O48" s="18" t="n">
        <v>0</v>
      </c>
      <c r="P48" s="20" t="n">
        <v>0</v>
      </c>
      <c r="Q48" s="18" t="n">
        <v>0.29831665</v>
      </c>
      <c r="R48" s="20" t="n">
        <v>0.29457347</v>
      </c>
    </row>
    <row r="49" spans="1:18">
      <c r="A49" s="15" t="s">
        <v>472</v>
      </c>
      <c r="B49" s="17" t="n">
        <v>6158</v>
      </c>
      <c r="C49" s="18">
        <f>(5423.0/B49*100)</f>
        <v/>
      </c>
      <c r="D49" s="19" t="n">
        <v>735</v>
      </c>
      <c r="E49" s="18" t="n">
        <v>65.59286914</v>
      </c>
      <c r="F49" s="20" t="n">
        <v>2.15492604</v>
      </c>
      <c r="G49" s="18" t="n">
        <v>32.90244378</v>
      </c>
      <c r="H49" s="20" t="n">
        <v>2.05033948</v>
      </c>
      <c r="I49" s="18" t="n">
        <v>0</v>
      </c>
      <c r="J49" s="20" t="n">
        <v>0</v>
      </c>
      <c r="K49" s="18" t="n">
        <v>1.1898461</v>
      </c>
      <c r="L49" s="20" t="n">
        <v>0.49179603</v>
      </c>
      <c r="M49" s="18" t="n">
        <v>0</v>
      </c>
      <c r="N49" s="20" t="n">
        <v>0</v>
      </c>
      <c r="O49" s="18" t="n">
        <v>0</v>
      </c>
      <c r="P49" s="20" t="n">
        <v>0</v>
      </c>
      <c r="Q49" s="18" t="n">
        <v>0.31484098</v>
      </c>
      <c r="R49" s="20" t="n">
        <v>0.2148844</v>
      </c>
    </row>
    <row r="50" spans="1:18">
      <c r="A50" s="15" t="s">
        <v>473</v>
      </c>
      <c r="B50" s="17" t="n">
        <v>3494</v>
      </c>
      <c r="C50" s="18">
        <f>(3115.0/B50*100)</f>
        <v/>
      </c>
      <c r="D50" s="19" t="n">
        <v>379</v>
      </c>
      <c r="E50" s="18" t="n">
        <v>60.18343315</v>
      </c>
      <c r="F50" s="20" t="n">
        <v>2.86747167</v>
      </c>
      <c r="G50" s="18" t="n">
        <v>38.71142594</v>
      </c>
      <c r="H50" s="20" t="n">
        <v>2.81077543</v>
      </c>
      <c r="I50" s="18" t="n">
        <v>0</v>
      </c>
      <c r="J50" s="20" t="n">
        <v>0</v>
      </c>
      <c r="K50" s="18" t="n">
        <v>0</v>
      </c>
      <c r="L50" s="20" t="n">
        <v>0</v>
      </c>
      <c r="M50" s="18" t="n">
        <v>0</v>
      </c>
      <c r="N50" s="20" t="n">
        <v>0</v>
      </c>
      <c r="O50" s="18" t="n">
        <v>0</v>
      </c>
      <c r="P50" s="20" t="n">
        <v>0</v>
      </c>
      <c r="Q50" s="18" t="n">
        <v>1.10514091</v>
      </c>
      <c r="R50" s="20" t="n">
        <v>0.60006651</v>
      </c>
    </row>
    <row r="51" spans="1:18">
      <c r="A51" s="15" t="s">
        <v>474</v>
      </c>
      <c r="B51" s="17" t="n">
        <v>3013</v>
      </c>
      <c r="C51" s="18">
        <f>(2650.0/B51*100)</f>
        <v/>
      </c>
      <c r="D51" s="19" t="n">
        <v>363</v>
      </c>
      <c r="E51" s="18" t="n">
        <v>32.15514232</v>
      </c>
      <c r="F51" s="20" t="n">
        <v>2.86243246</v>
      </c>
      <c r="G51" s="18" t="n">
        <v>67.29892357999999</v>
      </c>
      <c r="H51" s="20" t="n">
        <v>2.84368335</v>
      </c>
      <c r="I51" s="18" t="n">
        <v>0</v>
      </c>
      <c r="J51" s="20" t="n">
        <v>0</v>
      </c>
      <c r="K51" s="18" t="n">
        <v>0</v>
      </c>
      <c r="L51" s="20" t="n">
        <v>0</v>
      </c>
      <c r="M51" s="18" t="n">
        <v>0</v>
      </c>
      <c r="N51" s="20" t="n">
        <v>0</v>
      </c>
      <c r="O51" s="18" t="n">
        <v>0</v>
      </c>
      <c r="P51" s="20" t="n">
        <v>0</v>
      </c>
      <c r="Q51" s="18" t="n">
        <v>0.5459341</v>
      </c>
      <c r="R51" s="20" t="n">
        <v>0.37179418</v>
      </c>
    </row>
    <row r="52" spans="1:18">
      <c r="A52" s="15" t="s">
        <v>475</v>
      </c>
      <c r="B52" s="17" t="n">
        <v>2760</v>
      </c>
      <c r="C52" s="18">
        <f>(2426.0/B52*100)</f>
        <v/>
      </c>
      <c r="D52" s="19" t="n">
        <v>334</v>
      </c>
      <c r="E52" s="18" t="n">
        <v>46.38933615</v>
      </c>
      <c r="F52" s="20" t="n">
        <v>2.59080871</v>
      </c>
      <c r="G52" s="18" t="n">
        <v>52.84837367</v>
      </c>
      <c r="H52" s="20" t="n">
        <v>2.56906752</v>
      </c>
      <c r="I52" s="18" t="n">
        <v>0</v>
      </c>
      <c r="J52" s="20" t="n">
        <v>0</v>
      </c>
      <c r="K52" s="18" t="n">
        <v>0.3248332</v>
      </c>
      <c r="L52" s="20" t="n">
        <v>0.32556491</v>
      </c>
      <c r="M52" s="18" t="n">
        <v>0</v>
      </c>
      <c r="N52" s="20" t="n">
        <v>0</v>
      </c>
      <c r="O52" s="18" t="n">
        <v>0</v>
      </c>
      <c r="P52" s="20" t="n">
        <v>0</v>
      </c>
      <c r="Q52" s="18" t="n">
        <v>0.43745698</v>
      </c>
      <c r="R52" s="20" t="n">
        <v>0.31596765</v>
      </c>
    </row>
    <row r="53" spans="1:18">
      <c r="A53" s="15" t="s">
        <v>476</v>
      </c>
      <c r="B53" s="17" t="n">
        <v>2474</v>
      </c>
      <c r="C53" s="18">
        <f>(2096.0/B53*100)</f>
        <v/>
      </c>
      <c r="D53" s="19" t="n">
        <v>378</v>
      </c>
      <c r="E53" s="18" t="n">
        <v>70.00708770999999</v>
      </c>
      <c r="F53" s="20" t="n">
        <v>2.88911631</v>
      </c>
      <c r="G53" s="18" t="n">
        <v>17.96370455</v>
      </c>
      <c r="H53" s="20" t="n">
        <v>2.58209275</v>
      </c>
      <c r="I53" s="18" t="n">
        <v>0</v>
      </c>
      <c r="J53" s="20" t="n">
        <v>0</v>
      </c>
      <c r="K53" s="18" t="n">
        <v>9.56003391</v>
      </c>
      <c r="L53" s="20" t="n">
        <v>1.62804995</v>
      </c>
      <c r="M53" s="18" t="n">
        <v>0</v>
      </c>
      <c r="N53" s="20" t="n">
        <v>0</v>
      </c>
      <c r="O53" s="18" t="n">
        <v>0</v>
      </c>
      <c r="P53" s="20" t="n">
        <v>0</v>
      </c>
      <c r="Q53" s="18" t="n">
        <v>2.46917383</v>
      </c>
      <c r="R53" s="20" t="n">
        <v>1.01051498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33.1998166</v>
      </c>
      <c r="F55" s="20" t="n">
        <v>2.63442614</v>
      </c>
      <c r="G55" s="18" t="n">
        <v>66.80018339999999</v>
      </c>
      <c r="H55" s="20" t="n">
        <v>2.63442614</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(2824.0/B61*100)</f>
        <v/>
      </c>
      <c r="D61" s="19" t="n">
        <v>377</v>
      </c>
      <c r="E61" s="18" t="n">
        <v>46.46371089</v>
      </c>
      <c r="F61" s="20" t="n">
        <v>2.80361301</v>
      </c>
      <c r="G61" s="18" t="n">
        <v>53.41289776</v>
      </c>
      <c r="H61" s="20" t="n">
        <v>2.81042986</v>
      </c>
      <c r="I61" s="18" t="n">
        <v>0</v>
      </c>
      <c r="J61" s="20" t="n">
        <v>0</v>
      </c>
      <c r="K61" s="18" t="n">
        <v>0.12339136</v>
      </c>
      <c r="L61" s="20" t="n">
        <v>0.08817299000000001</v>
      </c>
      <c r="M61" s="18" t="n">
        <v>0</v>
      </c>
      <c r="N61" s="20" t="n">
        <v>0</v>
      </c>
      <c r="O61" s="18" t="n">
        <v>0</v>
      </c>
      <c r="P61" s="20" t="n">
        <v>0</v>
      </c>
      <c r="Q61" s="18" t="n">
        <v>0</v>
      </c>
      <c r="R61" s="20" t="n">
        <v>0</v>
      </c>
    </row>
    <row r="62" spans="1:18">
      <c r="A62" s="15" t="s">
        <v>486</v>
      </c>
      <c r="B62" s="17" t="n">
        <v>2230</v>
      </c>
      <c r="C62" s="18">
        <f>(1948.0/B62*100)</f>
        <v/>
      </c>
      <c r="D62" s="19" t="n">
        <v>282</v>
      </c>
      <c r="E62" s="18" t="n">
        <v>46.89210106</v>
      </c>
      <c r="F62" s="20" t="n">
        <v>3.04580497</v>
      </c>
      <c r="G62" s="18" t="n">
        <v>53.10789894</v>
      </c>
      <c r="H62" s="20" t="n">
        <v>3.04580497</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(2432.0/B67*100)</f>
        <v/>
      </c>
      <c r="D67" s="19" t="n">
        <v>339</v>
      </c>
      <c r="E67" s="18" t="n">
        <v>52.33408212</v>
      </c>
      <c r="F67" s="20" t="n">
        <v>2.80968456</v>
      </c>
      <c r="G67" s="18" t="n">
        <v>45.79930809</v>
      </c>
      <c r="H67" s="20" t="n">
        <v>2.83232232</v>
      </c>
      <c r="I67" s="18" t="n">
        <v>0</v>
      </c>
      <c r="J67" s="20" t="n">
        <v>0</v>
      </c>
      <c r="K67" s="18" t="n">
        <v>0.26968538</v>
      </c>
      <c r="L67" s="20" t="n">
        <v>0.26899244</v>
      </c>
      <c r="M67" s="18" t="n">
        <v>0</v>
      </c>
      <c r="N67" s="20" t="n">
        <v>0</v>
      </c>
      <c r="O67" s="18" t="n">
        <v>0</v>
      </c>
      <c r="P67" s="20" t="n">
        <v>0</v>
      </c>
      <c r="Q67" s="18" t="n">
        <v>1.59692442</v>
      </c>
      <c r="R67" s="20" t="n">
        <v>0.64774723</v>
      </c>
    </row>
    <row r="68" spans="1:18">
      <c r="A68" s="15" t="s">
        <v>492</v>
      </c>
      <c r="B68" s="17" t="n">
        <v>3460</v>
      </c>
      <c r="C68" s="18">
        <f>(3092.0/B68*100)</f>
        <v/>
      </c>
      <c r="D68" s="19" t="n">
        <v>368</v>
      </c>
      <c r="E68" s="18" t="n">
        <v>55.25657669</v>
      </c>
      <c r="F68" s="20" t="n">
        <v>2.87561592</v>
      </c>
      <c r="G68" s="18" t="n">
        <v>42.31932509</v>
      </c>
      <c r="H68" s="20" t="n">
        <v>2.73082446</v>
      </c>
      <c r="I68" s="18" t="n">
        <v>0</v>
      </c>
      <c r="J68" s="20" t="n">
        <v>0</v>
      </c>
      <c r="K68" s="18" t="n">
        <v>0.29504541</v>
      </c>
      <c r="L68" s="20" t="n">
        <v>0.29804551</v>
      </c>
      <c r="M68" s="18" t="n">
        <v>0</v>
      </c>
      <c r="N68" s="20" t="n">
        <v>0</v>
      </c>
      <c r="O68" s="18" t="n">
        <v>0</v>
      </c>
      <c r="P68" s="20" t="n">
        <v>0</v>
      </c>
      <c r="Q68" s="18" t="n">
        <v>2.12905281</v>
      </c>
      <c r="R68" s="20" t="n">
        <v>0.70996683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(5023.0/B70*100)</f>
        <v/>
      </c>
      <c r="D70" s="19" t="n">
        <v>1011</v>
      </c>
      <c r="E70" s="18" t="n">
        <v>60.29566856</v>
      </c>
      <c r="F70" s="20" t="n">
        <v>1.61942384</v>
      </c>
      <c r="G70" s="18" t="n">
        <v>37.74390643</v>
      </c>
      <c r="H70" s="20" t="n">
        <v>1.51464649</v>
      </c>
      <c r="I70" s="18" t="n">
        <v>0</v>
      </c>
      <c r="J70" s="20" t="n">
        <v>0</v>
      </c>
      <c r="K70" s="18" t="n">
        <v>0.8610026</v>
      </c>
      <c r="L70" s="20" t="n">
        <v>0.31424056</v>
      </c>
      <c r="M70" s="18" t="n">
        <v>0</v>
      </c>
      <c r="N70" s="20" t="n">
        <v>0</v>
      </c>
      <c r="O70" s="18" t="n">
        <v>0</v>
      </c>
      <c r="P70" s="20" t="n">
        <v>0</v>
      </c>
      <c r="Q70" s="18" t="n">
        <v>1.09942241</v>
      </c>
      <c r="R70" s="20" t="n">
        <v>0.31586668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(2755.0/B72*100)</f>
        <v/>
      </c>
      <c r="D72" s="19" t="n">
        <v>352</v>
      </c>
      <c r="E72" s="18" t="n">
        <v>36.3821251</v>
      </c>
      <c r="F72" s="20" t="n">
        <v>3.34842732</v>
      </c>
      <c r="G72" s="18" t="n">
        <v>61.95062279</v>
      </c>
      <c r="H72" s="20" t="n">
        <v>3.36323596</v>
      </c>
      <c r="I72" s="18" t="n">
        <v>0</v>
      </c>
      <c r="J72" s="20" t="n">
        <v>0</v>
      </c>
      <c r="K72" s="18" t="n">
        <v>1.27689006</v>
      </c>
      <c r="L72" s="20" t="n">
        <v>0.82888023</v>
      </c>
      <c r="M72" s="18" t="n">
        <v>0</v>
      </c>
      <c r="N72" s="20" t="n">
        <v>0</v>
      </c>
      <c r="O72" s="18" t="n">
        <v>0</v>
      </c>
      <c r="P72" s="20" t="n">
        <v>0</v>
      </c>
      <c r="Q72" s="18" t="n">
        <v>0.39036205</v>
      </c>
      <c r="R72" s="20" t="n">
        <v>0.27732882</v>
      </c>
    </row>
    <row r="73" spans="1:18">
      <c r="A73" s="15" t="s">
        <v>497</v>
      </c>
      <c r="B73" s="17" t="n">
        <v>2973</v>
      </c>
      <c r="C73" s="18">
        <f>(2615.0/B73*100)</f>
        <v/>
      </c>
      <c r="D73" s="19" t="n">
        <v>358</v>
      </c>
      <c r="E73" s="18" t="n">
        <v>41.77117935</v>
      </c>
      <c r="F73" s="20" t="n">
        <v>3.13734258</v>
      </c>
      <c r="G73" s="18" t="n">
        <v>58.22882065</v>
      </c>
      <c r="H73" s="20" t="n">
        <v>3.13734258</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(3360.0/B74*100)</f>
        <v/>
      </c>
      <c r="D74" s="19" t="n">
        <v>459</v>
      </c>
      <c r="E74" s="18" t="n">
        <v>58.47702072</v>
      </c>
      <c r="F74" s="20" t="n">
        <v>2.4718665</v>
      </c>
      <c r="G74" s="18" t="n">
        <v>41.09403017</v>
      </c>
      <c r="H74" s="20" t="n">
        <v>2.44061483</v>
      </c>
      <c r="I74" s="18" t="n">
        <v>0</v>
      </c>
      <c r="J74" s="20" t="n">
        <v>0</v>
      </c>
      <c r="K74" s="18" t="n">
        <v>0</v>
      </c>
      <c r="L74" s="20" t="n">
        <v>0</v>
      </c>
      <c r="M74" s="18" t="n">
        <v>0</v>
      </c>
      <c r="N74" s="20" t="n">
        <v>0</v>
      </c>
      <c r="O74" s="18" t="n">
        <v>0</v>
      </c>
      <c r="P74" s="20" t="n">
        <v>0</v>
      </c>
      <c r="Q74" s="18" t="n">
        <v>0.42894911</v>
      </c>
      <c r="R74" s="20" t="n">
        <v>0.32151181</v>
      </c>
    </row>
    <row r="75" spans="1:18">
      <c r="A75" s="15" t="s">
        <v>499</v>
      </c>
      <c r="B75" s="17" t="n">
        <v>4652</v>
      </c>
      <c r="C75" s="18">
        <f>(4080.0/B75*100)</f>
        <v/>
      </c>
      <c r="D75" s="19" t="n">
        <v>572</v>
      </c>
      <c r="E75" s="18" t="n">
        <v>74.31467042</v>
      </c>
      <c r="F75" s="20" t="n">
        <v>2.20850977</v>
      </c>
      <c r="G75" s="18" t="n">
        <v>25.58526726</v>
      </c>
      <c r="H75" s="20" t="n">
        <v>2.22665911</v>
      </c>
      <c r="I75" s="18" t="n">
        <v>0</v>
      </c>
      <c r="J75" s="20" t="n">
        <v>0</v>
      </c>
      <c r="K75" s="18" t="n">
        <v>0</v>
      </c>
      <c r="L75" s="20" t="n">
        <v>0</v>
      </c>
      <c r="M75" s="18" t="n">
        <v>0</v>
      </c>
      <c r="N75" s="20" t="n">
        <v>0</v>
      </c>
      <c r="O75" s="18" t="n">
        <v>0</v>
      </c>
      <c r="P75" s="20" t="n">
        <v>0</v>
      </c>
      <c r="Q75" s="18" t="n">
        <v>0.10006231</v>
      </c>
      <c r="R75" s="20" t="n">
        <v>0.10033791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(2658.0/B77*100)</f>
        <v/>
      </c>
      <c r="D77" s="19" t="n">
        <v>311</v>
      </c>
      <c r="E77" s="18" t="n">
        <v>77.14290817</v>
      </c>
      <c r="F77" s="20" t="n">
        <v>2.33877504</v>
      </c>
      <c r="G77" s="18" t="n">
        <v>18.2447415</v>
      </c>
      <c r="H77" s="20" t="n">
        <v>2.17606206</v>
      </c>
      <c r="I77" s="18" t="n">
        <v>0</v>
      </c>
      <c r="J77" s="20" t="n">
        <v>0</v>
      </c>
      <c r="K77" s="18" t="n">
        <v>3.03378986</v>
      </c>
      <c r="L77" s="20" t="n">
        <v>0.93013189</v>
      </c>
      <c r="M77" s="18" t="n">
        <v>0</v>
      </c>
      <c r="N77" s="20" t="n">
        <v>0</v>
      </c>
      <c r="O77" s="18" t="n">
        <v>0</v>
      </c>
      <c r="P77" s="20" t="n">
        <v>0</v>
      </c>
      <c r="Q77" s="18" t="n">
        <v>1.57856047</v>
      </c>
      <c r="R77" s="20" t="n">
        <v>0.79811592</v>
      </c>
    </row>
    <row r="78" spans="1:18">
      <c r="A78" s="15" t="s">
        <v>502</v>
      </c>
      <c r="B78" s="17" t="n">
        <v>7115</v>
      </c>
      <c r="C78" s="18">
        <f>(6286.0/B78*100)</f>
        <v/>
      </c>
      <c r="D78" s="19" t="n">
        <v>829</v>
      </c>
      <c r="E78" s="18" t="n">
        <v>56.28558951</v>
      </c>
      <c r="F78" s="20" t="n">
        <v>2.21119245</v>
      </c>
      <c r="G78" s="18" t="n">
        <v>42.04403437</v>
      </c>
      <c r="H78" s="20" t="n">
        <v>2.20196336</v>
      </c>
      <c r="I78" s="18" t="n">
        <v>0</v>
      </c>
      <c r="J78" s="20" t="n">
        <v>0</v>
      </c>
      <c r="K78" s="18" t="n">
        <v>0.8656402600000001</v>
      </c>
      <c r="L78" s="20" t="n">
        <v>0.42823489</v>
      </c>
      <c r="M78" s="18" t="n">
        <v>0</v>
      </c>
      <c r="N78" s="20" t="n">
        <v>0</v>
      </c>
      <c r="O78" s="18" t="n">
        <v>0</v>
      </c>
      <c r="P78" s="20" t="n">
        <v>0</v>
      </c>
      <c r="Q78" s="18" t="n">
        <v>0.80473586</v>
      </c>
      <c r="R78" s="20" t="n">
        <v>0.45632183</v>
      </c>
    </row>
    <row r="79" spans="1:18">
      <c r="A79" s="15" t="s">
        <v>503</v>
      </c>
      <c r="B79" s="17" t="n">
        <v>3154</v>
      </c>
      <c r="C79" s="18">
        <f>(2780.0/B79*100)</f>
        <v/>
      </c>
      <c r="D79" s="19" t="n">
        <v>374</v>
      </c>
      <c r="E79" s="18" t="n">
        <v>62.36325612</v>
      </c>
      <c r="F79" s="20" t="n">
        <v>2.86549818</v>
      </c>
      <c r="G79" s="18" t="n">
        <v>35.36851934</v>
      </c>
      <c r="H79" s="20" t="n">
        <v>2.67124332</v>
      </c>
      <c r="I79" s="18" t="n">
        <v>0</v>
      </c>
      <c r="J79" s="20" t="n">
        <v>0</v>
      </c>
      <c r="K79" s="18" t="n">
        <v>0</v>
      </c>
      <c r="L79" s="20" t="n">
        <v>0</v>
      </c>
      <c r="M79" s="18" t="n">
        <v>0</v>
      </c>
      <c r="N79" s="20" t="n">
        <v>0</v>
      </c>
      <c r="O79" s="18" t="n">
        <v>0</v>
      </c>
      <c r="P79" s="20" t="n">
        <v>0</v>
      </c>
      <c r="Q79" s="18" t="n">
        <v>2.26822455</v>
      </c>
      <c r="R79" s="20" t="n">
        <v>0.90755882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(13979.0/B82*100)</f>
        <v/>
      </c>
      <c r="D82" s="19" t="n">
        <v>1982</v>
      </c>
      <c r="E82" s="18" t="n">
        <v>40.2878416</v>
      </c>
      <c r="F82" s="20" t="n">
        <v>1.8369855</v>
      </c>
      <c r="G82" s="18" t="n">
        <v>59.1807329</v>
      </c>
      <c r="H82" s="20" t="n">
        <v>1.83447709</v>
      </c>
      <c r="I82" s="18" t="n">
        <v>0</v>
      </c>
      <c r="J82" s="20" t="n">
        <v>0</v>
      </c>
      <c r="K82" s="18" t="n">
        <v>0.07605619</v>
      </c>
      <c r="L82" s="20" t="n">
        <v>0.04647684</v>
      </c>
      <c r="M82" s="18" t="n">
        <v>0</v>
      </c>
      <c r="N82" s="20" t="n">
        <v>0</v>
      </c>
      <c r="O82" s="18" t="n">
        <v>0</v>
      </c>
      <c r="P82" s="20" t="n">
        <v>0</v>
      </c>
      <c r="Q82" s="18" t="n">
        <v>0.45536931</v>
      </c>
      <c r="R82" s="20" t="n">
        <v>0.24256364</v>
      </c>
    </row>
    <row r="83" spans="1:18">
      <c r="A83" s="15" t="s">
        <v>507</v>
      </c>
      <c r="B83" s="17" t="n">
        <v>808</v>
      </c>
      <c r="C83" s="18">
        <f>(712.0/B83*100)</f>
        <v/>
      </c>
      <c r="D83" s="19" t="n">
        <v>96</v>
      </c>
      <c r="E83" s="18" t="n">
        <v>34.64527486</v>
      </c>
      <c r="F83" s="20" t="n">
        <v>4.53157694</v>
      </c>
      <c r="G83" s="18" t="n">
        <v>65.35472514</v>
      </c>
      <c r="H83" s="20" t="n">
        <v>4.53157694</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37.67968963</v>
      </c>
      <c r="F84" s="20" t="n">
        <v>4.13835806</v>
      </c>
      <c r="G84" s="18" t="n">
        <v>62.32031037</v>
      </c>
      <c r="H84" s="20" t="n">
        <v>4.13835806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(6307.0/B7*100)</f>
        <v/>
      </c>
      <c r="D7" s="19" t="n">
        <v>856</v>
      </c>
      <c r="E7" s="18" t="n">
        <v>8.095500189999999</v>
      </c>
      <c r="F7" s="20" t="n">
        <v>0.94875348</v>
      </c>
      <c r="G7" s="18" t="n">
        <v>87.80213811</v>
      </c>
      <c r="H7" s="20" t="n">
        <v>1.1570342</v>
      </c>
      <c r="I7" s="18" t="n">
        <v>0</v>
      </c>
      <c r="J7" s="20" t="n">
        <v>0</v>
      </c>
      <c r="K7" s="18" t="n">
        <v>0.53607743</v>
      </c>
      <c r="L7" s="20" t="n">
        <v>0.2609713</v>
      </c>
      <c r="M7" s="18" t="n">
        <v>0.20395213</v>
      </c>
      <c r="N7" s="20" t="n">
        <v>0.20512973</v>
      </c>
      <c r="O7" s="18" t="n">
        <v>0</v>
      </c>
      <c r="P7" s="20" t="n">
        <v>0</v>
      </c>
      <c r="Q7" s="18" t="n">
        <v>3.36233214</v>
      </c>
      <c r="R7" s="20" t="n">
        <v>0.77974608</v>
      </c>
    </row>
    <row r="8" spans="1:18">
      <c r="A8" s="15" t="s">
        <v>430</v>
      </c>
      <c r="B8" s="17" t="n">
        <v>3443</v>
      </c>
      <c r="C8" s="18">
        <f>(3016.0/B8*100)</f>
        <v/>
      </c>
      <c r="D8" s="19" t="n">
        <v>427</v>
      </c>
      <c r="E8" s="18" t="n">
        <v>16.68761594</v>
      </c>
      <c r="F8" s="20" t="n">
        <v>2.00935614</v>
      </c>
      <c r="G8" s="18" t="n">
        <v>68.05610213999999</v>
      </c>
      <c r="H8" s="20" t="n">
        <v>2.71622693</v>
      </c>
      <c r="I8" s="18" t="n">
        <v>0</v>
      </c>
      <c r="J8" s="20" t="n">
        <v>0</v>
      </c>
      <c r="K8" s="18" t="n">
        <v>0.29451531</v>
      </c>
      <c r="L8" s="20" t="n">
        <v>0.2103155</v>
      </c>
      <c r="M8" s="18" t="n">
        <v>0</v>
      </c>
      <c r="N8" s="20" t="n">
        <v>0</v>
      </c>
      <c r="O8" s="18" t="n">
        <v>0</v>
      </c>
      <c r="P8" s="20" t="n">
        <v>0</v>
      </c>
      <c r="Q8" s="18" t="n">
        <v>14.96176661</v>
      </c>
      <c r="R8" s="20" t="n">
        <v>2.13194732</v>
      </c>
    </row>
    <row r="9" spans="1:18">
      <c r="A9" s="15" t="s">
        <v>431</v>
      </c>
      <c r="B9" s="17" t="n">
        <v>4752</v>
      </c>
      <c r="C9" s="18">
        <f>(4180.0/B9*100)</f>
        <v/>
      </c>
      <c r="D9" s="19" t="n">
        <v>572</v>
      </c>
      <c r="E9" s="18" t="n">
        <v>11.96621637</v>
      </c>
      <c r="F9" s="20" t="n">
        <v>1.32113275</v>
      </c>
      <c r="G9" s="18" t="n">
        <v>82.44292396</v>
      </c>
      <c r="H9" s="20" t="n">
        <v>1.63983814</v>
      </c>
      <c r="I9" s="18" t="n">
        <v>0</v>
      </c>
      <c r="J9" s="20" t="n">
        <v>0</v>
      </c>
      <c r="K9" s="18" t="n">
        <v>0</v>
      </c>
      <c r="L9" s="20" t="n">
        <v>0</v>
      </c>
      <c r="M9" s="18" t="n">
        <v>0</v>
      </c>
      <c r="N9" s="20" t="n">
        <v>0</v>
      </c>
      <c r="O9" s="18" t="n">
        <v>0</v>
      </c>
      <c r="P9" s="20" t="n">
        <v>0</v>
      </c>
      <c r="Q9" s="18" t="n">
        <v>5.59085968</v>
      </c>
      <c r="R9" s="20" t="n">
        <v>0.96569017</v>
      </c>
    </row>
    <row r="10" spans="1:18">
      <c r="A10" s="15" t="s">
        <v>432</v>
      </c>
      <c r="B10" s="17" t="n">
        <v>10022</v>
      </c>
      <c r="C10" s="18">
        <f>(8828.0/B10*100)</f>
        <v/>
      </c>
      <c r="D10" s="19" t="n">
        <v>1194</v>
      </c>
      <c r="E10" s="18" t="n">
        <v>8.896515000000001</v>
      </c>
      <c r="F10" s="20" t="n">
        <v>1.17385826</v>
      </c>
      <c r="G10" s="18" t="n">
        <v>89.23142534</v>
      </c>
      <c r="H10" s="20" t="n">
        <v>1.35101008</v>
      </c>
      <c r="I10" s="18" t="n">
        <v>0</v>
      </c>
      <c r="J10" s="20" t="n">
        <v>0</v>
      </c>
      <c r="K10" s="18" t="n">
        <v>0.1360984</v>
      </c>
      <c r="L10" s="20" t="n">
        <v>0.08844775000000001</v>
      </c>
      <c r="M10" s="18" t="n">
        <v>0</v>
      </c>
      <c r="N10" s="20" t="n">
        <v>0</v>
      </c>
      <c r="O10" s="18" t="n">
        <v>0</v>
      </c>
      <c r="P10" s="20" t="n">
        <v>0</v>
      </c>
      <c r="Q10" s="18" t="n">
        <v>1.73596127</v>
      </c>
      <c r="R10" s="20" t="n">
        <v>0.49563852</v>
      </c>
    </row>
    <row r="11" spans="1:18">
      <c r="A11" s="15" t="s">
        <v>433</v>
      </c>
      <c r="B11" s="17" t="n">
        <v>3500</v>
      </c>
      <c r="C11" s="18">
        <f>(3085.0/B11*100)</f>
        <v/>
      </c>
      <c r="D11" s="19" t="n">
        <v>415</v>
      </c>
      <c r="E11" s="18" t="n">
        <v>21.30245508</v>
      </c>
      <c r="F11" s="20" t="n">
        <v>2.0744719</v>
      </c>
      <c r="G11" s="18" t="n">
        <v>67.62951062</v>
      </c>
      <c r="H11" s="20" t="n">
        <v>2.5317856</v>
      </c>
      <c r="I11" s="18" t="n">
        <v>0</v>
      </c>
      <c r="J11" s="20" t="n">
        <v>0</v>
      </c>
      <c r="K11" s="18" t="n">
        <v>0.27268446</v>
      </c>
      <c r="L11" s="20" t="n">
        <v>0.2842552</v>
      </c>
      <c r="M11" s="18" t="n">
        <v>0.24279061</v>
      </c>
      <c r="N11" s="20" t="n">
        <v>0.21997345</v>
      </c>
      <c r="O11" s="18" t="n">
        <v>0</v>
      </c>
      <c r="P11" s="20" t="n">
        <v>0</v>
      </c>
      <c r="Q11" s="18" t="n">
        <v>10.55255923</v>
      </c>
      <c r="R11" s="20" t="n">
        <v>1.72797002</v>
      </c>
    </row>
    <row r="12" spans="1:18">
      <c r="A12" s="15" t="s">
        <v>434</v>
      </c>
      <c r="B12" s="17" t="n">
        <v>3422</v>
      </c>
      <c r="C12" s="18">
        <f>(2990.0/B12*100)</f>
        <v/>
      </c>
      <c r="D12" s="19" t="n">
        <v>432</v>
      </c>
      <c r="E12" s="18" t="n">
        <v>25.57791483</v>
      </c>
      <c r="F12" s="20" t="n">
        <v>2.21468379</v>
      </c>
      <c r="G12" s="18" t="n">
        <v>62.86409978</v>
      </c>
      <c r="H12" s="20" t="n">
        <v>2.62032669</v>
      </c>
      <c r="I12" s="18" t="n">
        <v>0</v>
      </c>
      <c r="J12" s="20" t="n">
        <v>0</v>
      </c>
      <c r="K12" s="18" t="n">
        <v>0</v>
      </c>
      <c r="L12" s="20" t="n">
        <v>0</v>
      </c>
      <c r="M12" s="18" t="n">
        <v>0</v>
      </c>
      <c r="N12" s="20" t="n">
        <v>0</v>
      </c>
      <c r="O12" s="18" t="n">
        <v>0</v>
      </c>
      <c r="P12" s="20" t="n">
        <v>0</v>
      </c>
      <c r="Q12" s="18" t="n">
        <v>11.55798539</v>
      </c>
      <c r="R12" s="20" t="n">
        <v>1.79310921</v>
      </c>
    </row>
    <row r="13" spans="1:18">
      <c r="A13" s="15" t="s">
        <v>435</v>
      </c>
      <c r="B13" s="17" t="n">
        <v>3602</v>
      </c>
      <c r="C13" s="18">
        <f>(3160.0/B13*100)</f>
        <v/>
      </c>
      <c r="D13" s="19" t="n">
        <v>442</v>
      </c>
      <c r="E13" s="18" t="n">
        <v>11.68568066</v>
      </c>
      <c r="F13" s="20" t="n">
        <v>1.75517443</v>
      </c>
      <c r="G13" s="18" t="n">
        <v>83.80272415</v>
      </c>
      <c r="H13" s="20" t="n">
        <v>1.93401538</v>
      </c>
      <c r="I13" s="18" t="n">
        <v>0</v>
      </c>
      <c r="J13" s="20" t="n">
        <v>0</v>
      </c>
      <c r="K13" s="18" t="n">
        <v>0.23855464</v>
      </c>
      <c r="L13" s="20" t="n">
        <v>0.24679609</v>
      </c>
      <c r="M13" s="18" t="n">
        <v>0.06577002</v>
      </c>
      <c r="N13" s="20" t="n">
        <v>0.06638771</v>
      </c>
      <c r="O13" s="18" t="n">
        <v>0</v>
      </c>
      <c r="P13" s="20" t="n">
        <v>0</v>
      </c>
      <c r="Q13" s="18" t="n">
        <v>4.20727053</v>
      </c>
      <c r="R13" s="20" t="n">
        <v>1.03640977</v>
      </c>
    </row>
    <row r="14" spans="1:18">
      <c r="A14" s="15" t="s">
        <v>436</v>
      </c>
      <c r="B14" s="17" t="n">
        <v>2788</v>
      </c>
      <c r="C14" s="18">
        <f>(2441.0/B14*100)</f>
        <v/>
      </c>
      <c r="D14" s="19" t="n">
        <v>347</v>
      </c>
      <c r="E14" s="18" t="n">
        <v>20.97638439</v>
      </c>
      <c r="F14" s="20" t="n">
        <v>2.63526454</v>
      </c>
      <c r="G14" s="18" t="n">
        <v>66.76293281</v>
      </c>
      <c r="H14" s="20" t="n">
        <v>2.83421417</v>
      </c>
      <c r="I14" s="18" t="n">
        <v>0</v>
      </c>
      <c r="J14" s="20" t="n">
        <v>0</v>
      </c>
      <c r="K14" s="18" t="n">
        <v>0.49514851</v>
      </c>
      <c r="L14" s="20" t="n">
        <v>0.35804005</v>
      </c>
      <c r="M14" s="18" t="n">
        <v>0</v>
      </c>
      <c r="N14" s="20" t="n">
        <v>0</v>
      </c>
      <c r="O14" s="18" t="n">
        <v>0</v>
      </c>
      <c r="P14" s="20" t="n">
        <v>0</v>
      </c>
      <c r="Q14" s="18" t="n">
        <v>11.76553429</v>
      </c>
      <c r="R14" s="20" t="n">
        <v>2.10064436</v>
      </c>
    </row>
    <row r="15" spans="1:18">
      <c r="A15" s="15" t="s">
        <v>437</v>
      </c>
      <c r="B15" s="17" t="n">
        <v>2863</v>
      </c>
      <c r="C15" s="18">
        <f>(2507.0/B15*100)</f>
        <v/>
      </c>
      <c r="D15" s="19" t="n">
        <v>356</v>
      </c>
      <c r="E15" s="18" t="n">
        <v>11.5821146</v>
      </c>
      <c r="F15" s="20" t="n">
        <v>1.89546009</v>
      </c>
      <c r="G15" s="18" t="n">
        <v>86.53242038</v>
      </c>
      <c r="H15" s="20" t="n">
        <v>2.00039285</v>
      </c>
      <c r="I15" s="18" t="n">
        <v>0</v>
      </c>
      <c r="J15" s="20" t="n">
        <v>0</v>
      </c>
      <c r="K15" s="18" t="n">
        <v>0</v>
      </c>
      <c r="L15" s="20" t="n">
        <v>0</v>
      </c>
      <c r="M15" s="18" t="n">
        <v>0</v>
      </c>
      <c r="N15" s="20" t="n">
        <v>0</v>
      </c>
      <c r="O15" s="18" t="n">
        <v>0</v>
      </c>
      <c r="P15" s="20" t="n">
        <v>0</v>
      </c>
      <c r="Q15" s="18" t="n">
        <v>1.88546502</v>
      </c>
      <c r="R15" s="20" t="n">
        <v>0.71700855</v>
      </c>
    </row>
    <row r="16" spans="1:18">
      <c r="A16" s="15" t="s">
        <v>438</v>
      </c>
      <c r="B16" s="17" t="n">
        <v>3111</v>
      </c>
      <c r="C16" s="18">
        <f>(2728.0/B16*100)</f>
        <v/>
      </c>
      <c r="D16" s="19" t="n">
        <v>383</v>
      </c>
      <c r="E16" s="18" t="n">
        <v>19.70246682</v>
      </c>
      <c r="F16" s="20" t="n">
        <v>1.9715778</v>
      </c>
      <c r="G16" s="18" t="n">
        <v>71.55384109000001</v>
      </c>
      <c r="H16" s="20" t="n">
        <v>2.32917963</v>
      </c>
      <c r="I16" s="18" t="n">
        <v>0</v>
      </c>
      <c r="J16" s="20" t="n">
        <v>0</v>
      </c>
      <c r="K16" s="18" t="n">
        <v>0.78496736</v>
      </c>
      <c r="L16" s="20" t="n">
        <v>0.55138864</v>
      </c>
      <c r="M16" s="18" t="n">
        <v>0</v>
      </c>
      <c r="N16" s="20" t="n">
        <v>0</v>
      </c>
      <c r="O16" s="18" t="n">
        <v>0</v>
      </c>
      <c r="P16" s="20" t="n">
        <v>0</v>
      </c>
      <c r="Q16" s="18" t="n">
        <v>7.95872474</v>
      </c>
      <c r="R16" s="20" t="n">
        <v>1.39047196</v>
      </c>
    </row>
    <row r="17" spans="1:18">
      <c r="A17" s="15" t="s">
        <v>439</v>
      </c>
      <c r="B17" s="17" t="n">
        <v>3197</v>
      </c>
      <c r="C17" s="18">
        <f>(2807.0/B17*100)</f>
        <v/>
      </c>
      <c r="D17" s="19" t="n">
        <v>390</v>
      </c>
      <c r="E17" s="18" t="n">
        <v>11.89234569</v>
      </c>
      <c r="F17" s="20" t="n">
        <v>1.64627043</v>
      </c>
      <c r="G17" s="18" t="n">
        <v>78.21891855</v>
      </c>
      <c r="H17" s="20" t="n">
        <v>2.02800838</v>
      </c>
      <c r="I17" s="18" t="n">
        <v>0</v>
      </c>
      <c r="J17" s="20" t="n">
        <v>0</v>
      </c>
      <c r="K17" s="18" t="n">
        <v>0.19816449</v>
      </c>
      <c r="L17" s="20" t="n">
        <v>0.19695261</v>
      </c>
      <c r="M17" s="18" t="n">
        <v>0</v>
      </c>
      <c r="N17" s="20" t="n">
        <v>0</v>
      </c>
      <c r="O17" s="18" t="n">
        <v>0</v>
      </c>
      <c r="P17" s="20" t="n">
        <v>0</v>
      </c>
      <c r="Q17" s="18" t="n">
        <v>9.69057127</v>
      </c>
      <c r="R17" s="20" t="n">
        <v>1.30483406</v>
      </c>
    </row>
    <row r="18" spans="1:18">
      <c r="A18" s="15" t="s">
        <v>440</v>
      </c>
      <c r="B18" s="17" t="n">
        <v>2706</v>
      </c>
      <c r="C18" s="18">
        <f>(2366.0/B18*100)</f>
        <v/>
      </c>
      <c r="D18" s="19" t="n">
        <v>340</v>
      </c>
      <c r="E18" s="18" t="n">
        <v>8.364124410000001</v>
      </c>
      <c r="F18" s="20" t="n">
        <v>1.76529717</v>
      </c>
      <c r="G18" s="18" t="n">
        <v>85.62731924000001</v>
      </c>
      <c r="H18" s="20" t="n">
        <v>2.08531075</v>
      </c>
      <c r="I18" s="18" t="n">
        <v>0</v>
      </c>
      <c r="J18" s="20" t="n">
        <v>0</v>
      </c>
      <c r="K18" s="18" t="n">
        <v>0.3126676</v>
      </c>
      <c r="L18" s="20" t="n">
        <v>0.31048525</v>
      </c>
      <c r="M18" s="18" t="n">
        <v>0</v>
      </c>
      <c r="N18" s="20" t="n">
        <v>0</v>
      </c>
      <c r="O18" s="18" t="n">
        <v>0</v>
      </c>
      <c r="P18" s="20" t="n">
        <v>0</v>
      </c>
      <c r="Q18" s="18" t="n">
        <v>5.69588874</v>
      </c>
      <c r="R18" s="20" t="n">
        <v>1.43829033</v>
      </c>
    </row>
    <row r="19" spans="1:18">
      <c r="A19" s="15" t="s">
        <v>441</v>
      </c>
      <c r="B19" s="17" t="n">
        <v>2850</v>
      </c>
      <c r="C19" s="18">
        <f>(2475.0/B19*100)</f>
        <v/>
      </c>
      <c r="D19" s="19" t="n">
        <v>375</v>
      </c>
      <c r="E19" s="18" t="n">
        <v>19.31152719</v>
      </c>
      <c r="F19" s="20" t="n">
        <v>2.17798817</v>
      </c>
      <c r="G19" s="18" t="n">
        <v>66.37363469</v>
      </c>
      <c r="H19" s="20" t="n">
        <v>2.61806112</v>
      </c>
      <c r="I19" s="18" t="n">
        <v>0</v>
      </c>
      <c r="J19" s="20" t="n">
        <v>0</v>
      </c>
      <c r="K19" s="18" t="n">
        <v>0</v>
      </c>
      <c r="L19" s="20" t="n">
        <v>0</v>
      </c>
      <c r="M19" s="18" t="n">
        <v>0</v>
      </c>
      <c r="N19" s="20" t="n">
        <v>0</v>
      </c>
      <c r="O19" s="18" t="n">
        <v>0</v>
      </c>
      <c r="P19" s="20" t="n">
        <v>0</v>
      </c>
      <c r="Q19" s="18" t="n">
        <v>14.31483812</v>
      </c>
      <c r="R19" s="20" t="n">
        <v>1.85252952</v>
      </c>
    </row>
    <row r="20" spans="1:18">
      <c r="A20" s="15" t="s">
        <v>442</v>
      </c>
      <c r="B20" s="17" t="n">
        <v>1741</v>
      </c>
      <c r="C20" s="18">
        <f>(1526.0/B20*100)</f>
        <v/>
      </c>
      <c r="D20" s="19" t="n">
        <v>215</v>
      </c>
      <c r="E20" s="18" t="n">
        <v>30.93639403</v>
      </c>
      <c r="F20" s="20" t="n">
        <v>3.17058346</v>
      </c>
      <c r="G20" s="18" t="n">
        <v>57.22005669</v>
      </c>
      <c r="H20" s="20" t="n">
        <v>3.40336743</v>
      </c>
      <c r="I20" s="18" t="n">
        <v>0</v>
      </c>
      <c r="J20" s="20" t="n">
        <v>0</v>
      </c>
      <c r="K20" s="18" t="n">
        <v>0.3968079</v>
      </c>
      <c r="L20" s="20" t="n">
        <v>0.3953277</v>
      </c>
      <c r="M20" s="18" t="n">
        <v>0.71796438</v>
      </c>
      <c r="N20" s="20" t="n">
        <v>0.68895258</v>
      </c>
      <c r="O20" s="18" t="n">
        <v>0</v>
      </c>
      <c r="P20" s="20" t="n">
        <v>0</v>
      </c>
      <c r="Q20" s="18" t="n">
        <v>10.728777</v>
      </c>
      <c r="R20" s="20" t="n">
        <v>2.08408404</v>
      </c>
    </row>
    <row r="21" spans="1:18">
      <c r="A21" s="15" t="s">
        <v>443</v>
      </c>
      <c r="B21" s="17" t="n">
        <v>2833</v>
      </c>
      <c r="C21" s="18">
        <f>(2361.0/B21*100)</f>
        <v/>
      </c>
      <c r="D21" s="19" t="n">
        <v>472</v>
      </c>
      <c r="E21" s="18" t="n">
        <v>11.37632334</v>
      </c>
      <c r="F21" s="20" t="n">
        <v>1.66160492</v>
      </c>
      <c r="G21" s="18" t="n">
        <v>86.66411879</v>
      </c>
      <c r="H21" s="20" t="n">
        <v>1.62524675</v>
      </c>
      <c r="I21" s="18" t="n">
        <v>0</v>
      </c>
      <c r="J21" s="20" t="n">
        <v>0</v>
      </c>
      <c r="K21" s="18" t="n">
        <v>0</v>
      </c>
      <c r="L21" s="20" t="n">
        <v>0</v>
      </c>
      <c r="M21" s="18" t="n">
        <v>0</v>
      </c>
      <c r="N21" s="20" t="n">
        <v>0</v>
      </c>
      <c r="O21" s="18" t="n">
        <v>0</v>
      </c>
      <c r="P21" s="20" t="n">
        <v>0</v>
      </c>
      <c r="Q21" s="18" t="n">
        <v>1.95955787</v>
      </c>
      <c r="R21" s="20" t="n">
        <v>0.61882327</v>
      </c>
    </row>
    <row r="22" spans="1:18">
      <c r="A22" s="15" t="s">
        <v>444</v>
      </c>
      <c r="B22" s="17" t="n">
        <v>3667</v>
      </c>
      <c r="C22" s="18">
        <f>(3276.0/B22*100)</f>
        <v/>
      </c>
      <c r="D22" s="19" t="n">
        <v>391</v>
      </c>
      <c r="E22" s="18" t="n">
        <v>15.17062196</v>
      </c>
      <c r="F22" s="20" t="n">
        <v>1.68710338</v>
      </c>
      <c r="G22" s="18" t="n">
        <v>77.13792945</v>
      </c>
      <c r="H22" s="20" t="n">
        <v>2.03258014</v>
      </c>
      <c r="I22" s="18" t="n">
        <v>0</v>
      </c>
      <c r="J22" s="20" t="n">
        <v>0</v>
      </c>
      <c r="K22" s="18" t="n">
        <v>0</v>
      </c>
      <c r="L22" s="20" t="n">
        <v>0</v>
      </c>
      <c r="M22" s="18" t="n">
        <v>0</v>
      </c>
      <c r="N22" s="20" t="n">
        <v>0</v>
      </c>
      <c r="O22" s="18" t="n">
        <v>0</v>
      </c>
      <c r="P22" s="20" t="n">
        <v>0</v>
      </c>
      <c r="Q22" s="18" t="n">
        <v>7.69144858</v>
      </c>
      <c r="R22" s="20" t="n">
        <v>1.54182578</v>
      </c>
    </row>
    <row r="23" spans="1:18">
      <c r="A23" s="15" t="s">
        <v>445</v>
      </c>
      <c r="B23" s="17" t="n">
        <v>5792</v>
      </c>
      <c r="C23" s="18">
        <f>(5091.0/B23*100)</f>
        <v/>
      </c>
      <c r="D23" s="19" t="n">
        <v>701</v>
      </c>
      <c r="E23" s="18" t="n">
        <v>28.7878455</v>
      </c>
      <c r="F23" s="20" t="n">
        <v>2.50367331</v>
      </c>
      <c r="G23" s="18" t="n">
        <v>57.55888137</v>
      </c>
      <c r="H23" s="20" t="n">
        <v>3.09532683</v>
      </c>
      <c r="I23" s="18" t="n">
        <v>0</v>
      </c>
      <c r="J23" s="20" t="n">
        <v>0</v>
      </c>
      <c r="K23" s="18" t="n">
        <v>0.34646647</v>
      </c>
      <c r="L23" s="20" t="n">
        <v>0.39257938</v>
      </c>
      <c r="M23" s="18" t="n">
        <v>1.10442523</v>
      </c>
      <c r="N23" s="20" t="n">
        <v>0.39756538</v>
      </c>
      <c r="O23" s="18" t="n">
        <v>0</v>
      </c>
      <c r="P23" s="20" t="n">
        <v>0</v>
      </c>
      <c r="Q23" s="18" t="n">
        <v>12.20238142</v>
      </c>
      <c r="R23" s="20" t="n">
        <v>2.13326562</v>
      </c>
    </row>
    <row r="24" spans="1:18">
      <c r="A24" s="15" t="s">
        <v>446</v>
      </c>
      <c r="B24" s="17" t="n">
        <v>3309</v>
      </c>
      <c r="C24" s="18">
        <f>(2903.0/B24*100)</f>
        <v/>
      </c>
      <c r="D24" s="19" t="n">
        <v>406</v>
      </c>
      <c r="E24" s="18" t="n">
        <v>11.94929678</v>
      </c>
      <c r="F24" s="20" t="n">
        <v>1.80556587</v>
      </c>
      <c r="G24" s="18" t="n">
        <v>82.54204414</v>
      </c>
      <c r="H24" s="20" t="n">
        <v>1.98149288</v>
      </c>
      <c r="I24" s="18" t="n">
        <v>0</v>
      </c>
      <c r="J24" s="20" t="n">
        <v>0</v>
      </c>
      <c r="K24" s="18" t="n">
        <v>0.25414563</v>
      </c>
      <c r="L24" s="20" t="n">
        <v>0.25513908</v>
      </c>
      <c r="M24" s="18" t="n">
        <v>0</v>
      </c>
      <c r="N24" s="20" t="n">
        <v>0</v>
      </c>
      <c r="O24" s="18" t="n">
        <v>0</v>
      </c>
      <c r="P24" s="20" t="n">
        <v>0</v>
      </c>
      <c r="Q24" s="18" t="n">
        <v>5.25451346</v>
      </c>
      <c r="R24" s="20" t="n">
        <v>1.03770983</v>
      </c>
    </row>
    <row r="25" spans="1:18">
      <c r="A25" s="15" t="s">
        <v>447</v>
      </c>
      <c r="B25" s="17" t="n">
        <v>2669</v>
      </c>
      <c r="C25" s="18">
        <f>(2339.0/B25*100)</f>
        <v/>
      </c>
      <c r="D25" s="19" t="n">
        <v>330</v>
      </c>
      <c r="E25" s="18" t="n">
        <v>14.0109212</v>
      </c>
      <c r="F25" s="20" t="n">
        <v>1.91883954</v>
      </c>
      <c r="G25" s="18" t="n">
        <v>80.95056953</v>
      </c>
      <c r="H25" s="20" t="n">
        <v>2.31804457</v>
      </c>
      <c r="I25" s="18" t="n">
        <v>0</v>
      </c>
      <c r="J25" s="20" t="n">
        <v>0</v>
      </c>
      <c r="K25" s="18" t="n">
        <v>0</v>
      </c>
      <c r="L25" s="20" t="n">
        <v>0</v>
      </c>
      <c r="M25" s="18" t="n">
        <v>0</v>
      </c>
      <c r="N25" s="20" t="n">
        <v>0</v>
      </c>
      <c r="O25" s="18" t="n">
        <v>0</v>
      </c>
      <c r="P25" s="20" t="n">
        <v>0</v>
      </c>
      <c r="Q25" s="18" t="n">
        <v>5.03850927</v>
      </c>
      <c r="R25" s="20" t="n">
        <v>1.12473059</v>
      </c>
    </row>
    <row r="26" spans="1:18">
      <c r="A26" s="15" t="s">
        <v>448</v>
      </c>
      <c r="B26" s="17" t="n">
        <v>2419</v>
      </c>
      <c r="C26" s="18">
        <f>(2135.0/B26*100)</f>
        <v/>
      </c>
      <c r="D26" s="19" t="n">
        <v>284</v>
      </c>
      <c r="E26" s="18" t="n">
        <v>27.23948895</v>
      </c>
      <c r="F26" s="20" t="n">
        <v>2.93287474</v>
      </c>
      <c r="G26" s="18" t="n">
        <v>68.61104406</v>
      </c>
      <c r="H26" s="20" t="n">
        <v>2.85354882</v>
      </c>
      <c r="I26" s="18" t="n">
        <v>0</v>
      </c>
      <c r="J26" s="20" t="n">
        <v>0</v>
      </c>
      <c r="K26" s="18" t="n">
        <v>0</v>
      </c>
      <c r="L26" s="20" t="n">
        <v>0</v>
      </c>
      <c r="M26" s="18" t="n">
        <v>0.33629972</v>
      </c>
      <c r="N26" s="20" t="n">
        <v>0.33747621</v>
      </c>
      <c r="O26" s="18" t="n">
        <v>0</v>
      </c>
      <c r="P26" s="20" t="n">
        <v>0</v>
      </c>
      <c r="Q26" s="18" t="n">
        <v>3.81316727</v>
      </c>
      <c r="R26" s="20" t="n">
        <v>1.06557333</v>
      </c>
    </row>
    <row r="27" spans="1:18">
      <c r="A27" s="15" t="s">
        <v>449</v>
      </c>
      <c r="B27" s="17" t="n">
        <v>2683</v>
      </c>
      <c r="C27" s="18">
        <f>(2366.0/B27*100)</f>
        <v/>
      </c>
      <c r="D27" s="19" t="n">
        <v>317</v>
      </c>
      <c r="E27" s="18" t="n">
        <v>15.7625986</v>
      </c>
      <c r="F27" s="20" t="n">
        <v>1.80363876</v>
      </c>
      <c r="G27" s="18" t="n">
        <v>73.41609312</v>
      </c>
      <c r="H27" s="20" t="n">
        <v>2.39234588</v>
      </c>
      <c r="I27" s="18" t="n">
        <v>0</v>
      </c>
      <c r="J27" s="20" t="n">
        <v>0</v>
      </c>
      <c r="K27" s="18" t="n">
        <v>0.64589961</v>
      </c>
      <c r="L27" s="20" t="n">
        <v>0.45585277</v>
      </c>
      <c r="M27" s="18" t="n">
        <v>0</v>
      </c>
      <c r="N27" s="20" t="n">
        <v>0</v>
      </c>
      <c r="O27" s="18" t="n">
        <v>0</v>
      </c>
      <c r="P27" s="20" t="n">
        <v>0</v>
      </c>
      <c r="Q27" s="18" t="n">
        <v>10.17540867</v>
      </c>
      <c r="R27" s="20" t="n">
        <v>1.93881938</v>
      </c>
    </row>
    <row r="28" spans="1:18">
      <c r="A28" s="15" t="s">
        <v>450</v>
      </c>
      <c r="B28" s="17" t="n">
        <v>3803</v>
      </c>
      <c r="C28" s="18">
        <f>(3355.0/B28*100)</f>
        <v/>
      </c>
      <c r="D28" s="19" t="n">
        <v>448</v>
      </c>
      <c r="E28" s="18" t="n">
        <v>27.33542378</v>
      </c>
      <c r="F28" s="20" t="n">
        <v>2.48076258</v>
      </c>
      <c r="G28" s="18" t="n">
        <v>69.43654157</v>
      </c>
      <c r="H28" s="20" t="n">
        <v>2.52300742</v>
      </c>
      <c r="I28" s="18" t="n">
        <v>0</v>
      </c>
      <c r="J28" s="20" t="n">
        <v>0</v>
      </c>
      <c r="K28" s="18" t="n">
        <v>0.64736589</v>
      </c>
      <c r="L28" s="20" t="n">
        <v>0.46766368</v>
      </c>
      <c r="M28" s="18" t="n">
        <v>0</v>
      </c>
      <c r="N28" s="20" t="n">
        <v>0</v>
      </c>
      <c r="O28" s="18" t="n">
        <v>0</v>
      </c>
      <c r="P28" s="20" t="n">
        <v>0</v>
      </c>
      <c r="Q28" s="18" t="n">
        <v>2.58066875</v>
      </c>
      <c r="R28" s="20" t="n">
        <v>0.79792051</v>
      </c>
    </row>
    <row r="29" spans="1:18">
      <c r="A29" s="15" t="s">
        <v>451</v>
      </c>
      <c r="B29" s="17" t="n">
        <v>2700</v>
      </c>
      <c r="C29" s="18">
        <f>(2393.0/B29*100)</f>
        <v/>
      </c>
      <c r="D29" s="19" t="n">
        <v>307</v>
      </c>
      <c r="E29" s="18" t="n">
        <v>17.21865649</v>
      </c>
      <c r="F29" s="20" t="n">
        <v>2.07881245</v>
      </c>
      <c r="G29" s="18" t="n">
        <v>81.10696019</v>
      </c>
      <c r="H29" s="20" t="n">
        <v>2.09955115</v>
      </c>
      <c r="I29" s="18" t="n">
        <v>0</v>
      </c>
      <c r="J29" s="20" t="n">
        <v>0</v>
      </c>
      <c r="K29" s="18" t="n">
        <v>0</v>
      </c>
      <c r="L29" s="20" t="n">
        <v>0</v>
      </c>
      <c r="M29" s="18" t="n">
        <v>0</v>
      </c>
      <c r="N29" s="20" t="n">
        <v>0</v>
      </c>
      <c r="O29" s="18" t="n">
        <v>0</v>
      </c>
      <c r="P29" s="20" t="n">
        <v>0</v>
      </c>
      <c r="Q29" s="18" t="n">
        <v>1.67438332</v>
      </c>
      <c r="R29" s="20" t="n">
        <v>0.57804818</v>
      </c>
    </row>
    <row r="30" spans="1:18">
      <c r="A30" s="15" t="s">
        <v>452</v>
      </c>
      <c r="B30" s="17" t="n">
        <v>2257</v>
      </c>
      <c r="C30" s="18">
        <f>(2002.0/B30*100)</f>
        <v/>
      </c>
      <c r="D30" s="19" t="n">
        <v>255</v>
      </c>
      <c r="E30" s="18" t="n">
        <v>15.67674686</v>
      </c>
      <c r="F30" s="20" t="n">
        <v>2.11142777</v>
      </c>
      <c r="G30" s="18" t="n">
        <v>80.74651962</v>
      </c>
      <c r="H30" s="20" t="n">
        <v>2.58249684</v>
      </c>
      <c r="I30" s="18" t="n">
        <v>0</v>
      </c>
      <c r="J30" s="20" t="n">
        <v>0</v>
      </c>
      <c r="K30" s="18" t="n">
        <v>0.95529796</v>
      </c>
      <c r="L30" s="20" t="n">
        <v>0.6991636</v>
      </c>
      <c r="M30" s="18" t="n">
        <v>0</v>
      </c>
      <c r="N30" s="20" t="n">
        <v>0</v>
      </c>
      <c r="O30" s="18" t="n">
        <v>0</v>
      </c>
      <c r="P30" s="20" t="n">
        <v>0</v>
      </c>
      <c r="Q30" s="18" t="n">
        <v>2.62143556</v>
      </c>
      <c r="R30" s="20" t="n">
        <v>0.97700387</v>
      </c>
    </row>
    <row r="31" spans="1:18">
      <c r="A31" s="15" t="s">
        <v>453</v>
      </c>
      <c r="B31" s="17" t="n">
        <v>2706</v>
      </c>
      <c r="C31" s="18">
        <f>(2376.0/B31*100)</f>
        <v/>
      </c>
      <c r="D31" s="19" t="n">
        <v>330</v>
      </c>
      <c r="E31" s="18" t="n">
        <v>10.11961781</v>
      </c>
      <c r="F31" s="20" t="n">
        <v>1.79482745</v>
      </c>
      <c r="G31" s="18" t="n">
        <v>85.07235004</v>
      </c>
      <c r="H31" s="20" t="n">
        <v>2.05923518</v>
      </c>
      <c r="I31" s="18" t="n">
        <v>0</v>
      </c>
      <c r="J31" s="20" t="n">
        <v>0</v>
      </c>
      <c r="K31" s="18" t="n">
        <v>0.85413478</v>
      </c>
      <c r="L31" s="20" t="n">
        <v>0.48389474</v>
      </c>
      <c r="M31" s="18" t="n">
        <v>0</v>
      </c>
      <c r="N31" s="20" t="n">
        <v>0</v>
      </c>
      <c r="O31" s="18" t="n">
        <v>0</v>
      </c>
      <c r="P31" s="20" t="n">
        <v>0</v>
      </c>
      <c r="Q31" s="18" t="n">
        <v>3.95389737</v>
      </c>
      <c r="R31" s="20" t="n">
        <v>1.01688741</v>
      </c>
    </row>
    <row r="32" spans="1:18">
      <c r="A32" s="15" t="s">
        <v>454</v>
      </c>
      <c r="B32" s="17" t="n">
        <v>2209</v>
      </c>
      <c r="C32" s="18">
        <f>(1830.0/B32*100)</f>
        <v/>
      </c>
      <c r="D32" s="19" t="n">
        <v>379</v>
      </c>
      <c r="E32" s="18" t="n">
        <v>22.88188294</v>
      </c>
      <c r="F32" s="20" t="n">
        <v>1.96103261</v>
      </c>
      <c r="G32" s="18" t="n">
        <v>71.44606063000001</v>
      </c>
      <c r="H32" s="20" t="n">
        <v>2.35295427</v>
      </c>
      <c r="I32" s="18" t="n">
        <v>0</v>
      </c>
      <c r="J32" s="20" t="n">
        <v>0</v>
      </c>
      <c r="K32" s="18" t="n">
        <v>0</v>
      </c>
      <c r="L32" s="20" t="n">
        <v>0</v>
      </c>
      <c r="M32" s="18" t="n">
        <v>0</v>
      </c>
      <c r="N32" s="20" t="n">
        <v>0</v>
      </c>
      <c r="O32" s="18" t="n">
        <v>0</v>
      </c>
      <c r="P32" s="20" t="n">
        <v>0</v>
      </c>
      <c r="Q32" s="18" t="n">
        <v>5.67205642</v>
      </c>
      <c r="R32" s="20" t="n">
        <v>1.26375886</v>
      </c>
    </row>
    <row r="33" spans="1:18">
      <c r="A33" s="15" t="s">
        <v>455</v>
      </c>
      <c r="B33" s="17" t="n">
        <v>3651</v>
      </c>
      <c r="C33" s="18">
        <f>(3206.0/B33*100)</f>
        <v/>
      </c>
      <c r="D33" s="19" t="n">
        <v>445</v>
      </c>
      <c r="E33" s="18" t="n">
        <v>13.47439532</v>
      </c>
      <c r="F33" s="20" t="n">
        <v>1.55691474</v>
      </c>
      <c r="G33" s="18" t="n">
        <v>81.31478924</v>
      </c>
      <c r="H33" s="20" t="n">
        <v>1.69989408</v>
      </c>
      <c r="I33" s="18" t="n">
        <v>0</v>
      </c>
      <c r="J33" s="20" t="n">
        <v>0</v>
      </c>
      <c r="K33" s="18" t="n">
        <v>0.31604365</v>
      </c>
      <c r="L33" s="20" t="n">
        <v>0.31742285</v>
      </c>
      <c r="M33" s="18" t="n">
        <v>0</v>
      </c>
      <c r="N33" s="20" t="n">
        <v>0</v>
      </c>
      <c r="O33" s="18" t="n">
        <v>0</v>
      </c>
      <c r="P33" s="20" t="n">
        <v>0</v>
      </c>
      <c r="Q33" s="18" t="n">
        <v>4.89477178</v>
      </c>
      <c r="R33" s="20" t="n">
        <v>0.94462508</v>
      </c>
    </row>
    <row r="34" spans="1:18">
      <c r="A34" s="15" t="s">
        <v>456</v>
      </c>
      <c r="B34" s="17" t="n">
        <v>3035</v>
      </c>
      <c r="C34" s="18">
        <f>(2673.0/B34*100)</f>
        <v/>
      </c>
      <c r="D34" s="19" t="n">
        <v>362</v>
      </c>
      <c r="E34" s="18" t="n">
        <v>33.26734152</v>
      </c>
      <c r="F34" s="20" t="n">
        <v>2.49732016</v>
      </c>
      <c r="G34" s="18" t="n">
        <v>54.663647</v>
      </c>
      <c r="H34" s="20" t="n">
        <v>2.53060332</v>
      </c>
      <c r="I34" s="18" t="n">
        <v>0</v>
      </c>
      <c r="J34" s="20" t="n">
        <v>0</v>
      </c>
      <c r="K34" s="18" t="n">
        <v>0.22428574</v>
      </c>
      <c r="L34" s="20" t="n">
        <v>0.221851</v>
      </c>
      <c r="M34" s="18" t="n">
        <v>0</v>
      </c>
      <c r="N34" s="20" t="n">
        <v>0</v>
      </c>
      <c r="O34" s="18" t="n">
        <v>0</v>
      </c>
      <c r="P34" s="20" t="n">
        <v>0</v>
      </c>
      <c r="Q34" s="18" t="n">
        <v>11.84472574</v>
      </c>
      <c r="R34" s="20" t="n">
        <v>1.73654313</v>
      </c>
    </row>
    <row r="35" spans="1:18">
      <c r="A35" s="15" t="s">
        <v>457</v>
      </c>
      <c r="B35" s="17" t="n">
        <v>2901</v>
      </c>
      <c r="C35" s="18">
        <f>(2535.0/B35*100)</f>
        <v/>
      </c>
      <c r="D35" s="19" t="n">
        <v>366</v>
      </c>
      <c r="E35" s="18" t="n">
        <v>21.79917527</v>
      </c>
      <c r="F35" s="20" t="n">
        <v>2.62168038</v>
      </c>
      <c r="G35" s="18" t="n">
        <v>72.18338607</v>
      </c>
      <c r="H35" s="20" t="n">
        <v>2.89226976</v>
      </c>
      <c r="I35" s="18" t="n">
        <v>0</v>
      </c>
      <c r="J35" s="20" t="n">
        <v>0</v>
      </c>
      <c r="K35" s="18" t="n">
        <v>0</v>
      </c>
      <c r="L35" s="20" t="n">
        <v>0</v>
      </c>
      <c r="M35" s="18" t="n">
        <v>0</v>
      </c>
      <c r="N35" s="20" t="n">
        <v>0</v>
      </c>
      <c r="O35" s="18" t="n">
        <v>0</v>
      </c>
      <c r="P35" s="20" t="n">
        <v>0</v>
      </c>
      <c r="Q35" s="18" t="n">
        <v>6.01743866</v>
      </c>
      <c r="R35" s="20" t="n">
        <v>1.31426584</v>
      </c>
    </row>
    <row r="36" spans="1:18">
      <c r="A36" s="15" t="s">
        <v>458</v>
      </c>
      <c r="B36" s="17" t="n">
        <v>3404</v>
      </c>
      <c r="C36" s="18">
        <f>(2996.0/B36*100)</f>
        <v/>
      </c>
      <c r="D36" s="19" t="n">
        <v>408</v>
      </c>
      <c r="E36" s="18" t="n">
        <v>10.726237</v>
      </c>
      <c r="F36" s="20" t="n">
        <v>1.50511665</v>
      </c>
      <c r="G36" s="18" t="n">
        <v>85.63618638</v>
      </c>
      <c r="H36" s="20" t="n">
        <v>1.90700174</v>
      </c>
      <c r="I36" s="18" t="n">
        <v>0</v>
      </c>
      <c r="J36" s="20" t="n">
        <v>0</v>
      </c>
      <c r="K36" s="18" t="n">
        <v>0</v>
      </c>
      <c r="L36" s="20" t="n">
        <v>0</v>
      </c>
      <c r="M36" s="18" t="n">
        <v>0</v>
      </c>
      <c r="N36" s="20" t="n">
        <v>0</v>
      </c>
      <c r="O36" s="18" t="n">
        <v>0</v>
      </c>
      <c r="P36" s="20" t="n">
        <v>0</v>
      </c>
      <c r="Q36" s="18" t="n">
        <v>3.63757662</v>
      </c>
      <c r="R36" s="20" t="n">
        <v>0.9723851999999999</v>
      </c>
    </row>
    <row r="37" spans="1:18">
      <c r="A37" s="15" t="s">
        <v>459</v>
      </c>
      <c r="B37" s="17" t="n">
        <v>2731</v>
      </c>
      <c r="C37" s="18">
        <f>(2391.0/B37*100)</f>
        <v/>
      </c>
      <c r="D37" s="19" t="n">
        <v>340</v>
      </c>
      <c r="E37" s="18" t="n">
        <v>12.19491909</v>
      </c>
      <c r="F37" s="20" t="n">
        <v>1.86340836</v>
      </c>
      <c r="G37" s="18" t="n">
        <v>83.34127293</v>
      </c>
      <c r="H37" s="20" t="n">
        <v>2.04844674</v>
      </c>
      <c r="I37" s="18" t="n">
        <v>0</v>
      </c>
      <c r="J37" s="20" t="n">
        <v>0</v>
      </c>
      <c r="K37" s="18" t="n">
        <v>1.63030189</v>
      </c>
      <c r="L37" s="20" t="n">
        <v>0.68147898</v>
      </c>
      <c r="M37" s="18" t="n">
        <v>0</v>
      </c>
      <c r="N37" s="20" t="n">
        <v>0</v>
      </c>
      <c r="O37" s="18" t="n">
        <v>0</v>
      </c>
      <c r="P37" s="20" t="n">
        <v>0</v>
      </c>
      <c r="Q37" s="18" t="n">
        <v>2.83350609</v>
      </c>
      <c r="R37" s="20" t="n">
        <v>0.87367637</v>
      </c>
    </row>
    <row r="38" spans="1:18">
      <c r="A38" s="15" t="s">
        <v>460</v>
      </c>
      <c r="B38" s="17" t="n">
        <v>2807</v>
      </c>
      <c r="C38" s="18">
        <f>(2328.0/B38*100)</f>
        <v/>
      </c>
      <c r="D38" s="19" t="n">
        <v>479</v>
      </c>
      <c r="E38" s="18" t="n">
        <v>13.60885759</v>
      </c>
      <c r="F38" s="20" t="n">
        <v>1.98584266</v>
      </c>
      <c r="G38" s="18" t="n">
        <v>79.27085998</v>
      </c>
      <c r="H38" s="20" t="n">
        <v>2.57876842</v>
      </c>
      <c r="I38" s="18" t="n">
        <v>0</v>
      </c>
      <c r="J38" s="20" t="n">
        <v>0</v>
      </c>
      <c r="K38" s="18" t="n">
        <v>0.05957464</v>
      </c>
      <c r="L38" s="20" t="n">
        <v>0.0400452</v>
      </c>
      <c r="M38" s="18" t="n">
        <v>0.27072771</v>
      </c>
      <c r="N38" s="20" t="n">
        <v>0.27120157</v>
      </c>
      <c r="O38" s="18" t="n">
        <v>0</v>
      </c>
      <c r="P38" s="20" t="n">
        <v>0</v>
      </c>
      <c r="Q38" s="18" t="n">
        <v>6.78998009</v>
      </c>
      <c r="R38" s="20" t="n">
        <v>1.35571908</v>
      </c>
    </row>
    <row r="39" spans="1:18">
      <c r="A39" s="15" t="s">
        <v>461</v>
      </c>
      <c r="B39" s="17" t="n">
        <v>2938</v>
      </c>
      <c r="C39" s="18">
        <f>(2588.0/B39*100)</f>
        <v/>
      </c>
      <c r="D39" s="19" t="n">
        <v>350</v>
      </c>
      <c r="E39" s="18" t="n">
        <v>38.83715896</v>
      </c>
      <c r="F39" s="20" t="n">
        <v>2.83981283</v>
      </c>
      <c r="G39" s="18" t="n">
        <v>53.3030309</v>
      </c>
      <c r="H39" s="20" t="n">
        <v>2.70965019</v>
      </c>
      <c r="I39" s="18" t="n">
        <v>0</v>
      </c>
      <c r="J39" s="20" t="n">
        <v>0</v>
      </c>
      <c r="K39" s="18" t="n">
        <v>0</v>
      </c>
      <c r="L39" s="20" t="n">
        <v>0</v>
      </c>
      <c r="M39" s="18" t="n">
        <v>0</v>
      </c>
      <c r="N39" s="20" t="n">
        <v>0</v>
      </c>
      <c r="O39" s="18" t="n">
        <v>0</v>
      </c>
      <c r="P39" s="20" t="n">
        <v>0</v>
      </c>
      <c r="Q39" s="18" t="n">
        <v>7.85981013</v>
      </c>
      <c r="R39" s="20" t="n">
        <v>1.5162328</v>
      </c>
    </row>
    <row r="40" spans="1:18">
      <c r="A40" s="15" t="s">
        <v>462</v>
      </c>
      <c r="B40" s="17" t="n">
        <v>6922</v>
      </c>
      <c r="C40" s="18">
        <f>(6090.0/B40*100)</f>
        <v/>
      </c>
      <c r="D40" s="19" t="n">
        <v>832</v>
      </c>
      <c r="E40" s="18" t="n">
        <v>10.13131589</v>
      </c>
      <c r="F40" s="20" t="n">
        <v>1.60625935</v>
      </c>
      <c r="G40" s="18" t="n">
        <v>86.73883436</v>
      </c>
      <c r="H40" s="20" t="n">
        <v>1.7342466</v>
      </c>
      <c r="I40" s="18" t="n">
        <v>0</v>
      </c>
      <c r="J40" s="20" t="n">
        <v>0</v>
      </c>
      <c r="K40" s="18" t="n">
        <v>0.06033907</v>
      </c>
      <c r="L40" s="20" t="n">
        <v>0.04469212</v>
      </c>
      <c r="M40" s="18" t="n">
        <v>0</v>
      </c>
      <c r="N40" s="20" t="n">
        <v>0</v>
      </c>
      <c r="O40" s="18" t="n">
        <v>0</v>
      </c>
      <c r="P40" s="20" t="n">
        <v>0</v>
      </c>
      <c r="Q40" s="18" t="n">
        <v>3.06951068</v>
      </c>
      <c r="R40" s="20" t="n">
        <v>0.91164933</v>
      </c>
    </row>
    <row r="41" spans="1:18">
      <c r="A41" s="15" t="s">
        <v>463</v>
      </c>
      <c r="B41" s="17" t="n">
        <v>2854</v>
      </c>
      <c r="C41" s="18">
        <f>(2497.0/B41*100)</f>
        <v/>
      </c>
      <c r="D41" s="19" t="n">
        <v>357</v>
      </c>
      <c r="E41" s="18" t="n">
        <v>13.4285754</v>
      </c>
      <c r="F41" s="20" t="n">
        <v>2.11113205</v>
      </c>
      <c r="G41" s="18" t="n">
        <v>85.53976281</v>
      </c>
      <c r="H41" s="20" t="n">
        <v>2.23396642</v>
      </c>
      <c r="I41" s="18" t="n">
        <v>0</v>
      </c>
      <c r="J41" s="20" t="n">
        <v>0</v>
      </c>
      <c r="K41" s="18" t="n">
        <v>0</v>
      </c>
      <c r="L41" s="20" t="n">
        <v>0</v>
      </c>
      <c r="M41" s="18" t="n">
        <v>0</v>
      </c>
      <c r="N41" s="20" t="n">
        <v>0</v>
      </c>
      <c r="O41" s="18" t="n">
        <v>0</v>
      </c>
      <c r="P41" s="20" t="n">
        <v>0</v>
      </c>
      <c r="Q41" s="18" t="n">
        <v>1.03166179</v>
      </c>
      <c r="R41" s="20" t="n">
        <v>0.51857454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(10814.0/B46*100)</f>
        <v/>
      </c>
      <c r="D46" s="19" t="n">
        <v>1259</v>
      </c>
      <c r="E46" s="18" t="n">
        <v>30.74277052</v>
      </c>
      <c r="F46" s="20" t="n">
        <v>2.07377584</v>
      </c>
      <c r="G46" s="18" t="n">
        <v>53.75903702</v>
      </c>
      <c r="H46" s="20" t="n">
        <v>2.04085453</v>
      </c>
      <c r="I46" s="18" t="n">
        <v>0</v>
      </c>
      <c r="J46" s="20" t="n">
        <v>0</v>
      </c>
      <c r="K46" s="18" t="n">
        <v>1.05220862</v>
      </c>
      <c r="L46" s="20" t="n">
        <v>0.32026716</v>
      </c>
      <c r="M46" s="18" t="n">
        <v>0.58920932</v>
      </c>
      <c r="N46" s="20" t="n">
        <v>0.27463275</v>
      </c>
      <c r="O46" s="18" t="n">
        <v>0</v>
      </c>
      <c r="P46" s="20" t="n">
        <v>0</v>
      </c>
      <c r="Q46" s="18" t="n">
        <v>13.85677453</v>
      </c>
      <c r="R46" s="20" t="n">
        <v>1.01866938</v>
      </c>
    </row>
    <row r="47" spans="1:18">
      <c r="A47" s="15" t="s">
        <v>470</v>
      </c>
      <c r="B47" s="17" t="n">
        <v>2823</v>
      </c>
      <c r="C47" s="18">
        <f>(2485.0/B47*100)</f>
        <v/>
      </c>
      <c r="D47" s="19" t="n">
        <v>338</v>
      </c>
      <c r="E47" s="18" t="n">
        <v>25.99552746</v>
      </c>
      <c r="F47" s="20" t="n">
        <v>2.51381841</v>
      </c>
      <c r="G47" s="18" t="n">
        <v>51.93438141</v>
      </c>
      <c r="H47" s="20" t="n">
        <v>2.81435691</v>
      </c>
      <c r="I47" s="18" t="n">
        <v>0</v>
      </c>
      <c r="J47" s="20" t="n">
        <v>0</v>
      </c>
      <c r="K47" s="18" t="n">
        <v>0.57772441</v>
      </c>
      <c r="L47" s="20" t="n">
        <v>0.39709523</v>
      </c>
      <c r="M47" s="18" t="n">
        <v>0</v>
      </c>
      <c r="N47" s="20" t="n">
        <v>0</v>
      </c>
      <c r="O47" s="18" t="n">
        <v>0</v>
      </c>
      <c r="P47" s="20" t="n">
        <v>0</v>
      </c>
      <c r="Q47" s="18" t="n">
        <v>21.49236672</v>
      </c>
      <c r="R47" s="20" t="n">
        <v>2.40360578</v>
      </c>
    </row>
    <row r="48" spans="1:18">
      <c r="A48" s="15" t="s">
        <v>471</v>
      </c>
      <c r="B48" s="17" t="n">
        <v>4682</v>
      </c>
      <c r="C48" s="18">
        <f>(4099.0/B48*100)</f>
        <v/>
      </c>
      <c r="D48" s="19" t="n">
        <v>583</v>
      </c>
      <c r="E48" s="18" t="n">
        <v>14.37723957</v>
      </c>
      <c r="F48" s="20" t="n">
        <v>1.66363186</v>
      </c>
      <c r="G48" s="18" t="n">
        <v>79.44242161</v>
      </c>
      <c r="H48" s="20" t="n">
        <v>2.25280892</v>
      </c>
      <c r="I48" s="18" t="n">
        <v>0</v>
      </c>
      <c r="J48" s="20" t="n">
        <v>0</v>
      </c>
      <c r="K48" s="18" t="n">
        <v>0.32897925</v>
      </c>
      <c r="L48" s="20" t="n">
        <v>0.32258067</v>
      </c>
      <c r="M48" s="18" t="n">
        <v>0</v>
      </c>
      <c r="N48" s="20" t="n">
        <v>0</v>
      </c>
      <c r="O48" s="18" t="n">
        <v>0</v>
      </c>
      <c r="P48" s="20" t="n">
        <v>0</v>
      </c>
      <c r="Q48" s="18" t="n">
        <v>5.85135956</v>
      </c>
      <c r="R48" s="20" t="n">
        <v>1.48686772</v>
      </c>
    </row>
    <row r="49" spans="1:18">
      <c r="A49" s="15" t="s">
        <v>472</v>
      </c>
      <c r="B49" s="17" t="n">
        <v>6158</v>
      </c>
      <c r="C49" s="18">
        <f>(5425.0/B49*100)</f>
        <v/>
      </c>
      <c r="D49" s="19" t="n">
        <v>733</v>
      </c>
      <c r="E49" s="18" t="n">
        <v>35.20002226</v>
      </c>
      <c r="F49" s="20" t="n">
        <v>2.33242628</v>
      </c>
      <c r="G49" s="18" t="n">
        <v>56.22939098</v>
      </c>
      <c r="H49" s="20" t="n">
        <v>2.59215066</v>
      </c>
      <c r="I49" s="18" t="n">
        <v>0</v>
      </c>
      <c r="J49" s="20" t="n">
        <v>0</v>
      </c>
      <c r="K49" s="18" t="n">
        <v>1.34066268</v>
      </c>
      <c r="L49" s="20" t="n">
        <v>0.5033653300000001</v>
      </c>
      <c r="M49" s="18" t="n">
        <v>0</v>
      </c>
      <c r="N49" s="20" t="n">
        <v>0</v>
      </c>
      <c r="O49" s="18" t="n">
        <v>0</v>
      </c>
      <c r="P49" s="20" t="n">
        <v>0</v>
      </c>
      <c r="Q49" s="18" t="n">
        <v>7.22992408</v>
      </c>
      <c r="R49" s="20" t="n">
        <v>1.3904266</v>
      </c>
    </row>
    <row r="50" spans="1:18">
      <c r="A50" s="15" t="s">
        <v>473</v>
      </c>
      <c r="B50" s="17" t="n">
        <v>3494</v>
      </c>
      <c r="C50" s="18">
        <f>(3117.0/B50*100)</f>
        <v/>
      </c>
      <c r="D50" s="19" t="n">
        <v>377</v>
      </c>
      <c r="E50" s="18" t="n">
        <v>46.91060871</v>
      </c>
      <c r="F50" s="20" t="n">
        <v>3.0086263</v>
      </c>
      <c r="G50" s="18" t="n">
        <v>45.06024291</v>
      </c>
      <c r="H50" s="20" t="n">
        <v>2.94632114</v>
      </c>
      <c r="I50" s="18" t="n">
        <v>0</v>
      </c>
      <c r="J50" s="20" t="n">
        <v>0</v>
      </c>
      <c r="K50" s="18" t="n">
        <v>0.22338073</v>
      </c>
      <c r="L50" s="20" t="n">
        <v>0.1893718</v>
      </c>
      <c r="M50" s="18" t="n">
        <v>0</v>
      </c>
      <c r="N50" s="20" t="n">
        <v>0</v>
      </c>
      <c r="O50" s="18" t="n">
        <v>0</v>
      </c>
      <c r="P50" s="20" t="n">
        <v>0</v>
      </c>
      <c r="Q50" s="18" t="n">
        <v>7.80576765</v>
      </c>
      <c r="R50" s="20" t="n">
        <v>1.53341324</v>
      </c>
    </row>
    <row r="51" spans="1:18">
      <c r="A51" s="15" t="s">
        <v>474</v>
      </c>
      <c r="B51" s="17" t="n">
        <v>3013</v>
      </c>
      <c r="C51" s="18">
        <f>(2650.0/B51*100)</f>
        <v/>
      </c>
      <c r="D51" s="19" t="n">
        <v>363</v>
      </c>
      <c r="E51" s="18" t="n">
        <v>25.49930737</v>
      </c>
      <c r="F51" s="20" t="n">
        <v>2.56983795</v>
      </c>
      <c r="G51" s="18" t="n">
        <v>62.03973156</v>
      </c>
      <c r="H51" s="20" t="n">
        <v>2.76121767</v>
      </c>
      <c r="I51" s="18" t="n">
        <v>0</v>
      </c>
      <c r="J51" s="20" t="n">
        <v>0</v>
      </c>
      <c r="K51" s="18" t="n">
        <v>0</v>
      </c>
      <c r="L51" s="20" t="n">
        <v>0</v>
      </c>
      <c r="M51" s="18" t="n">
        <v>0</v>
      </c>
      <c r="N51" s="20" t="n">
        <v>0</v>
      </c>
      <c r="O51" s="18" t="n">
        <v>0</v>
      </c>
      <c r="P51" s="20" t="n">
        <v>0</v>
      </c>
      <c r="Q51" s="18" t="n">
        <v>12.46096107</v>
      </c>
      <c r="R51" s="20" t="n">
        <v>2.2885769</v>
      </c>
    </row>
    <row r="52" spans="1:18">
      <c r="A52" s="15" t="s">
        <v>475</v>
      </c>
      <c r="B52" s="17" t="n">
        <v>2760</v>
      </c>
      <c r="C52" s="18">
        <f>(2426.0/B52*100)</f>
        <v/>
      </c>
      <c r="D52" s="19" t="n">
        <v>334</v>
      </c>
      <c r="E52" s="18" t="n">
        <v>7.44065171</v>
      </c>
      <c r="F52" s="20" t="n">
        <v>1.35351223</v>
      </c>
      <c r="G52" s="18" t="n">
        <v>86.98551298</v>
      </c>
      <c r="H52" s="20" t="n">
        <v>1.72178681</v>
      </c>
      <c r="I52" s="18" t="n">
        <v>0</v>
      </c>
      <c r="J52" s="20" t="n">
        <v>0</v>
      </c>
      <c r="K52" s="18" t="n">
        <v>0.3248332</v>
      </c>
      <c r="L52" s="20" t="n">
        <v>0.32556491</v>
      </c>
      <c r="M52" s="18" t="n">
        <v>0</v>
      </c>
      <c r="N52" s="20" t="n">
        <v>0</v>
      </c>
      <c r="O52" s="18" t="n">
        <v>0</v>
      </c>
      <c r="P52" s="20" t="n">
        <v>0</v>
      </c>
      <c r="Q52" s="18" t="n">
        <v>5.2490021</v>
      </c>
      <c r="R52" s="20" t="n">
        <v>1.14783348</v>
      </c>
    </row>
    <row r="53" spans="1:18">
      <c r="A53" s="15" t="s">
        <v>476</v>
      </c>
      <c r="B53" s="17" t="n">
        <v>2474</v>
      </c>
      <c r="C53" s="18">
        <f>(2096.0/B53*100)</f>
        <v/>
      </c>
      <c r="D53" s="19" t="n">
        <v>378</v>
      </c>
      <c r="E53" s="18" t="n">
        <v>29.61738909</v>
      </c>
      <c r="F53" s="20" t="n">
        <v>2.80076521</v>
      </c>
      <c r="G53" s="18" t="n">
        <v>44.5235601</v>
      </c>
      <c r="H53" s="20" t="n">
        <v>2.96510973</v>
      </c>
      <c r="I53" s="18" t="n">
        <v>0</v>
      </c>
      <c r="J53" s="20" t="n">
        <v>0</v>
      </c>
      <c r="K53" s="18" t="n">
        <v>10.65312763</v>
      </c>
      <c r="L53" s="20" t="n">
        <v>1.71013481</v>
      </c>
      <c r="M53" s="18" t="n">
        <v>1.1733572</v>
      </c>
      <c r="N53" s="20" t="n">
        <v>1.02982921</v>
      </c>
      <c r="O53" s="18" t="n">
        <v>0</v>
      </c>
      <c r="P53" s="20" t="n">
        <v>0</v>
      </c>
      <c r="Q53" s="18" t="n">
        <v>14.03256597</v>
      </c>
      <c r="R53" s="20" t="n">
        <v>2.15714053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(2365.0/B55*100)</f>
        <v/>
      </c>
      <c r="D55" s="19" t="n">
        <v>310</v>
      </c>
      <c r="E55" s="18" t="n">
        <v>6.37296126</v>
      </c>
      <c r="F55" s="20" t="n">
        <v>1.53881698</v>
      </c>
      <c r="G55" s="18" t="n">
        <v>91.15159951</v>
      </c>
      <c r="H55" s="20" t="n">
        <v>1.6694344</v>
      </c>
      <c r="I55" s="18" t="n">
        <v>0</v>
      </c>
      <c r="J55" s="20" t="n">
        <v>0</v>
      </c>
      <c r="K55" s="18" t="n">
        <v>0</v>
      </c>
      <c r="L55" s="20" t="n">
        <v>0</v>
      </c>
      <c r="M55" s="18" t="n">
        <v>0</v>
      </c>
      <c r="N55" s="20" t="n">
        <v>0</v>
      </c>
      <c r="O55" s="18" t="n">
        <v>0</v>
      </c>
      <c r="P55" s="20" t="n">
        <v>0</v>
      </c>
      <c r="Q55" s="18" t="n">
        <v>2.47543922</v>
      </c>
      <c r="R55" s="20" t="n">
        <v>0.9030313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(2824.0/B61*100)</f>
        <v/>
      </c>
      <c r="D61" s="19" t="n">
        <v>377</v>
      </c>
      <c r="E61" s="18" t="n">
        <v>33.35309158</v>
      </c>
      <c r="F61" s="20" t="n">
        <v>2.85968006</v>
      </c>
      <c r="G61" s="18" t="n">
        <v>57.1972399</v>
      </c>
      <c r="H61" s="20" t="n">
        <v>2.87711527</v>
      </c>
      <c r="I61" s="18" t="n">
        <v>0</v>
      </c>
      <c r="J61" s="20" t="n">
        <v>0</v>
      </c>
      <c r="K61" s="18" t="n">
        <v>0.12339136</v>
      </c>
      <c r="L61" s="20" t="n">
        <v>0.08817299000000001</v>
      </c>
      <c r="M61" s="18" t="n">
        <v>0.32276143</v>
      </c>
      <c r="N61" s="20" t="n">
        <v>0.32019816</v>
      </c>
      <c r="O61" s="18" t="n">
        <v>0</v>
      </c>
      <c r="P61" s="20" t="n">
        <v>0</v>
      </c>
      <c r="Q61" s="18" t="n">
        <v>9.00351573</v>
      </c>
      <c r="R61" s="20" t="n">
        <v>1.53658102</v>
      </c>
    </row>
    <row r="62" spans="1:18">
      <c r="A62" s="15" t="s">
        <v>486</v>
      </c>
      <c r="B62" s="17" t="n">
        <v>2230</v>
      </c>
      <c r="C62" s="18">
        <f>(1950.0/B62*100)</f>
        <v/>
      </c>
      <c r="D62" s="19" t="n">
        <v>280</v>
      </c>
      <c r="E62" s="18" t="n">
        <v>13.97941789</v>
      </c>
      <c r="F62" s="20" t="n">
        <v>2.02446458</v>
      </c>
      <c r="G62" s="18" t="n">
        <v>84.5898461</v>
      </c>
      <c r="H62" s="20" t="n">
        <v>2.16569633</v>
      </c>
      <c r="I62" s="18" t="n">
        <v>0</v>
      </c>
      <c r="J62" s="20" t="n">
        <v>0</v>
      </c>
      <c r="K62" s="18" t="n">
        <v>0</v>
      </c>
      <c r="L62" s="20" t="n">
        <v>0</v>
      </c>
      <c r="M62" s="18" t="n">
        <v>0</v>
      </c>
      <c r="N62" s="20" t="n">
        <v>0</v>
      </c>
      <c r="O62" s="18" t="n">
        <v>0</v>
      </c>
      <c r="P62" s="20" t="n">
        <v>0</v>
      </c>
      <c r="Q62" s="18" t="n">
        <v>1.43073601</v>
      </c>
      <c r="R62" s="20" t="n">
        <v>0.73440825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(2433.0/B67*100)</f>
        <v/>
      </c>
      <c r="D67" s="19" t="n">
        <v>338</v>
      </c>
      <c r="E67" s="18" t="n">
        <v>18.36249013</v>
      </c>
      <c r="F67" s="20" t="n">
        <v>1.94505778</v>
      </c>
      <c r="G67" s="18" t="n">
        <v>53.04287427</v>
      </c>
      <c r="H67" s="20" t="n">
        <v>2.95087543</v>
      </c>
      <c r="I67" s="18" t="n">
        <v>0</v>
      </c>
      <c r="J67" s="20" t="n">
        <v>0</v>
      </c>
      <c r="K67" s="18" t="n">
        <v>0.52524157</v>
      </c>
      <c r="L67" s="20" t="n">
        <v>0.37130532</v>
      </c>
      <c r="M67" s="18" t="n">
        <v>1.02227074</v>
      </c>
      <c r="N67" s="20" t="n">
        <v>0.60759087</v>
      </c>
      <c r="O67" s="18" t="n">
        <v>0</v>
      </c>
      <c r="P67" s="20" t="n">
        <v>0</v>
      </c>
      <c r="Q67" s="18" t="n">
        <v>27.04712329</v>
      </c>
      <c r="R67" s="20" t="n">
        <v>2.27825298</v>
      </c>
    </row>
    <row r="68" spans="1:18">
      <c r="A68" s="15" t="s">
        <v>492</v>
      </c>
      <c r="B68" s="17" t="n">
        <v>3460</v>
      </c>
      <c r="C68" s="18">
        <f>(3096.0/B68*100)</f>
        <v/>
      </c>
      <c r="D68" s="19" t="n">
        <v>364</v>
      </c>
      <c r="E68" s="18" t="n">
        <v>41.77120765</v>
      </c>
      <c r="F68" s="20" t="n">
        <v>2.59612045</v>
      </c>
      <c r="G68" s="18" t="n">
        <v>49.25346098</v>
      </c>
      <c r="H68" s="20" t="n">
        <v>2.72356228</v>
      </c>
      <c r="I68" s="18" t="n">
        <v>0</v>
      </c>
      <c r="J68" s="20" t="n">
        <v>0</v>
      </c>
      <c r="K68" s="18" t="n">
        <v>0.29816109</v>
      </c>
      <c r="L68" s="20" t="n">
        <v>0.30122464</v>
      </c>
      <c r="M68" s="18" t="n">
        <v>0</v>
      </c>
      <c r="N68" s="20" t="n">
        <v>0</v>
      </c>
      <c r="O68" s="18" t="n">
        <v>0</v>
      </c>
      <c r="P68" s="20" t="n">
        <v>0</v>
      </c>
      <c r="Q68" s="18" t="n">
        <v>8.67717028</v>
      </c>
      <c r="R68" s="20" t="n">
        <v>1.54120989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(5022.0/B70*100)</f>
        <v/>
      </c>
      <c r="D70" s="19" t="n">
        <v>1012</v>
      </c>
      <c r="E70" s="18" t="n">
        <v>29.64856694</v>
      </c>
      <c r="F70" s="20" t="n">
        <v>1.54662144</v>
      </c>
      <c r="G70" s="18" t="n">
        <v>56.2406092</v>
      </c>
      <c r="H70" s="20" t="n">
        <v>1.77609363</v>
      </c>
      <c r="I70" s="18" t="n">
        <v>0</v>
      </c>
      <c r="J70" s="20" t="n">
        <v>0</v>
      </c>
      <c r="K70" s="18" t="n">
        <v>0.98502282</v>
      </c>
      <c r="L70" s="20" t="n">
        <v>0.335768</v>
      </c>
      <c r="M70" s="18" t="n">
        <v>0</v>
      </c>
      <c r="N70" s="20" t="n">
        <v>0</v>
      </c>
      <c r="O70" s="18" t="n">
        <v>0</v>
      </c>
      <c r="P70" s="20" t="n">
        <v>0</v>
      </c>
      <c r="Q70" s="18" t="n">
        <v>13.12580105</v>
      </c>
      <c r="R70" s="20" t="n">
        <v>1.02528452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(2755.0/B72*100)</f>
        <v/>
      </c>
      <c r="D72" s="19" t="n">
        <v>352</v>
      </c>
      <c r="E72" s="18" t="n">
        <v>32.67470498</v>
      </c>
      <c r="F72" s="20" t="n">
        <v>3.24360081</v>
      </c>
      <c r="G72" s="18" t="n">
        <v>53.73516864</v>
      </c>
      <c r="H72" s="20" t="n">
        <v>3.82996263</v>
      </c>
      <c r="I72" s="18" t="n">
        <v>0</v>
      </c>
      <c r="J72" s="20" t="n">
        <v>0</v>
      </c>
      <c r="K72" s="18" t="n">
        <v>1.27689006</v>
      </c>
      <c r="L72" s="20" t="n">
        <v>0.82888023</v>
      </c>
      <c r="M72" s="18" t="n">
        <v>0.12451167</v>
      </c>
      <c r="N72" s="20" t="n">
        <v>0.12514693</v>
      </c>
      <c r="O72" s="18" t="n">
        <v>0</v>
      </c>
      <c r="P72" s="20" t="n">
        <v>0</v>
      </c>
      <c r="Q72" s="18" t="n">
        <v>12.18872466</v>
      </c>
      <c r="R72" s="20" t="n">
        <v>2.13492893</v>
      </c>
    </row>
    <row r="73" spans="1:18">
      <c r="A73" s="15" t="s">
        <v>497</v>
      </c>
      <c r="B73" s="17" t="n">
        <v>2973</v>
      </c>
      <c r="C73" s="18">
        <f>(2615.0/B73*100)</f>
        <v/>
      </c>
      <c r="D73" s="19" t="n">
        <v>358</v>
      </c>
      <c r="E73" s="18" t="n">
        <v>10.55579954</v>
      </c>
      <c r="F73" s="20" t="n">
        <v>1.42689109</v>
      </c>
      <c r="G73" s="18" t="n">
        <v>87.96034424</v>
      </c>
      <c r="H73" s="20" t="n">
        <v>1.45154638</v>
      </c>
      <c r="I73" s="18" t="n">
        <v>0</v>
      </c>
      <c r="J73" s="20" t="n">
        <v>0</v>
      </c>
      <c r="K73" s="18" t="n">
        <v>0</v>
      </c>
      <c r="L73" s="20" t="n">
        <v>0</v>
      </c>
      <c r="M73" s="18" t="n">
        <v>0</v>
      </c>
      <c r="N73" s="20" t="n">
        <v>0</v>
      </c>
      <c r="O73" s="18" t="n">
        <v>0</v>
      </c>
      <c r="P73" s="20" t="n">
        <v>0</v>
      </c>
      <c r="Q73" s="18" t="n">
        <v>1.48385622</v>
      </c>
      <c r="R73" s="20" t="n">
        <v>0.57831619</v>
      </c>
    </row>
    <row r="74" spans="1:18">
      <c r="A74" s="15" t="s">
        <v>498</v>
      </c>
      <c r="B74" s="17" t="n">
        <v>3819</v>
      </c>
      <c r="C74" s="18">
        <f>(3360.0/B74*100)</f>
        <v/>
      </c>
      <c r="D74" s="19" t="n">
        <v>459</v>
      </c>
      <c r="E74" s="18" t="n">
        <v>14.4024628</v>
      </c>
      <c r="F74" s="20" t="n">
        <v>1.56337128</v>
      </c>
      <c r="G74" s="18" t="n">
        <v>80.47566059</v>
      </c>
      <c r="H74" s="20" t="n">
        <v>2.01693798</v>
      </c>
      <c r="I74" s="18" t="n">
        <v>0</v>
      </c>
      <c r="J74" s="20" t="n">
        <v>0</v>
      </c>
      <c r="K74" s="18" t="n">
        <v>0</v>
      </c>
      <c r="L74" s="20" t="n">
        <v>0</v>
      </c>
      <c r="M74" s="18" t="n">
        <v>0</v>
      </c>
      <c r="N74" s="20" t="n">
        <v>0</v>
      </c>
      <c r="O74" s="18" t="n">
        <v>0</v>
      </c>
      <c r="P74" s="20" t="n">
        <v>0</v>
      </c>
      <c r="Q74" s="18" t="n">
        <v>5.1218766</v>
      </c>
      <c r="R74" s="20" t="n">
        <v>1.21471087</v>
      </c>
    </row>
    <row r="75" spans="1:18">
      <c r="A75" s="15" t="s">
        <v>499</v>
      </c>
      <c r="B75" s="17" t="n">
        <v>4652</v>
      </c>
      <c r="C75" s="18">
        <f>(4080.0/B75*100)</f>
        <v/>
      </c>
      <c r="D75" s="19" t="n">
        <v>572</v>
      </c>
      <c r="E75" s="18" t="n">
        <v>40.97465945</v>
      </c>
      <c r="F75" s="20" t="n">
        <v>2.17989806</v>
      </c>
      <c r="G75" s="18" t="n">
        <v>57.36260931</v>
      </c>
      <c r="H75" s="20" t="n">
        <v>2.24252065</v>
      </c>
      <c r="I75" s="18" t="n">
        <v>0</v>
      </c>
      <c r="J75" s="20" t="n">
        <v>0</v>
      </c>
      <c r="K75" s="18" t="n">
        <v>0</v>
      </c>
      <c r="L75" s="20" t="n">
        <v>0</v>
      </c>
      <c r="M75" s="18" t="n">
        <v>0.00742957</v>
      </c>
      <c r="N75" s="20" t="n">
        <v>0.00717804</v>
      </c>
      <c r="O75" s="18" t="n">
        <v>0</v>
      </c>
      <c r="P75" s="20" t="n">
        <v>0</v>
      </c>
      <c r="Q75" s="18" t="n">
        <v>1.65530167</v>
      </c>
      <c r="R75" s="20" t="n">
        <v>0.62518216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(2659.0/B77*100)</f>
        <v/>
      </c>
      <c r="D77" s="19" t="n">
        <v>310</v>
      </c>
      <c r="E77" s="18" t="n">
        <v>40.79353103</v>
      </c>
      <c r="F77" s="20" t="n">
        <v>2.64905164</v>
      </c>
      <c r="G77" s="18" t="n">
        <v>29.20027664</v>
      </c>
      <c r="H77" s="20" t="n">
        <v>2.85673556</v>
      </c>
      <c r="I77" s="18" t="n">
        <v>0</v>
      </c>
      <c r="J77" s="20" t="n">
        <v>0</v>
      </c>
      <c r="K77" s="18" t="n">
        <v>4.34403718</v>
      </c>
      <c r="L77" s="20" t="n">
        <v>1.08838833</v>
      </c>
      <c r="M77" s="18" t="n">
        <v>0.62427027</v>
      </c>
      <c r="N77" s="20" t="n">
        <v>0.41836838</v>
      </c>
      <c r="O77" s="18" t="n">
        <v>0</v>
      </c>
      <c r="P77" s="20" t="n">
        <v>0</v>
      </c>
      <c r="Q77" s="18" t="n">
        <v>25.0378849</v>
      </c>
      <c r="R77" s="20" t="n">
        <v>2.52968777</v>
      </c>
    </row>
    <row r="78" spans="1:18">
      <c r="A78" s="15" t="s">
        <v>502</v>
      </c>
      <c r="B78" s="17" t="n">
        <v>7115</v>
      </c>
      <c r="C78" s="18">
        <f>(6286.0/B78*100)</f>
        <v/>
      </c>
      <c r="D78" s="19" t="n">
        <v>829</v>
      </c>
      <c r="E78" s="18" t="n">
        <v>35.26687221</v>
      </c>
      <c r="F78" s="20" t="n">
        <v>2.17594352</v>
      </c>
      <c r="G78" s="18" t="n">
        <v>58.14538528</v>
      </c>
      <c r="H78" s="20" t="n">
        <v>2.12537448</v>
      </c>
      <c r="I78" s="18" t="n">
        <v>0</v>
      </c>
      <c r="J78" s="20" t="n">
        <v>0</v>
      </c>
      <c r="K78" s="18" t="n">
        <v>1.22700588</v>
      </c>
      <c r="L78" s="20" t="n">
        <v>0.53352525</v>
      </c>
      <c r="M78" s="18" t="n">
        <v>0.08630409999999999</v>
      </c>
      <c r="N78" s="20" t="n">
        <v>0.08632687999999999</v>
      </c>
      <c r="O78" s="18" t="n">
        <v>0</v>
      </c>
      <c r="P78" s="20" t="n">
        <v>0</v>
      </c>
      <c r="Q78" s="18" t="n">
        <v>5.27443253</v>
      </c>
      <c r="R78" s="20" t="n">
        <v>0.7661685499999999</v>
      </c>
    </row>
    <row r="79" spans="1:18">
      <c r="A79" s="15" t="s">
        <v>503</v>
      </c>
      <c r="B79" s="17" t="n">
        <v>3154</v>
      </c>
      <c r="C79" s="18">
        <f>(2782.0/B79*100)</f>
        <v/>
      </c>
      <c r="D79" s="19" t="n">
        <v>372</v>
      </c>
      <c r="E79" s="18" t="n">
        <v>21.77739177</v>
      </c>
      <c r="F79" s="20" t="n">
        <v>2.64348012</v>
      </c>
      <c r="G79" s="18" t="n">
        <v>63.34305214</v>
      </c>
      <c r="H79" s="20" t="n">
        <v>2.79677491</v>
      </c>
      <c r="I79" s="18" t="n">
        <v>0</v>
      </c>
      <c r="J79" s="20" t="n">
        <v>0</v>
      </c>
      <c r="K79" s="18" t="n">
        <v>0</v>
      </c>
      <c r="L79" s="20" t="n">
        <v>0</v>
      </c>
      <c r="M79" s="18" t="n">
        <v>0.24126308</v>
      </c>
      <c r="N79" s="20" t="n">
        <v>0.24208854</v>
      </c>
      <c r="O79" s="18" t="n">
        <v>0</v>
      </c>
      <c r="P79" s="20" t="n">
        <v>0</v>
      </c>
      <c r="Q79" s="18" t="n">
        <v>14.63829301</v>
      </c>
      <c r="R79" s="20" t="n">
        <v>1.80944531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(13981.0/B82*100)</f>
        <v/>
      </c>
      <c r="D82" s="19" t="n">
        <v>1980</v>
      </c>
      <c r="E82" s="18" t="n">
        <v>10.31535276</v>
      </c>
      <c r="F82" s="20" t="n">
        <v>0.91016518</v>
      </c>
      <c r="G82" s="18" t="n">
        <v>85.67392045</v>
      </c>
      <c r="H82" s="20" t="n">
        <v>1.1323657</v>
      </c>
      <c r="I82" s="18" t="n">
        <v>0</v>
      </c>
      <c r="J82" s="20" t="n">
        <v>0</v>
      </c>
      <c r="K82" s="18" t="n">
        <v>0.07618614</v>
      </c>
      <c r="L82" s="20" t="n">
        <v>0.04655512</v>
      </c>
      <c r="M82" s="18" t="n">
        <v>0.01970607</v>
      </c>
      <c r="N82" s="20" t="n">
        <v>0.01955734</v>
      </c>
      <c r="O82" s="18" t="n">
        <v>0</v>
      </c>
      <c r="P82" s="20" t="n">
        <v>0</v>
      </c>
      <c r="Q82" s="18" t="n">
        <v>3.91483458</v>
      </c>
      <c r="R82" s="20" t="n">
        <v>0.62812969</v>
      </c>
    </row>
    <row r="83" spans="1:18">
      <c r="A83" s="15" t="s">
        <v>507</v>
      </c>
      <c r="B83" s="17" t="n">
        <v>808</v>
      </c>
      <c r="C83" s="18">
        <f>(712.0/B83*100)</f>
        <v/>
      </c>
      <c r="D83" s="19" t="n">
        <v>96</v>
      </c>
      <c r="E83" s="18" t="n">
        <v>10.3016389</v>
      </c>
      <c r="F83" s="20" t="n">
        <v>3.3848604</v>
      </c>
      <c r="G83" s="18" t="n">
        <v>87.86083232</v>
      </c>
      <c r="H83" s="20" t="n">
        <v>3.47799722</v>
      </c>
      <c r="I83" s="18" t="n">
        <v>0</v>
      </c>
      <c r="J83" s="20" t="n">
        <v>0</v>
      </c>
      <c r="K83" s="18" t="n">
        <v>0</v>
      </c>
      <c r="L83" s="20" t="n">
        <v>0</v>
      </c>
      <c r="M83" s="18" t="n">
        <v>0</v>
      </c>
      <c r="N83" s="20" t="n">
        <v>0</v>
      </c>
      <c r="O83" s="18" t="n">
        <v>0</v>
      </c>
      <c r="P83" s="20" t="n">
        <v>0</v>
      </c>
      <c r="Q83" s="18" t="n">
        <v>1.83752878</v>
      </c>
      <c r="R83" s="20" t="n">
        <v>1.25302103</v>
      </c>
    </row>
    <row r="84" spans="1:18">
      <c r="A84" s="23" t="s">
        <v>508</v>
      </c>
      <c r="B84" s="24" t="n">
        <v>938</v>
      </c>
      <c r="C84" s="25">
        <f>(831.0/B84*100)</f>
        <v/>
      </c>
      <c r="D84" s="19" t="n">
        <v>107</v>
      </c>
      <c r="E84" s="18" t="n">
        <v>10.57618033</v>
      </c>
      <c r="F84" s="20" t="n">
        <v>2.68224687</v>
      </c>
      <c r="G84" s="18" t="n">
        <v>87.69694332</v>
      </c>
      <c r="H84" s="20" t="n">
        <v>2.6976366</v>
      </c>
      <c r="I84" s="18" t="n">
        <v>0</v>
      </c>
      <c r="J84" s="20" t="n">
        <v>0</v>
      </c>
      <c r="K84" s="18" t="n">
        <v>0</v>
      </c>
      <c r="L84" s="20" t="n">
        <v>0</v>
      </c>
      <c r="M84" s="18" t="n">
        <v>0</v>
      </c>
      <c r="N84" s="20" t="n">
        <v>0</v>
      </c>
      <c r="O84" s="18" t="n">
        <v>0</v>
      </c>
      <c r="P84" s="20" t="n">
        <v>0</v>
      </c>
      <c r="Q84" s="18" t="n">
        <v>1.72687634</v>
      </c>
      <c r="R84" s="20" t="n">
        <v>1.23408354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(6312.0/B7*100)</f>
        <v/>
      </c>
      <c r="D7" s="19" t="n">
        <v>851</v>
      </c>
      <c r="E7" s="18" t="n">
        <v>7.68006263</v>
      </c>
      <c r="F7" s="20" t="n">
        <v>0.97115354</v>
      </c>
      <c r="G7" s="18" t="n">
        <v>91.69447855</v>
      </c>
      <c r="H7" s="20" t="n">
        <v>0.97012138</v>
      </c>
      <c r="I7" s="18" t="n">
        <v>0</v>
      </c>
      <c r="J7" s="20" t="n">
        <v>0</v>
      </c>
      <c r="K7" s="18" t="n">
        <v>0.53846205</v>
      </c>
      <c r="L7" s="20" t="n">
        <v>0.26215719</v>
      </c>
      <c r="M7" s="18" t="n">
        <v>0</v>
      </c>
      <c r="N7" s="20" t="n">
        <v>0</v>
      </c>
      <c r="O7" s="18" t="n">
        <v>0</v>
      </c>
      <c r="P7" s="20" t="n">
        <v>0</v>
      </c>
      <c r="Q7" s="18" t="n">
        <v>0.08699677</v>
      </c>
      <c r="R7" s="20" t="n">
        <v>0.07412151</v>
      </c>
    </row>
    <row r="8" spans="1:18">
      <c r="A8" s="15" t="s">
        <v>430</v>
      </c>
      <c r="B8" s="17" t="n">
        <v>3443</v>
      </c>
      <c r="C8" s="18">
        <f>(3016.0/B8*100)</f>
        <v/>
      </c>
      <c r="D8" s="19" t="n">
        <v>427</v>
      </c>
      <c r="E8" s="18" t="n">
        <v>13.83536554</v>
      </c>
      <c r="F8" s="20" t="n">
        <v>1.79164317</v>
      </c>
      <c r="G8" s="18" t="n">
        <v>85.43630012</v>
      </c>
      <c r="H8" s="20" t="n">
        <v>1.95029785</v>
      </c>
      <c r="I8" s="18" t="n">
        <v>0</v>
      </c>
      <c r="J8" s="20" t="n">
        <v>0</v>
      </c>
      <c r="K8" s="18" t="n">
        <v>0.29451531</v>
      </c>
      <c r="L8" s="20" t="n">
        <v>0.2103155</v>
      </c>
      <c r="M8" s="18" t="n">
        <v>0</v>
      </c>
      <c r="N8" s="20" t="n">
        <v>0</v>
      </c>
      <c r="O8" s="18" t="n">
        <v>0</v>
      </c>
      <c r="P8" s="20" t="n">
        <v>0</v>
      </c>
      <c r="Q8" s="18" t="n">
        <v>0.43381903</v>
      </c>
      <c r="R8" s="20" t="n">
        <v>0.35051151</v>
      </c>
    </row>
    <row r="9" spans="1:18">
      <c r="A9" s="15" t="s">
        <v>431</v>
      </c>
      <c r="B9" s="17" t="n">
        <v>4752</v>
      </c>
      <c r="C9" s="18">
        <f>(4185.0/B9*100)</f>
        <v/>
      </c>
      <c r="D9" s="19" t="n">
        <v>567</v>
      </c>
      <c r="E9" s="18" t="n">
        <v>10.56145411</v>
      </c>
      <c r="F9" s="20" t="n">
        <v>1.19969242</v>
      </c>
      <c r="G9" s="18" t="n">
        <v>88.02605109</v>
      </c>
      <c r="H9" s="20" t="n">
        <v>1.37505664</v>
      </c>
      <c r="I9" s="18" t="n">
        <v>0</v>
      </c>
      <c r="J9" s="20" t="n">
        <v>0</v>
      </c>
      <c r="K9" s="18" t="n">
        <v>0.19916991</v>
      </c>
      <c r="L9" s="20" t="n">
        <v>0.19880548</v>
      </c>
      <c r="M9" s="18" t="n">
        <v>0</v>
      </c>
      <c r="N9" s="20" t="n">
        <v>0</v>
      </c>
      <c r="O9" s="18" t="n">
        <v>0</v>
      </c>
      <c r="P9" s="20" t="n">
        <v>0</v>
      </c>
      <c r="Q9" s="18" t="n">
        <v>1.2133249</v>
      </c>
      <c r="R9" s="20" t="n">
        <v>0.52005523</v>
      </c>
    </row>
    <row r="10" spans="1:18">
      <c r="A10" s="15" t="s">
        <v>432</v>
      </c>
      <c r="B10" s="17" t="n">
        <v>10022</v>
      </c>
      <c r="C10" s="18">
        <f>(8830.0/B10*100)</f>
        <v/>
      </c>
      <c r="D10" s="19" t="n">
        <v>1192</v>
      </c>
      <c r="E10" s="18" t="n">
        <v>5.59701132</v>
      </c>
      <c r="F10" s="20" t="n">
        <v>0.95746076</v>
      </c>
      <c r="G10" s="18" t="n">
        <v>94.18182182</v>
      </c>
      <c r="H10" s="20" t="n">
        <v>0.95329256</v>
      </c>
      <c r="I10" s="18" t="n">
        <v>0</v>
      </c>
      <c r="J10" s="20" t="n">
        <v>0</v>
      </c>
      <c r="K10" s="18" t="n">
        <v>0.15234252</v>
      </c>
      <c r="L10" s="20" t="n">
        <v>0.09011062</v>
      </c>
      <c r="M10" s="18" t="n">
        <v>0</v>
      </c>
      <c r="N10" s="20" t="n">
        <v>0</v>
      </c>
      <c r="O10" s="18" t="n">
        <v>0</v>
      </c>
      <c r="P10" s="20" t="n">
        <v>0</v>
      </c>
      <c r="Q10" s="18" t="n">
        <v>0.06882434</v>
      </c>
      <c r="R10" s="20" t="n">
        <v>0.0503943</v>
      </c>
    </row>
    <row r="11" spans="1:18">
      <c r="A11" s="15" t="s">
        <v>433</v>
      </c>
      <c r="B11" s="17" t="n">
        <v>3500</v>
      </c>
      <c r="C11" s="18">
        <f>(3089.0/B11*100)</f>
        <v/>
      </c>
      <c r="D11" s="19" t="n">
        <v>411</v>
      </c>
      <c r="E11" s="18" t="n">
        <v>17.15065536</v>
      </c>
      <c r="F11" s="20" t="n">
        <v>2.08261345</v>
      </c>
      <c r="G11" s="18" t="n">
        <v>81.79802285</v>
      </c>
      <c r="H11" s="20" t="n">
        <v>2.11381184</v>
      </c>
      <c r="I11" s="18" t="n">
        <v>0</v>
      </c>
      <c r="J11" s="20" t="n">
        <v>0</v>
      </c>
      <c r="K11" s="18" t="n">
        <v>0.27666939</v>
      </c>
      <c r="L11" s="20" t="n">
        <v>0.28829408</v>
      </c>
      <c r="M11" s="18" t="n">
        <v>0</v>
      </c>
      <c r="N11" s="20" t="n">
        <v>0</v>
      </c>
      <c r="O11" s="18" t="n">
        <v>0</v>
      </c>
      <c r="P11" s="20" t="n">
        <v>0</v>
      </c>
      <c r="Q11" s="18" t="n">
        <v>0.77465239</v>
      </c>
      <c r="R11" s="20" t="n">
        <v>0.44126032</v>
      </c>
    </row>
    <row r="12" spans="1:18">
      <c r="A12" s="15" t="s">
        <v>434</v>
      </c>
      <c r="B12" s="17" t="n">
        <v>3422</v>
      </c>
      <c r="C12" s="18">
        <f>(3030.0/B12*100)</f>
        <v/>
      </c>
      <c r="D12" s="19" t="n">
        <v>392</v>
      </c>
      <c r="E12" s="18" t="n">
        <v>14.72407415</v>
      </c>
      <c r="F12" s="20" t="n">
        <v>2.15632459</v>
      </c>
      <c r="G12" s="18" t="n">
        <v>85.03983029</v>
      </c>
      <c r="H12" s="20" t="n">
        <v>2.17484364</v>
      </c>
      <c r="I12" s="18" t="n">
        <v>0</v>
      </c>
      <c r="J12" s="20" t="n">
        <v>0</v>
      </c>
      <c r="K12" s="18" t="n">
        <v>0</v>
      </c>
      <c r="L12" s="20" t="n">
        <v>0</v>
      </c>
      <c r="M12" s="18" t="n">
        <v>0</v>
      </c>
      <c r="N12" s="20" t="n">
        <v>0</v>
      </c>
      <c r="O12" s="18" t="n">
        <v>0</v>
      </c>
      <c r="P12" s="20" t="n">
        <v>0</v>
      </c>
      <c r="Q12" s="18" t="n">
        <v>0.23609556</v>
      </c>
      <c r="R12" s="20" t="n">
        <v>0.21722088</v>
      </c>
    </row>
    <row r="13" spans="1:18">
      <c r="A13" s="15" t="s">
        <v>435</v>
      </c>
      <c r="B13" s="17" t="n">
        <v>3602</v>
      </c>
      <c r="C13" s="18">
        <f>(3160.0/B13*100)</f>
        <v/>
      </c>
      <c r="D13" s="19" t="n">
        <v>442</v>
      </c>
      <c r="E13" s="18" t="n">
        <v>14.00505742</v>
      </c>
      <c r="F13" s="20" t="n">
        <v>1.67992949</v>
      </c>
      <c r="G13" s="18" t="n">
        <v>85.35853720999999</v>
      </c>
      <c r="H13" s="20" t="n">
        <v>1.72339904</v>
      </c>
      <c r="I13" s="18" t="n">
        <v>0</v>
      </c>
      <c r="J13" s="20" t="n">
        <v>0</v>
      </c>
      <c r="K13" s="18" t="n">
        <v>0.23855464</v>
      </c>
      <c r="L13" s="20" t="n">
        <v>0.24679609</v>
      </c>
      <c r="M13" s="18" t="n">
        <v>0</v>
      </c>
      <c r="N13" s="20" t="n">
        <v>0</v>
      </c>
      <c r="O13" s="18" t="n">
        <v>0</v>
      </c>
      <c r="P13" s="20" t="n">
        <v>0</v>
      </c>
      <c r="Q13" s="18" t="n">
        <v>0.39785072</v>
      </c>
      <c r="R13" s="20" t="n">
        <v>0.23776107</v>
      </c>
    </row>
    <row r="14" spans="1:18">
      <c r="A14" s="15" t="s">
        <v>436</v>
      </c>
      <c r="B14" s="17" t="n">
        <v>2788</v>
      </c>
      <c r="C14" s="18">
        <f>(2442.0/B14*100)</f>
        <v/>
      </c>
      <c r="D14" s="19" t="n">
        <v>346</v>
      </c>
      <c r="E14" s="18" t="n">
        <v>14.59010299</v>
      </c>
      <c r="F14" s="20" t="n">
        <v>2.09450897</v>
      </c>
      <c r="G14" s="18" t="n">
        <v>84.6450291</v>
      </c>
      <c r="H14" s="20" t="n">
        <v>2.13301905</v>
      </c>
      <c r="I14" s="18" t="n">
        <v>0</v>
      </c>
      <c r="J14" s="20" t="n">
        <v>0</v>
      </c>
      <c r="K14" s="18" t="n">
        <v>0.49619229</v>
      </c>
      <c r="L14" s="20" t="n">
        <v>0.35882164</v>
      </c>
      <c r="M14" s="18" t="n">
        <v>0</v>
      </c>
      <c r="N14" s="20" t="n">
        <v>0</v>
      </c>
      <c r="O14" s="18" t="n">
        <v>0</v>
      </c>
      <c r="P14" s="20" t="n">
        <v>0</v>
      </c>
      <c r="Q14" s="18" t="n">
        <v>0.26867562</v>
      </c>
      <c r="R14" s="20" t="n">
        <v>0.26914118</v>
      </c>
    </row>
    <row r="15" spans="1:18">
      <c r="A15" s="15" t="s">
        <v>437</v>
      </c>
      <c r="B15" s="17" t="n">
        <v>2863</v>
      </c>
      <c r="C15" s="18">
        <f>(2509.0/B15*100)</f>
        <v/>
      </c>
      <c r="D15" s="19" t="n">
        <v>354</v>
      </c>
      <c r="E15" s="18" t="n">
        <v>7.76059443</v>
      </c>
      <c r="F15" s="20" t="n">
        <v>1.57680234</v>
      </c>
      <c r="G15" s="18" t="n">
        <v>91.75441764</v>
      </c>
      <c r="H15" s="20" t="n">
        <v>1.64127309</v>
      </c>
      <c r="I15" s="18" t="n">
        <v>0</v>
      </c>
      <c r="J15" s="20" t="n">
        <v>0</v>
      </c>
      <c r="K15" s="18" t="n">
        <v>0.48498792</v>
      </c>
      <c r="L15" s="20" t="n">
        <v>0.48472709</v>
      </c>
      <c r="M15" s="18" t="n">
        <v>0</v>
      </c>
      <c r="N15" s="20" t="n">
        <v>0</v>
      </c>
      <c r="O15" s="18" t="n">
        <v>0</v>
      </c>
      <c r="P15" s="20" t="n">
        <v>0</v>
      </c>
      <c r="Q15" s="18" t="n">
        <v>0</v>
      </c>
      <c r="R15" s="20" t="n">
        <v>0</v>
      </c>
    </row>
    <row r="16" spans="1:18">
      <c r="A16" s="15" t="s">
        <v>438</v>
      </c>
      <c r="B16" s="17" t="n">
        <v>3111</v>
      </c>
      <c r="C16" s="18">
        <f>(2729.0/B16*100)</f>
        <v/>
      </c>
      <c r="D16" s="19" t="n">
        <v>382</v>
      </c>
      <c r="E16" s="18" t="n">
        <v>16.85398652</v>
      </c>
      <c r="F16" s="20" t="n">
        <v>2.05779068</v>
      </c>
      <c r="G16" s="18" t="n">
        <v>80.64031304</v>
      </c>
      <c r="H16" s="20" t="n">
        <v>2.1345327</v>
      </c>
      <c r="I16" s="18" t="n">
        <v>0</v>
      </c>
      <c r="J16" s="20" t="n">
        <v>0</v>
      </c>
      <c r="K16" s="18" t="n">
        <v>1.02824592</v>
      </c>
      <c r="L16" s="20" t="n">
        <v>0.59899148</v>
      </c>
      <c r="M16" s="18" t="n">
        <v>0</v>
      </c>
      <c r="N16" s="20" t="n">
        <v>0</v>
      </c>
      <c r="O16" s="18" t="n">
        <v>0</v>
      </c>
      <c r="P16" s="20" t="n">
        <v>0</v>
      </c>
      <c r="Q16" s="18" t="n">
        <v>1.47745453</v>
      </c>
      <c r="R16" s="20" t="n">
        <v>0.62836535</v>
      </c>
    </row>
    <row r="17" spans="1:18">
      <c r="A17" s="15" t="s">
        <v>439</v>
      </c>
      <c r="B17" s="17" t="n">
        <v>3197</v>
      </c>
      <c r="C17" s="18">
        <f>(2808.0/B17*100)</f>
        <v/>
      </c>
      <c r="D17" s="19" t="n">
        <v>389</v>
      </c>
      <c r="E17" s="18" t="n">
        <v>16.84664593</v>
      </c>
      <c r="F17" s="20" t="n">
        <v>1.64093672</v>
      </c>
      <c r="G17" s="18" t="n">
        <v>82.70703697</v>
      </c>
      <c r="H17" s="20" t="n">
        <v>1.6378917</v>
      </c>
      <c r="I17" s="18" t="n">
        <v>0</v>
      </c>
      <c r="J17" s="20" t="n">
        <v>0</v>
      </c>
      <c r="K17" s="18" t="n">
        <v>0.19875362</v>
      </c>
      <c r="L17" s="20" t="n">
        <v>0.19754661</v>
      </c>
      <c r="M17" s="18" t="n">
        <v>0</v>
      </c>
      <c r="N17" s="20" t="n">
        <v>0</v>
      </c>
      <c r="O17" s="18" t="n">
        <v>0</v>
      </c>
      <c r="P17" s="20" t="n">
        <v>0</v>
      </c>
      <c r="Q17" s="18" t="n">
        <v>0.24756348</v>
      </c>
      <c r="R17" s="20" t="n">
        <v>0.2650203</v>
      </c>
    </row>
    <row r="18" spans="1:18">
      <c r="A18" s="15" t="s">
        <v>440</v>
      </c>
      <c r="B18" s="17" t="n">
        <v>2706</v>
      </c>
      <c r="C18" s="18">
        <f>(2366.0/B18*100)</f>
        <v/>
      </c>
      <c r="D18" s="19" t="n">
        <v>340</v>
      </c>
      <c r="E18" s="18" t="n">
        <v>18.38148353</v>
      </c>
      <c r="F18" s="20" t="n">
        <v>2.29715118</v>
      </c>
      <c r="G18" s="18" t="n">
        <v>79.91832647</v>
      </c>
      <c r="H18" s="20" t="n">
        <v>2.3186757</v>
      </c>
      <c r="I18" s="18" t="n">
        <v>0</v>
      </c>
      <c r="J18" s="20" t="n">
        <v>0</v>
      </c>
      <c r="K18" s="18" t="n">
        <v>0.65218385</v>
      </c>
      <c r="L18" s="20" t="n">
        <v>0.45055004</v>
      </c>
      <c r="M18" s="18" t="n">
        <v>0</v>
      </c>
      <c r="N18" s="20" t="n">
        <v>0</v>
      </c>
      <c r="O18" s="18" t="n">
        <v>0</v>
      </c>
      <c r="P18" s="20" t="n">
        <v>0</v>
      </c>
      <c r="Q18" s="18" t="n">
        <v>1.04800616</v>
      </c>
      <c r="R18" s="20" t="n">
        <v>0.52474247</v>
      </c>
    </row>
    <row r="19" spans="1:18">
      <c r="A19" s="15" t="s">
        <v>441</v>
      </c>
      <c r="B19" s="17" t="n">
        <v>2850</v>
      </c>
      <c r="C19" s="18">
        <f>(2478.0/B19*100)</f>
        <v/>
      </c>
      <c r="D19" s="19" t="n">
        <v>372</v>
      </c>
      <c r="E19" s="18" t="n">
        <v>14.44344237</v>
      </c>
      <c r="F19" s="20" t="n">
        <v>2.12777273</v>
      </c>
      <c r="G19" s="18" t="n">
        <v>84.40084944</v>
      </c>
      <c r="H19" s="20" t="n">
        <v>2.29492257</v>
      </c>
      <c r="I19" s="18" t="n">
        <v>0</v>
      </c>
      <c r="J19" s="20" t="n">
        <v>0</v>
      </c>
      <c r="K19" s="18" t="n">
        <v>0</v>
      </c>
      <c r="L19" s="20" t="n">
        <v>0</v>
      </c>
      <c r="M19" s="18" t="n">
        <v>0</v>
      </c>
      <c r="N19" s="20" t="n">
        <v>0</v>
      </c>
      <c r="O19" s="18" t="n">
        <v>0</v>
      </c>
      <c r="P19" s="20" t="n">
        <v>0</v>
      </c>
      <c r="Q19" s="18" t="n">
        <v>1.15570819</v>
      </c>
      <c r="R19" s="20" t="n">
        <v>0.83513868</v>
      </c>
    </row>
    <row r="20" spans="1:18">
      <c r="A20" s="15" t="s">
        <v>442</v>
      </c>
      <c r="B20" s="17" t="n">
        <v>1741</v>
      </c>
      <c r="C20" s="18">
        <f>(1530.0/B20*100)</f>
        <v/>
      </c>
      <c r="D20" s="19" t="n">
        <v>211</v>
      </c>
      <c r="E20" s="18" t="n">
        <v>9.78129028</v>
      </c>
      <c r="F20" s="20" t="n">
        <v>2.0301002</v>
      </c>
      <c r="G20" s="18" t="n">
        <v>89.34169882</v>
      </c>
      <c r="H20" s="20" t="n">
        <v>2.066738</v>
      </c>
      <c r="I20" s="18" t="n">
        <v>0</v>
      </c>
      <c r="J20" s="20" t="n">
        <v>0</v>
      </c>
      <c r="K20" s="18" t="n">
        <v>0.40477364</v>
      </c>
      <c r="L20" s="20" t="n">
        <v>0.40321809</v>
      </c>
      <c r="M20" s="18" t="n">
        <v>0</v>
      </c>
      <c r="N20" s="20" t="n">
        <v>0</v>
      </c>
      <c r="O20" s="18" t="n">
        <v>0</v>
      </c>
      <c r="P20" s="20" t="n">
        <v>0</v>
      </c>
      <c r="Q20" s="18" t="n">
        <v>0.47223726</v>
      </c>
      <c r="R20" s="20" t="n">
        <v>0.46950366</v>
      </c>
    </row>
    <row r="21" spans="1:18">
      <c r="A21" s="15" t="s">
        <v>443</v>
      </c>
      <c r="B21" s="17" t="n">
        <v>2833</v>
      </c>
      <c r="C21" s="18">
        <f>(2361.0/B21*100)</f>
        <v/>
      </c>
      <c r="D21" s="19" t="n">
        <v>472</v>
      </c>
      <c r="E21" s="18" t="n">
        <v>5.77764377</v>
      </c>
      <c r="F21" s="20" t="n">
        <v>1.2459147</v>
      </c>
      <c r="G21" s="18" t="n">
        <v>92.77487784</v>
      </c>
      <c r="H21" s="20" t="n">
        <v>1.43868873</v>
      </c>
      <c r="I21" s="18" t="n">
        <v>0</v>
      </c>
      <c r="J21" s="20" t="n">
        <v>0</v>
      </c>
      <c r="K21" s="18" t="n">
        <v>0</v>
      </c>
      <c r="L21" s="20" t="n">
        <v>0</v>
      </c>
      <c r="M21" s="18" t="n">
        <v>0</v>
      </c>
      <c r="N21" s="20" t="n">
        <v>0</v>
      </c>
      <c r="O21" s="18" t="n">
        <v>0</v>
      </c>
      <c r="P21" s="20" t="n">
        <v>0</v>
      </c>
      <c r="Q21" s="18" t="n">
        <v>1.44747839</v>
      </c>
      <c r="R21" s="20" t="n">
        <v>0.54603491</v>
      </c>
    </row>
    <row r="22" spans="1:18">
      <c r="A22" s="15" t="s">
        <v>444</v>
      </c>
      <c r="B22" s="17" t="n">
        <v>3667</v>
      </c>
      <c r="C22" s="18">
        <f>(3196.0/B22*100)</f>
        <v/>
      </c>
      <c r="D22" s="19" t="n">
        <v>471</v>
      </c>
      <c r="E22" s="18" t="n">
        <v>14.30292731</v>
      </c>
      <c r="F22" s="20" t="n">
        <v>1.56339015</v>
      </c>
      <c r="G22" s="18" t="n">
        <v>81.98987264</v>
      </c>
      <c r="H22" s="20" t="n">
        <v>1.80776283</v>
      </c>
      <c r="I22" s="18" t="n">
        <v>0</v>
      </c>
      <c r="J22" s="20" t="n">
        <v>0</v>
      </c>
      <c r="K22" s="18" t="n">
        <v>0.39598909</v>
      </c>
      <c r="L22" s="20" t="n">
        <v>0.28335509</v>
      </c>
      <c r="M22" s="18" t="n">
        <v>0</v>
      </c>
      <c r="N22" s="20" t="n">
        <v>0</v>
      </c>
      <c r="O22" s="18" t="n">
        <v>0</v>
      </c>
      <c r="P22" s="20" t="n">
        <v>0</v>
      </c>
      <c r="Q22" s="18" t="n">
        <v>3.31121096</v>
      </c>
      <c r="R22" s="20" t="n">
        <v>0.86983561</v>
      </c>
    </row>
    <row r="23" spans="1:18">
      <c r="A23" s="15" t="s">
        <v>445</v>
      </c>
      <c r="B23" s="17" t="n">
        <v>5792</v>
      </c>
      <c r="C23" s="18">
        <f>(5093.0/B23*100)</f>
        <v/>
      </c>
      <c r="D23" s="19" t="n">
        <v>699</v>
      </c>
      <c r="E23" s="18" t="n">
        <v>24.51289553</v>
      </c>
      <c r="F23" s="20" t="n">
        <v>2.43997049</v>
      </c>
      <c r="G23" s="18" t="n">
        <v>74.07075766</v>
      </c>
      <c r="H23" s="20" t="n">
        <v>2.59572178</v>
      </c>
      <c r="I23" s="18" t="n">
        <v>0</v>
      </c>
      <c r="J23" s="20" t="n">
        <v>0</v>
      </c>
      <c r="K23" s="18" t="n">
        <v>0.70516957</v>
      </c>
      <c r="L23" s="20" t="n">
        <v>0.7871051100000001</v>
      </c>
      <c r="M23" s="18" t="n">
        <v>0</v>
      </c>
      <c r="N23" s="20" t="n">
        <v>0</v>
      </c>
      <c r="O23" s="18" t="n">
        <v>0</v>
      </c>
      <c r="P23" s="20" t="n">
        <v>0</v>
      </c>
      <c r="Q23" s="18" t="n">
        <v>0.71117725</v>
      </c>
      <c r="R23" s="20" t="n">
        <v>0.40305301</v>
      </c>
    </row>
    <row r="24" spans="1:18">
      <c r="A24" s="15" t="s">
        <v>446</v>
      </c>
      <c r="B24" s="17" t="n">
        <v>3309</v>
      </c>
      <c r="C24" s="18">
        <f>(2907.0/B24*100)</f>
        <v/>
      </c>
      <c r="D24" s="19" t="n">
        <v>402</v>
      </c>
      <c r="E24" s="18" t="n">
        <v>24.67165039</v>
      </c>
      <c r="F24" s="20" t="n">
        <v>2.09749221</v>
      </c>
      <c r="G24" s="18" t="n">
        <v>74.93010082000001</v>
      </c>
      <c r="H24" s="20" t="n">
        <v>2.06688573</v>
      </c>
      <c r="I24" s="18" t="n">
        <v>0</v>
      </c>
      <c r="J24" s="20" t="n">
        <v>0</v>
      </c>
      <c r="K24" s="18" t="n">
        <v>0.25678629</v>
      </c>
      <c r="L24" s="20" t="n">
        <v>0.25781257</v>
      </c>
      <c r="M24" s="18" t="n">
        <v>0</v>
      </c>
      <c r="N24" s="20" t="n">
        <v>0</v>
      </c>
      <c r="O24" s="18" t="n">
        <v>0</v>
      </c>
      <c r="P24" s="20" t="n">
        <v>0</v>
      </c>
      <c r="Q24" s="18" t="n">
        <v>0.14146249</v>
      </c>
      <c r="R24" s="20" t="n">
        <v>0.13243662</v>
      </c>
    </row>
    <row r="25" spans="1:18">
      <c r="A25" s="15" t="s">
        <v>447</v>
      </c>
      <c r="B25" s="17" t="n">
        <v>2669</v>
      </c>
      <c r="C25" s="18">
        <f>(2339.0/B25*100)</f>
        <v/>
      </c>
      <c r="D25" s="19" t="n">
        <v>330</v>
      </c>
      <c r="E25" s="18" t="n">
        <v>10.66917541</v>
      </c>
      <c r="F25" s="20" t="n">
        <v>1.68928529</v>
      </c>
      <c r="G25" s="18" t="n">
        <v>88.96872795</v>
      </c>
      <c r="H25" s="20" t="n">
        <v>1.6754269</v>
      </c>
      <c r="I25" s="18" t="n">
        <v>0</v>
      </c>
      <c r="J25" s="20" t="n">
        <v>0</v>
      </c>
      <c r="K25" s="18" t="n">
        <v>0</v>
      </c>
      <c r="L25" s="20" t="n">
        <v>0</v>
      </c>
      <c r="M25" s="18" t="n">
        <v>0</v>
      </c>
      <c r="N25" s="20" t="n">
        <v>0</v>
      </c>
      <c r="O25" s="18" t="n">
        <v>0</v>
      </c>
      <c r="P25" s="20" t="n">
        <v>0</v>
      </c>
      <c r="Q25" s="18" t="n">
        <v>0.36209664</v>
      </c>
      <c r="R25" s="20" t="n">
        <v>0.35497499</v>
      </c>
    </row>
    <row r="26" spans="1:18">
      <c r="A26" s="15" t="s">
        <v>448</v>
      </c>
      <c r="B26" s="17" t="n">
        <v>2419</v>
      </c>
      <c r="C26" s="18">
        <f>(2137.0/B26*100)</f>
        <v/>
      </c>
      <c r="D26" s="19" t="n">
        <v>282</v>
      </c>
      <c r="E26" s="18" t="n">
        <v>13.1486612</v>
      </c>
      <c r="F26" s="20" t="n">
        <v>2.13184876</v>
      </c>
      <c r="G26" s="18" t="n">
        <v>85.93021096</v>
      </c>
      <c r="H26" s="20" t="n">
        <v>2.16756851</v>
      </c>
      <c r="I26" s="18" t="n">
        <v>0</v>
      </c>
      <c r="J26" s="20" t="n">
        <v>0</v>
      </c>
      <c r="K26" s="18" t="n">
        <v>0</v>
      </c>
      <c r="L26" s="20" t="n">
        <v>0</v>
      </c>
      <c r="M26" s="18" t="n">
        <v>0</v>
      </c>
      <c r="N26" s="20" t="n">
        <v>0</v>
      </c>
      <c r="O26" s="18" t="n">
        <v>0</v>
      </c>
      <c r="P26" s="20" t="n">
        <v>0</v>
      </c>
      <c r="Q26" s="18" t="n">
        <v>0.92112784</v>
      </c>
      <c r="R26" s="20" t="n">
        <v>0.68710536</v>
      </c>
    </row>
    <row r="27" spans="1:18">
      <c r="A27" s="15" t="s">
        <v>449</v>
      </c>
      <c r="B27" s="17" t="n">
        <v>2683</v>
      </c>
      <c r="C27" s="18">
        <f>(2367.0/B27*100)</f>
        <v/>
      </c>
      <c r="D27" s="19" t="n">
        <v>316</v>
      </c>
      <c r="E27" s="18" t="n">
        <v>17.27544576</v>
      </c>
      <c r="F27" s="20" t="n">
        <v>2.14332178</v>
      </c>
      <c r="G27" s="18" t="n">
        <v>81.13856053000001</v>
      </c>
      <c r="H27" s="20" t="n">
        <v>2.25021005</v>
      </c>
      <c r="I27" s="18" t="n">
        <v>0</v>
      </c>
      <c r="J27" s="20" t="n">
        <v>0</v>
      </c>
      <c r="K27" s="18" t="n">
        <v>0.64786257</v>
      </c>
      <c r="L27" s="20" t="n">
        <v>0.45722213</v>
      </c>
      <c r="M27" s="18" t="n">
        <v>0</v>
      </c>
      <c r="N27" s="20" t="n">
        <v>0</v>
      </c>
      <c r="O27" s="18" t="n">
        <v>0</v>
      </c>
      <c r="P27" s="20" t="n">
        <v>0</v>
      </c>
      <c r="Q27" s="18" t="n">
        <v>0.93813114</v>
      </c>
      <c r="R27" s="20" t="n">
        <v>0.55430596</v>
      </c>
    </row>
    <row r="28" spans="1:18">
      <c r="A28" s="15" t="s">
        <v>450</v>
      </c>
      <c r="B28" s="17" t="n">
        <v>3803</v>
      </c>
      <c r="C28" s="18">
        <f>(3361.0/B28*100)</f>
        <v/>
      </c>
      <c r="D28" s="19" t="n">
        <v>442</v>
      </c>
      <c r="E28" s="18" t="n">
        <v>18.40501035</v>
      </c>
      <c r="F28" s="20" t="n">
        <v>1.82577017</v>
      </c>
      <c r="G28" s="18" t="n">
        <v>79.75110723</v>
      </c>
      <c r="H28" s="20" t="n">
        <v>2.0453465</v>
      </c>
      <c r="I28" s="18" t="n">
        <v>0</v>
      </c>
      <c r="J28" s="20" t="n">
        <v>0</v>
      </c>
      <c r="K28" s="18" t="n">
        <v>0.65534198</v>
      </c>
      <c r="L28" s="20" t="n">
        <v>0.47336399</v>
      </c>
      <c r="M28" s="18" t="n">
        <v>0</v>
      </c>
      <c r="N28" s="20" t="n">
        <v>0</v>
      </c>
      <c r="O28" s="18" t="n">
        <v>0</v>
      </c>
      <c r="P28" s="20" t="n">
        <v>0</v>
      </c>
      <c r="Q28" s="18" t="n">
        <v>1.18854044</v>
      </c>
      <c r="R28" s="20" t="n">
        <v>0.60126443</v>
      </c>
    </row>
    <row r="29" spans="1:18">
      <c r="A29" s="15" t="s">
        <v>451</v>
      </c>
      <c r="B29" s="17" t="n">
        <v>2700</v>
      </c>
      <c r="C29" s="18">
        <f>(2393.0/B29*100)</f>
        <v/>
      </c>
      <c r="D29" s="19" t="n">
        <v>307</v>
      </c>
      <c r="E29" s="18" t="n">
        <v>9.935123109999999</v>
      </c>
      <c r="F29" s="20" t="n">
        <v>1.62845993</v>
      </c>
      <c r="G29" s="18" t="n">
        <v>90.06487688999999</v>
      </c>
      <c r="H29" s="20" t="n">
        <v>1.62845993</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(2005.0/B30*100)</f>
        <v/>
      </c>
      <c r="D30" s="19" t="n">
        <v>252</v>
      </c>
      <c r="E30" s="18" t="n">
        <v>5.41871612</v>
      </c>
      <c r="F30" s="20" t="n">
        <v>1.27846038</v>
      </c>
      <c r="G30" s="18" t="n">
        <v>92.9196214</v>
      </c>
      <c r="H30" s="20" t="n">
        <v>1.59382445</v>
      </c>
      <c r="I30" s="18" t="n">
        <v>0</v>
      </c>
      <c r="J30" s="20" t="n">
        <v>0</v>
      </c>
      <c r="K30" s="18" t="n">
        <v>0.96487064</v>
      </c>
      <c r="L30" s="20" t="n">
        <v>0.70378574</v>
      </c>
      <c r="M30" s="18" t="n">
        <v>0</v>
      </c>
      <c r="N30" s="20" t="n">
        <v>0</v>
      </c>
      <c r="O30" s="18" t="n">
        <v>0</v>
      </c>
      <c r="P30" s="20" t="n">
        <v>0</v>
      </c>
      <c r="Q30" s="18" t="n">
        <v>0.6967918400000001</v>
      </c>
      <c r="R30" s="20" t="n">
        <v>0.49138503</v>
      </c>
    </row>
    <row r="31" spans="1:18">
      <c r="A31" s="15" t="s">
        <v>453</v>
      </c>
      <c r="B31" s="17" t="n">
        <v>2706</v>
      </c>
      <c r="C31" s="18">
        <f>(2379.0/B31*100)</f>
        <v/>
      </c>
      <c r="D31" s="19" t="n">
        <v>327</v>
      </c>
      <c r="E31" s="18" t="n">
        <v>11.32478902</v>
      </c>
      <c r="F31" s="20" t="n">
        <v>1.80027769</v>
      </c>
      <c r="G31" s="18" t="n">
        <v>86.88835949</v>
      </c>
      <c r="H31" s="20" t="n">
        <v>1.96649428</v>
      </c>
      <c r="I31" s="18" t="n">
        <v>0</v>
      </c>
      <c r="J31" s="20" t="n">
        <v>0</v>
      </c>
      <c r="K31" s="18" t="n">
        <v>0.86185308</v>
      </c>
      <c r="L31" s="20" t="n">
        <v>0.48816851</v>
      </c>
      <c r="M31" s="18" t="n">
        <v>0</v>
      </c>
      <c r="N31" s="20" t="n">
        <v>0</v>
      </c>
      <c r="O31" s="18" t="n">
        <v>0</v>
      </c>
      <c r="P31" s="20" t="n">
        <v>0</v>
      </c>
      <c r="Q31" s="18" t="n">
        <v>0.92499842</v>
      </c>
      <c r="R31" s="20" t="n">
        <v>0.53649482</v>
      </c>
    </row>
    <row r="32" spans="1:18">
      <c r="A32" s="15" t="s">
        <v>454</v>
      </c>
      <c r="B32" s="17" t="n">
        <v>2209</v>
      </c>
      <c r="C32" s="18">
        <f>(1831.0/B32*100)</f>
        <v/>
      </c>
      <c r="D32" s="19" t="n">
        <v>378</v>
      </c>
      <c r="E32" s="18" t="n">
        <v>10.81964699</v>
      </c>
      <c r="F32" s="20" t="n">
        <v>1.80106287</v>
      </c>
      <c r="G32" s="18" t="n">
        <v>88.92539875999999</v>
      </c>
      <c r="H32" s="20" t="n">
        <v>1.81627382</v>
      </c>
      <c r="I32" s="18" t="n">
        <v>0</v>
      </c>
      <c r="J32" s="20" t="n">
        <v>0</v>
      </c>
      <c r="K32" s="18" t="n">
        <v>0</v>
      </c>
      <c r="L32" s="20" t="n">
        <v>0</v>
      </c>
      <c r="M32" s="18" t="n">
        <v>0</v>
      </c>
      <c r="N32" s="20" t="n">
        <v>0</v>
      </c>
      <c r="O32" s="18" t="n">
        <v>0</v>
      </c>
      <c r="P32" s="20" t="n">
        <v>0</v>
      </c>
      <c r="Q32" s="18" t="n">
        <v>0.25495425</v>
      </c>
      <c r="R32" s="20" t="n">
        <v>0.27303614</v>
      </c>
    </row>
    <row r="33" spans="1:18">
      <c r="A33" s="15" t="s">
        <v>455</v>
      </c>
      <c r="B33" s="17" t="n">
        <v>3651</v>
      </c>
      <c r="C33" s="18">
        <f>(3215.0/B33*100)</f>
        <v/>
      </c>
      <c r="D33" s="19" t="n">
        <v>436</v>
      </c>
      <c r="E33" s="18" t="n">
        <v>18.6127652</v>
      </c>
      <c r="F33" s="20" t="n">
        <v>1.98512247</v>
      </c>
      <c r="G33" s="18" t="n">
        <v>80.53379224</v>
      </c>
      <c r="H33" s="20" t="n">
        <v>2.04604688</v>
      </c>
      <c r="I33" s="18" t="n">
        <v>0</v>
      </c>
      <c r="J33" s="20" t="n">
        <v>0</v>
      </c>
      <c r="K33" s="18" t="n">
        <v>0.32441335</v>
      </c>
      <c r="L33" s="20" t="n">
        <v>0.32585055</v>
      </c>
      <c r="M33" s="18" t="n">
        <v>0</v>
      </c>
      <c r="N33" s="20" t="n">
        <v>0</v>
      </c>
      <c r="O33" s="18" t="n">
        <v>0</v>
      </c>
      <c r="P33" s="20" t="n">
        <v>0</v>
      </c>
      <c r="Q33" s="18" t="n">
        <v>0.52902921</v>
      </c>
      <c r="R33" s="20" t="n">
        <v>0.37805659</v>
      </c>
    </row>
    <row r="34" spans="1:18">
      <c r="A34" s="15" t="s">
        <v>456</v>
      </c>
      <c r="B34" s="17" t="n">
        <v>3035</v>
      </c>
      <c r="C34" s="18">
        <f>(2674.0/B34*100)</f>
        <v/>
      </c>
      <c r="D34" s="19" t="n">
        <v>361</v>
      </c>
      <c r="E34" s="18" t="n">
        <v>16.31745162</v>
      </c>
      <c r="F34" s="20" t="n">
        <v>1.8562828</v>
      </c>
      <c r="G34" s="18" t="n">
        <v>82.12791070999999</v>
      </c>
      <c r="H34" s="20" t="n">
        <v>1.93081712</v>
      </c>
      <c r="I34" s="18" t="n">
        <v>0</v>
      </c>
      <c r="J34" s="20" t="n">
        <v>0</v>
      </c>
      <c r="K34" s="18" t="n">
        <v>0.22519873</v>
      </c>
      <c r="L34" s="20" t="n">
        <v>0.22275696</v>
      </c>
      <c r="M34" s="18" t="n">
        <v>0</v>
      </c>
      <c r="N34" s="20" t="n">
        <v>0</v>
      </c>
      <c r="O34" s="18" t="n">
        <v>0</v>
      </c>
      <c r="P34" s="20" t="n">
        <v>0</v>
      </c>
      <c r="Q34" s="18" t="n">
        <v>1.32943894</v>
      </c>
      <c r="R34" s="20" t="n">
        <v>0.66929195</v>
      </c>
    </row>
    <row r="35" spans="1:18">
      <c r="A35" s="15" t="s">
        <v>457</v>
      </c>
      <c r="B35" s="17" t="n">
        <v>2901</v>
      </c>
      <c r="C35" s="18">
        <f>(2535.0/B35*100)</f>
        <v/>
      </c>
      <c r="D35" s="19" t="n">
        <v>366</v>
      </c>
      <c r="E35" s="18" t="n">
        <v>15.7957352</v>
      </c>
      <c r="F35" s="20" t="n">
        <v>2.2722238</v>
      </c>
      <c r="G35" s="18" t="n">
        <v>84.1012297</v>
      </c>
      <c r="H35" s="20" t="n">
        <v>2.27662044</v>
      </c>
      <c r="I35" s="18" t="n">
        <v>0</v>
      </c>
      <c r="J35" s="20" t="n">
        <v>0</v>
      </c>
      <c r="K35" s="18" t="n">
        <v>0</v>
      </c>
      <c r="L35" s="20" t="n">
        <v>0</v>
      </c>
      <c r="M35" s="18" t="n">
        <v>0</v>
      </c>
      <c r="N35" s="20" t="n">
        <v>0</v>
      </c>
      <c r="O35" s="18" t="n">
        <v>0</v>
      </c>
      <c r="P35" s="20" t="n">
        <v>0</v>
      </c>
      <c r="Q35" s="18" t="n">
        <v>0.10303511</v>
      </c>
      <c r="R35" s="20" t="n">
        <v>0.10334058</v>
      </c>
    </row>
    <row r="36" spans="1:18">
      <c r="A36" s="15" t="s">
        <v>458</v>
      </c>
      <c r="B36" s="17" t="n">
        <v>3404</v>
      </c>
      <c r="C36" s="18">
        <f>(2998.0/B36*100)</f>
        <v/>
      </c>
      <c r="D36" s="19" t="n">
        <v>406</v>
      </c>
      <c r="E36" s="18" t="n">
        <v>16.72010565</v>
      </c>
      <c r="F36" s="20" t="n">
        <v>1.98260604</v>
      </c>
      <c r="G36" s="18" t="n">
        <v>82.51307645999999</v>
      </c>
      <c r="H36" s="20" t="n">
        <v>1.99166634</v>
      </c>
      <c r="I36" s="18" t="n">
        <v>0</v>
      </c>
      <c r="J36" s="20" t="n">
        <v>0</v>
      </c>
      <c r="K36" s="18" t="n">
        <v>0</v>
      </c>
      <c r="L36" s="20" t="n">
        <v>0</v>
      </c>
      <c r="M36" s="18" t="n">
        <v>0</v>
      </c>
      <c r="N36" s="20" t="n">
        <v>0</v>
      </c>
      <c r="O36" s="18" t="n">
        <v>0</v>
      </c>
      <c r="P36" s="20" t="n">
        <v>0</v>
      </c>
      <c r="Q36" s="18" t="n">
        <v>0.76681789</v>
      </c>
      <c r="R36" s="20" t="n">
        <v>0.51854575</v>
      </c>
    </row>
    <row r="37" spans="1:18">
      <c r="A37" s="15" t="s">
        <v>459</v>
      </c>
      <c r="B37" s="17" t="n">
        <v>2731</v>
      </c>
      <c r="C37" s="18">
        <f>(2392.0/B37*100)</f>
        <v/>
      </c>
      <c r="D37" s="19" t="n">
        <v>339</v>
      </c>
      <c r="E37" s="18" t="n">
        <v>9.15819988</v>
      </c>
      <c r="F37" s="20" t="n">
        <v>1.49367945</v>
      </c>
      <c r="G37" s="18" t="n">
        <v>88.86848809999999</v>
      </c>
      <c r="H37" s="20" t="n">
        <v>1.62199128</v>
      </c>
      <c r="I37" s="18" t="n">
        <v>0</v>
      </c>
      <c r="J37" s="20" t="n">
        <v>0</v>
      </c>
      <c r="K37" s="18" t="n">
        <v>1.63549062</v>
      </c>
      <c r="L37" s="20" t="n">
        <v>0.68361796</v>
      </c>
      <c r="M37" s="18" t="n">
        <v>0</v>
      </c>
      <c r="N37" s="20" t="n">
        <v>0</v>
      </c>
      <c r="O37" s="18" t="n">
        <v>0</v>
      </c>
      <c r="P37" s="20" t="n">
        <v>0</v>
      </c>
      <c r="Q37" s="18" t="n">
        <v>0.33782139</v>
      </c>
      <c r="R37" s="20" t="n">
        <v>0.32004964</v>
      </c>
    </row>
    <row r="38" spans="1:18">
      <c r="A38" s="15" t="s">
        <v>460</v>
      </c>
      <c r="B38" s="17" t="n">
        <v>2807</v>
      </c>
      <c r="C38" s="18">
        <f>(2333.0/B38*100)</f>
        <v/>
      </c>
      <c r="D38" s="19" t="n">
        <v>474</v>
      </c>
      <c r="E38" s="18" t="n">
        <v>15.64800543</v>
      </c>
      <c r="F38" s="20" t="n">
        <v>2.03209354</v>
      </c>
      <c r="G38" s="18" t="n">
        <v>83.87406601000001</v>
      </c>
      <c r="H38" s="20" t="n">
        <v>2.11580839</v>
      </c>
      <c r="I38" s="18" t="n">
        <v>0</v>
      </c>
      <c r="J38" s="20" t="n">
        <v>0</v>
      </c>
      <c r="K38" s="18" t="n">
        <v>0.06039586</v>
      </c>
      <c r="L38" s="20" t="n">
        <v>0.04060958</v>
      </c>
      <c r="M38" s="18" t="n">
        <v>0</v>
      </c>
      <c r="N38" s="20" t="n">
        <v>0</v>
      </c>
      <c r="O38" s="18" t="n">
        <v>0</v>
      </c>
      <c r="P38" s="20" t="n">
        <v>0</v>
      </c>
      <c r="Q38" s="18" t="n">
        <v>0.4175327</v>
      </c>
      <c r="R38" s="20" t="n">
        <v>0.26419785</v>
      </c>
    </row>
    <row r="39" spans="1:18">
      <c r="A39" s="15" t="s">
        <v>461</v>
      </c>
      <c r="B39" s="17" t="n">
        <v>2938</v>
      </c>
      <c r="C39" s="18">
        <f>(2588.0/B39*100)</f>
        <v/>
      </c>
      <c r="D39" s="19" t="n">
        <v>350</v>
      </c>
      <c r="E39" s="18" t="n">
        <v>18.14054841</v>
      </c>
      <c r="F39" s="20" t="n">
        <v>2.50353172</v>
      </c>
      <c r="G39" s="18" t="n">
        <v>80.24526308</v>
      </c>
      <c r="H39" s="20" t="n">
        <v>2.68707029</v>
      </c>
      <c r="I39" s="18" t="n">
        <v>0</v>
      </c>
      <c r="J39" s="20" t="n">
        <v>0</v>
      </c>
      <c r="K39" s="18" t="n">
        <v>0</v>
      </c>
      <c r="L39" s="20" t="n">
        <v>0</v>
      </c>
      <c r="M39" s="18" t="n">
        <v>0</v>
      </c>
      <c r="N39" s="20" t="n">
        <v>0</v>
      </c>
      <c r="O39" s="18" t="n">
        <v>0</v>
      </c>
      <c r="P39" s="20" t="n">
        <v>0</v>
      </c>
      <c r="Q39" s="18" t="n">
        <v>1.61418851</v>
      </c>
      <c r="R39" s="20" t="n">
        <v>0.86200136</v>
      </c>
    </row>
    <row r="40" spans="1:18">
      <c r="A40" s="15" t="s">
        <v>462</v>
      </c>
      <c r="B40" s="17" t="n">
        <v>6922</v>
      </c>
      <c r="C40" s="18">
        <f>(6091.0/B40*100)</f>
        <v/>
      </c>
      <c r="D40" s="19" t="n">
        <v>831</v>
      </c>
      <c r="E40" s="18" t="n">
        <v>8.45894433</v>
      </c>
      <c r="F40" s="20" t="n">
        <v>1.65962949</v>
      </c>
      <c r="G40" s="18" t="n">
        <v>91.01251726</v>
      </c>
      <c r="H40" s="20" t="n">
        <v>1.70903423</v>
      </c>
      <c r="I40" s="18" t="n">
        <v>0</v>
      </c>
      <c r="J40" s="20" t="n">
        <v>0</v>
      </c>
      <c r="K40" s="18" t="n">
        <v>0.06035523</v>
      </c>
      <c r="L40" s="20" t="n">
        <v>0.0447042</v>
      </c>
      <c r="M40" s="18" t="n">
        <v>0</v>
      </c>
      <c r="N40" s="20" t="n">
        <v>0</v>
      </c>
      <c r="O40" s="18" t="n">
        <v>0</v>
      </c>
      <c r="P40" s="20" t="n">
        <v>0</v>
      </c>
      <c r="Q40" s="18" t="n">
        <v>0.46818318</v>
      </c>
      <c r="R40" s="20" t="n">
        <v>0.38709312</v>
      </c>
    </row>
    <row r="41" spans="1:18">
      <c r="A41" s="15" t="s">
        <v>463</v>
      </c>
      <c r="B41" s="17" t="n">
        <v>2854</v>
      </c>
      <c r="C41" s="18">
        <f>(2499.0/B41*100)</f>
        <v/>
      </c>
      <c r="D41" s="19" t="n">
        <v>355</v>
      </c>
      <c r="E41" s="18" t="n">
        <v>3.32072738</v>
      </c>
      <c r="F41" s="20" t="n">
        <v>0.96452986</v>
      </c>
      <c r="G41" s="18" t="n">
        <v>96.05121047999999</v>
      </c>
      <c r="H41" s="20" t="n">
        <v>1.1170172</v>
      </c>
      <c r="I41" s="18" t="n">
        <v>0</v>
      </c>
      <c r="J41" s="20" t="n">
        <v>0</v>
      </c>
      <c r="K41" s="18" t="n">
        <v>0</v>
      </c>
      <c r="L41" s="20" t="n">
        <v>0</v>
      </c>
      <c r="M41" s="18" t="n">
        <v>0</v>
      </c>
      <c r="N41" s="20" t="n">
        <v>0</v>
      </c>
      <c r="O41" s="18" t="n">
        <v>0</v>
      </c>
      <c r="P41" s="20" t="n">
        <v>0</v>
      </c>
      <c r="Q41" s="18" t="n">
        <v>0.62806215</v>
      </c>
      <c r="R41" s="20" t="n">
        <v>0.45703905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(10861.0/B46*100)</f>
        <v/>
      </c>
      <c r="D46" s="19" t="n">
        <v>1212</v>
      </c>
      <c r="E46" s="18" t="n">
        <v>27.72541891</v>
      </c>
      <c r="F46" s="20" t="n">
        <v>1.46393395</v>
      </c>
      <c r="G46" s="18" t="n">
        <v>70.28901779</v>
      </c>
      <c r="H46" s="20" t="n">
        <v>1.51662678</v>
      </c>
      <c r="I46" s="18" t="n">
        <v>0</v>
      </c>
      <c r="J46" s="20" t="n">
        <v>0</v>
      </c>
      <c r="K46" s="18" t="n">
        <v>1.09167105</v>
      </c>
      <c r="L46" s="20" t="n">
        <v>0.33144018</v>
      </c>
      <c r="M46" s="18" t="n">
        <v>0</v>
      </c>
      <c r="N46" s="20" t="n">
        <v>0</v>
      </c>
      <c r="O46" s="18" t="n">
        <v>0</v>
      </c>
      <c r="P46" s="20" t="n">
        <v>0</v>
      </c>
      <c r="Q46" s="18" t="n">
        <v>0.8938922500000001</v>
      </c>
      <c r="R46" s="20" t="n">
        <v>0.3169894</v>
      </c>
    </row>
    <row r="47" spans="1:18">
      <c r="A47" s="15" t="s">
        <v>470</v>
      </c>
      <c r="B47" s="17" t="n">
        <v>2823</v>
      </c>
      <c r="C47" s="18">
        <f>(2488.0/B47*100)</f>
        <v/>
      </c>
      <c r="D47" s="19" t="n">
        <v>335</v>
      </c>
      <c r="E47" s="18" t="n">
        <v>24.34734131</v>
      </c>
      <c r="F47" s="20" t="n">
        <v>2.11736972</v>
      </c>
      <c r="G47" s="18" t="n">
        <v>74.17220684</v>
      </c>
      <c r="H47" s="20" t="n">
        <v>2.19071339</v>
      </c>
      <c r="I47" s="18" t="n">
        <v>0</v>
      </c>
      <c r="J47" s="20" t="n">
        <v>0</v>
      </c>
      <c r="K47" s="18" t="n">
        <v>0.58296516</v>
      </c>
      <c r="L47" s="20" t="n">
        <v>0.40077195</v>
      </c>
      <c r="M47" s="18" t="n">
        <v>0</v>
      </c>
      <c r="N47" s="20" t="n">
        <v>0</v>
      </c>
      <c r="O47" s="18" t="n">
        <v>0</v>
      </c>
      <c r="P47" s="20" t="n">
        <v>0</v>
      </c>
      <c r="Q47" s="18" t="n">
        <v>0.89748668</v>
      </c>
      <c r="R47" s="20" t="n">
        <v>0.5214543699999999</v>
      </c>
    </row>
    <row r="48" spans="1:18">
      <c r="A48" s="15" t="s">
        <v>471</v>
      </c>
      <c r="B48" s="17" t="n">
        <v>4682</v>
      </c>
      <c r="C48" s="18">
        <f>(4102.0/B48*100)</f>
        <v/>
      </c>
      <c r="D48" s="19" t="n">
        <v>580</v>
      </c>
      <c r="E48" s="18" t="n">
        <v>20.36141074</v>
      </c>
      <c r="F48" s="20" t="n">
        <v>2.41412803</v>
      </c>
      <c r="G48" s="18" t="n">
        <v>78.33448427</v>
      </c>
      <c r="H48" s="20" t="n">
        <v>2.45432035</v>
      </c>
      <c r="I48" s="18" t="n">
        <v>0</v>
      </c>
      <c r="J48" s="20" t="n">
        <v>0</v>
      </c>
      <c r="K48" s="18" t="n">
        <v>0.33092262</v>
      </c>
      <c r="L48" s="20" t="n">
        <v>0.32450501</v>
      </c>
      <c r="M48" s="18" t="n">
        <v>0</v>
      </c>
      <c r="N48" s="20" t="n">
        <v>0</v>
      </c>
      <c r="O48" s="18" t="n">
        <v>0</v>
      </c>
      <c r="P48" s="20" t="n">
        <v>0</v>
      </c>
      <c r="Q48" s="18" t="n">
        <v>0.97318237</v>
      </c>
      <c r="R48" s="20" t="n">
        <v>0.50369407</v>
      </c>
    </row>
    <row r="49" spans="1:18">
      <c r="A49" s="15" t="s">
        <v>472</v>
      </c>
      <c r="B49" s="17" t="n">
        <v>6158</v>
      </c>
      <c r="C49" s="18">
        <f>(5428.0/B49*100)</f>
        <v/>
      </c>
      <c r="D49" s="19" t="n">
        <v>730</v>
      </c>
      <c r="E49" s="18" t="n">
        <v>27.5174389</v>
      </c>
      <c r="F49" s="20" t="n">
        <v>2.45735774</v>
      </c>
      <c r="G49" s="18" t="n">
        <v>69.70929773</v>
      </c>
      <c r="H49" s="20" t="n">
        <v>2.51469185</v>
      </c>
      <c r="I49" s="18" t="n">
        <v>0</v>
      </c>
      <c r="J49" s="20" t="n">
        <v>0</v>
      </c>
      <c r="K49" s="18" t="n">
        <v>1.34491328</v>
      </c>
      <c r="L49" s="20" t="n">
        <v>0.5050056000000001</v>
      </c>
      <c r="M49" s="18" t="n">
        <v>0</v>
      </c>
      <c r="N49" s="20" t="n">
        <v>0</v>
      </c>
      <c r="O49" s="18" t="n">
        <v>0</v>
      </c>
      <c r="P49" s="20" t="n">
        <v>0</v>
      </c>
      <c r="Q49" s="18" t="n">
        <v>1.4283501</v>
      </c>
      <c r="R49" s="20" t="n">
        <v>0.60486852</v>
      </c>
    </row>
    <row r="50" spans="1:18">
      <c r="A50" s="15" t="s">
        <v>473</v>
      </c>
      <c r="B50" s="17" t="n">
        <v>3494</v>
      </c>
      <c r="C50" s="18">
        <f>(3123.0/B50*100)</f>
        <v/>
      </c>
      <c r="D50" s="19" t="n">
        <v>371</v>
      </c>
      <c r="E50" s="18" t="n">
        <v>19.20990847</v>
      </c>
      <c r="F50" s="20" t="n">
        <v>2.14784818</v>
      </c>
      <c r="G50" s="18" t="n">
        <v>79.03812246</v>
      </c>
      <c r="H50" s="20" t="n">
        <v>2.36133636</v>
      </c>
      <c r="I50" s="18" t="n">
        <v>0</v>
      </c>
      <c r="J50" s="20" t="n">
        <v>0</v>
      </c>
      <c r="K50" s="18" t="n">
        <v>0.22798218</v>
      </c>
      <c r="L50" s="20" t="n">
        <v>0.19330382</v>
      </c>
      <c r="M50" s="18" t="n">
        <v>0</v>
      </c>
      <c r="N50" s="20" t="n">
        <v>0</v>
      </c>
      <c r="O50" s="18" t="n">
        <v>0</v>
      </c>
      <c r="P50" s="20" t="n">
        <v>0</v>
      </c>
      <c r="Q50" s="18" t="n">
        <v>1.52398689</v>
      </c>
      <c r="R50" s="20" t="n">
        <v>0.65232927</v>
      </c>
    </row>
    <row r="51" spans="1:18">
      <c r="A51" s="15" t="s">
        <v>474</v>
      </c>
      <c r="B51" s="17" t="n">
        <v>3013</v>
      </c>
      <c r="C51" s="18">
        <f>(2651.0/B51*100)</f>
        <v/>
      </c>
      <c r="D51" s="19" t="n">
        <v>362</v>
      </c>
      <c r="E51" s="18" t="n">
        <v>11.16658567</v>
      </c>
      <c r="F51" s="20" t="n">
        <v>1.49243617</v>
      </c>
      <c r="G51" s="18" t="n">
        <v>88.15607668</v>
      </c>
      <c r="H51" s="20" t="n">
        <v>1.58936878</v>
      </c>
      <c r="I51" s="18" t="n">
        <v>0</v>
      </c>
      <c r="J51" s="20" t="n">
        <v>0</v>
      </c>
      <c r="K51" s="18" t="n">
        <v>0</v>
      </c>
      <c r="L51" s="20" t="n">
        <v>0</v>
      </c>
      <c r="M51" s="18" t="n">
        <v>0</v>
      </c>
      <c r="N51" s="20" t="n">
        <v>0</v>
      </c>
      <c r="O51" s="18" t="n">
        <v>0</v>
      </c>
      <c r="P51" s="20" t="n">
        <v>0</v>
      </c>
      <c r="Q51" s="18" t="n">
        <v>0.67733765</v>
      </c>
      <c r="R51" s="20" t="n">
        <v>0.4910459</v>
      </c>
    </row>
    <row r="52" spans="1:18">
      <c r="A52" s="15" t="s">
        <v>475</v>
      </c>
      <c r="B52" s="17" t="n">
        <v>2760</v>
      </c>
      <c r="C52" s="18">
        <f>(2429.0/B52*100)</f>
        <v/>
      </c>
      <c r="D52" s="19" t="n">
        <v>331</v>
      </c>
      <c r="E52" s="18" t="n">
        <v>19.22377637</v>
      </c>
      <c r="F52" s="20" t="n">
        <v>2.16914467</v>
      </c>
      <c r="G52" s="18" t="n">
        <v>78.84777570999999</v>
      </c>
      <c r="H52" s="20" t="n">
        <v>2.22322833</v>
      </c>
      <c r="I52" s="18" t="n">
        <v>0</v>
      </c>
      <c r="J52" s="20" t="n">
        <v>0</v>
      </c>
      <c r="K52" s="18" t="n">
        <v>0.84479752</v>
      </c>
      <c r="L52" s="20" t="n">
        <v>0.48541352</v>
      </c>
      <c r="M52" s="18" t="n">
        <v>0</v>
      </c>
      <c r="N52" s="20" t="n">
        <v>0</v>
      </c>
      <c r="O52" s="18" t="n">
        <v>0</v>
      </c>
      <c r="P52" s="20" t="n">
        <v>0</v>
      </c>
      <c r="Q52" s="18" t="n">
        <v>1.08365041</v>
      </c>
      <c r="R52" s="20" t="n">
        <v>0.55881271</v>
      </c>
    </row>
    <row r="53" spans="1:18">
      <c r="A53" s="15" t="s">
        <v>476</v>
      </c>
      <c r="B53" s="17" t="n">
        <v>2474</v>
      </c>
      <c r="C53" s="18">
        <f>(2097.0/B53*100)</f>
        <v/>
      </c>
      <c r="D53" s="19" t="n">
        <v>377</v>
      </c>
      <c r="E53" s="18" t="n">
        <v>24.24480403</v>
      </c>
      <c r="F53" s="20" t="n">
        <v>2.25442017</v>
      </c>
      <c r="G53" s="18" t="n">
        <v>57.40473888</v>
      </c>
      <c r="H53" s="20" t="n">
        <v>2.37237993</v>
      </c>
      <c r="I53" s="18" t="n">
        <v>0</v>
      </c>
      <c r="J53" s="20" t="n">
        <v>0</v>
      </c>
      <c r="K53" s="18" t="n">
        <v>13.60604257</v>
      </c>
      <c r="L53" s="20" t="n">
        <v>1.68898285</v>
      </c>
      <c r="M53" s="18" t="n">
        <v>0</v>
      </c>
      <c r="N53" s="20" t="n">
        <v>0</v>
      </c>
      <c r="O53" s="18" t="n">
        <v>0</v>
      </c>
      <c r="P53" s="20" t="n">
        <v>0</v>
      </c>
      <c r="Q53" s="18" t="n">
        <v>4.74441452</v>
      </c>
      <c r="R53" s="20" t="n">
        <v>1.17952574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(2366.0/B55*100)</f>
        <v/>
      </c>
      <c r="D55" s="19" t="n">
        <v>309</v>
      </c>
      <c r="E55" s="18" t="n">
        <v>8.0468665</v>
      </c>
      <c r="F55" s="20" t="n">
        <v>1.55183285</v>
      </c>
      <c r="G55" s="18" t="n">
        <v>91.95313350000001</v>
      </c>
      <c r="H55" s="20" t="n">
        <v>1.55183285</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(2826.0/B61*100)</f>
        <v/>
      </c>
      <c r="D61" s="19" t="n">
        <v>375</v>
      </c>
      <c r="E61" s="18" t="n">
        <v>14.12255484</v>
      </c>
      <c r="F61" s="20" t="n">
        <v>2.01260332</v>
      </c>
      <c r="G61" s="18" t="n">
        <v>85.5056033</v>
      </c>
      <c r="H61" s="20" t="n">
        <v>2.01721393</v>
      </c>
      <c r="I61" s="18" t="n">
        <v>0</v>
      </c>
      <c r="J61" s="20" t="n">
        <v>0</v>
      </c>
      <c r="K61" s="18" t="n">
        <v>0.12400101</v>
      </c>
      <c r="L61" s="20" t="n">
        <v>0.08859001</v>
      </c>
      <c r="M61" s="18" t="n">
        <v>0</v>
      </c>
      <c r="N61" s="20" t="n">
        <v>0</v>
      </c>
      <c r="O61" s="18" t="n">
        <v>0</v>
      </c>
      <c r="P61" s="20" t="n">
        <v>0</v>
      </c>
      <c r="Q61" s="18" t="n">
        <v>0.24784085</v>
      </c>
      <c r="R61" s="20" t="n">
        <v>0.24954524</v>
      </c>
    </row>
    <row r="62" spans="1:18">
      <c r="A62" s="15" t="s">
        <v>486</v>
      </c>
      <c r="B62" s="17" t="n">
        <v>2230</v>
      </c>
      <c r="C62" s="18">
        <f>(1951.0/B62*100)</f>
        <v/>
      </c>
      <c r="D62" s="19" t="n">
        <v>279</v>
      </c>
      <c r="E62" s="18" t="n">
        <v>9.74074285</v>
      </c>
      <c r="F62" s="20" t="n">
        <v>1.7843813</v>
      </c>
      <c r="G62" s="18" t="n">
        <v>90.25925715</v>
      </c>
      <c r="H62" s="20" t="n">
        <v>1.7843813</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(2435.0/B67*100)</f>
        <v/>
      </c>
      <c r="D67" s="19" t="n">
        <v>336</v>
      </c>
      <c r="E67" s="18" t="n">
        <v>24.30483426</v>
      </c>
      <c r="F67" s="20" t="n">
        <v>2.56372608</v>
      </c>
      <c r="G67" s="18" t="n">
        <v>73.02889179</v>
      </c>
      <c r="H67" s="20" t="n">
        <v>2.52155717</v>
      </c>
      <c r="I67" s="18" t="n">
        <v>0</v>
      </c>
      <c r="J67" s="20" t="n">
        <v>0</v>
      </c>
      <c r="K67" s="18" t="n">
        <v>0.52915715</v>
      </c>
      <c r="L67" s="20" t="n">
        <v>0.37419196</v>
      </c>
      <c r="M67" s="18" t="n">
        <v>0</v>
      </c>
      <c r="N67" s="20" t="n">
        <v>0</v>
      </c>
      <c r="O67" s="18" t="n">
        <v>0</v>
      </c>
      <c r="P67" s="20" t="n">
        <v>0</v>
      </c>
      <c r="Q67" s="18" t="n">
        <v>2.1371168</v>
      </c>
      <c r="R67" s="20" t="n">
        <v>0.65790351</v>
      </c>
    </row>
    <row r="68" spans="1:18">
      <c r="A68" s="15" t="s">
        <v>492</v>
      </c>
      <c r="B68" s="17" t="n">
        <v>3460</v>
      </c>
      <c r="C68" s="18">
        <f>(3107.0/B68*100)</f>
        <v/>
      </c>
      <c r="D68" s="19" t="n">
        <v>353</v>
      </c>
      <c r="E68" s="18" t="n">
        <v>20.13584033</v>
      </c>
      <c r="F68" s="20" t="n">
        <v>2.05711656</v>
      </c>
      <c r="G68" s="18" t="n">
        <v>79.05986925000001</v>
      </c>
      <c r="H68" s="20" t="n">
        <v>1.99589276</v>
      </c>
      <c r="I68" s="18" t="n">
        <v>0</v>
      </c>
      <c r="J68" s="20" t="n">
        <v>0</v>
      </c>
      <c r="K68" s="18" t="n">
        <v>0.30822179</v>
      </c>
      <c r="L68" s="20" t="n">
        <v>0.31109463</v>
      </c>
      <c r="M68" s="18" t="n">
        <v>0</v>
      </c>
      <c r="N68" s="20" t="n">
        <v>0</v>
      </c>
      <c r="O68" s="18" t="n">
        <v>0</v>
      </c>
      <c r="P68" s="20" t="n">
        <v>0</v>
      </c>
      <c r="Q68" s="18" t="n">
        <v>0.49606863</v>
      </c>
      <c r="R68" s="20" t="n">
        <v>0.35680907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(5024.0/B70*100)</f>
        <v/>
      </c>
      <c r="D70" s="19" t="n">
        <v>1010</v>
      </c>
      <c r="E70" s="18" t="n">
        <v>15.61554928</v>
      </c>
      <c r="F70" s="20" t="n">
        <v>1.27180205</v>
      </c>
      <c r="G70" s="18" t="n">
        <v>80.8307174</v>
      </c>
      <c r="H70" s="20" t="n">
        <v>1.31986061</v>
      </c>
      <c r="I70" s="18" t="n">
        <v>0</v>
      </c>
      <c r="J70" s="20" t="n">
        <v>0</v>
      </c>
      <c r="K70" s="18" t="n">
        <v>1.29566434</v>
      </c>
      <c r="L70" s="20" t="n">
        <v>0.3700952</v>
      </c>
      <c r="M70" s="18" t="n">
        <v>0</v>
      </c>
      <c r="N70" s="20" t="n">
        <v>0</v>
      </c>
      <c r="O70" s="18" t="n">
        <v>0</v>
      </c>
      <c r="P70" s="20" t="n">
        <v>0</v>
      </c>
      <c r="Q70" s="18" t="n">
        <v>2.25806899</v>
      </c>
      <c r="R70" s="20" t="n">
        <v>0.44953922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(2763.0/B72*100)</f>
        <v/>
      </c>
      <c r="D72" s="19" t="n">
        <v>344</v>
      </c>
      <c r="E72" s="18" t="n">
        <v>11.98197168</v>
      </c>
      <c r="F72" s="20" t="n">
        <v>2.65521902</v>
      </c>
      <c r="G72" s="18" t="n">
        <v>86.5009137</v>
      </c>
      <c r="H72" s="20" t="n">
        <v>2.67716753</v>
      </c>
      <c r="I72" s="18" t="n">
        <v>0</v>
      </c>
      <c r="J72" s="20" t="n">
        <v>0</v>
      </c>
      <c r="K72" s="18" t="n">
        <v>1.32352584</v>
      </c>
      <c r="L72" s="20" t="n">
        <v>0.85733394</v>
      </c>
      <c r="M72" s="18" t="n">
        <v>0</v>
      </c>
      <c r="N72" s="20" t="n">
        <v>0</v>
      </c>
      <c r="O72" s="18" t="n">
        <v>0</v>
      </c>
      <c r="P72" s="20" t="n">
        <v>0</v>
      </c>
      <c r="Q72" s="18" t="n">
        <v>0.19358879</v>
      </c>
      <c r="R72" s="20" t="n">
        <v>0.1932265</v>
      </c>
    </row>
    <row r="73" spans="1:18">
      <c r="A73" s="15" t="s">
        <v>497</v>
      </c>
      <c r="B73" s="17" t="n">
        <v>2973</v>
      </c>
      <c r="C73" s="18">
        <f>(2615.0/B73*100)</f>
        <v/>
      </c>
      <c r="D73" s="19" t="n">
        <v>358</v>
      </c>
      <c r="E73" s="18" t="n">
        <v>8.033694669999999</v>
      </c>
      <c r="F73" s="20" t="n">
        <v>1.59350025</v>
      </c>
      <c r="G73" s="18" t="n">
        <v>91.96630533</v>
      </c>
      <c r="H73" s="20" t="n">
        <v>1.59350025</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(3361.0/B74*100)</f>
        <v/>
      </c>
      <c r="D74" s="19" t="n">
        <v>458</v>
      </c>
      <c r="E74" s="18" t="n">
        <v>12.5040817</v>
      </c>
      <c r="F74" s="20" t="n">
        <v>1.47537098</v>
      </c>
      <c r="G74" s="18" t="n">
        <v>87.4959183</v>
      </c>
      <c r="H74" s="20" t="n">
        <v>1.47537098</v>
      </c>
      <c r="I74" s="18" t="n">
        <v>0</v>
      </c>
      <c r="J74" s="20" t="n">
        <v>0</v>
      </c>
      <c r="K74" s="18" t="n">
        <v>0</v>
      </c>
      <c r="L74" s="20" t="n">
        <v>0</v>
      </c>
      <c r="M74" s="18" t="n">
        <v>0</v>
      </c>
      <c r="N74" s="20" t="n">
        <v>0</v>
      </c>
      <c r="O74" s="18" t="n">
        <v>0</v>
      </c>
      <c r="P74" s="20" t="n">
        <v>0</v>
      </c>
      <c r="Q74" s="18" t="n">
        <v>0</v>
      </c>
      <c r="R74" s="20" t="n">
        <v>0</v>
      </c>
    </row>
    <row r="75" spans="1:18">
      <c r="A75" s="15" t="s">
        <v>499</v>
      </c>
      <c r="B75" s="17" t="n">
        <v>4652</v>
      </c>
      <c r="C75" s="18">
        <f>(4084.0/B75*100)</f>
        <v/>
      </c>
      <c r="D75" s="19" t="n">
        <v>568</v>
      </c>
      <c r="E75" s="18" t="n">
        <v>9.87881282</v>
      </c>
      <c r="F75" s="20" t="n">
        <v>1.72001908</v>
      </c>
      <c r="G75" s="18" t="n">
        <v>89.68648528</v>
      </c>
      <c r="H75" s="20" t="n">
        <v>1.69875306</v>
      </c>
      <c r="I75" s="18" t="n">
        <v>0</v>
      </c>
      <c r="J75" s="20" t="n">
        <v>0</v>
      </c>
      <c r="K75" s="18" t="n">
        <v>0</v>
      </c>
      <c r="L75" s="20" t="n">
        <v>0</v>
      </c>
      <c r="M75" s="18" t="n">
        <v>0</v>
      </c>
      <c r="N75" s="20" t="n">
        <v>0</v>
      </c>
      <c r="O75" s="18" t="n">
        <v>0</v>
      </c>
      <c r="P75" s="20" t="n">
        <v>0</v>
      </c>
      <c r="Q75" s="18" t="n">
        <v>0.4347019</v>
      </c>
      <c r="R75" s="20" t="n">
        <v>0.47497142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(2663.0/B77*100)</f>
        <v/>
      </c>
      <c r="D77" s="19" t="n">
        <v>306</v>
      </c>
      <c r="E77" s="18" t="n">
        <v>31.2777327</v>
      </c>
      <c r="F77" s="20" t="n">
        <v>2.39121552</v>
      </c>
      <c r="G77" s="18" t="n">
        <v>59.9838743</v>
      </c>
      <c r="H77" s="20" t="n">
        <v>2.80832851</v>
      </c>
      <c r="I77" s="18" t="n">
        <v>0</v>
      </c>
      <c r="J77" s="20" t="n">
        <v>0</v>
      </c>
      <c r="K77" s="18" t="n">
        <v>4.40841315</v>
      </c>
      <c r="L77" s="20" t="n">
        <v>1.0932893</v>
      </c>
      <c r="M77" s="18" t="n">
        <v>0</v>
      </c>
      <c r="N77" s="20" t="n">
        <v>0</v>
      </c>
      <c r="O77" s="18" t="n">
        <v>0</v>
      </c>
      <c r="P77" s="20" t="n">
        <v>0</v>
      </c>
      <c r="Q77" s="18" t="n">
        <v>4.32997984</v>
      </c>
      <c r="R77" s="20" t="n">
        <v>1.17011564</v>
      </c>
    </row>
    <row r="78" spans="1:18">
      <c r="A78" s="15" t="s">
        <v>502</v>
      </c>
      <c r="B78" s="17" t="n">
        <v>7115</v>
      </c>
      <c r="C78" s="18">
        <f>(6287.0/B78*100)</f>
        <v/>
      </c>
      <c r="D78" s="19" t="n">
        <v>828</v>
      </c>
      <c r="E78" s="18" t="n">
        <v>9.739522450000001</v>
      </c>
      <c r="F78" s="20" t="n">
        <v>1.14626182</v>
      </c>
      <c r="G78" s="18" t="n">
        <v>88.06856486</v>
      </c>
      <c r="H78" s="20" t="n">
        <v>1.29199106</v>
      </c>
      <c r="I78" s="18" t="n">
        <v>0</v>
      </c>
      <c r="J78" s="20" t="n">
        <v>0</v>
      </c>
      <c r="K78" s="18" t="n">
        <v>1.22919396</v>
      </c>
      <c r="L78" s="20" t="n">
        <v>0.5344908900000001</v>
      </c>
      <c r="M78" s="18" t="n">
        <v>0</v>
      </c>
      <c r="N78" s="20" t="n">
        <v>0</v>
      </c>
      <c r="O78" s="18" t="n">
        <v>0</v>
      </c>
      <c r="P78" s="20" t="n">
        <v>0</v>
      </c>
      <c r="Q78" s="18" t="n">
        <v>0.96271873</v>
      </c>
      <c r="R78" s="20" t="n">
        <v>0.34741385</v>
      </c>
    </row>
    <row r="79" spans="1:18">
      <c r="A79" s="15" t="s">
        <v>503</v>
      </c>
      <c r="B79" s="17" t="n">
        <v>3154</v>
      </c>
      <c r="C79" s="18">
        <f>(2784.0/B79*100)</f>
        <v/>
      </c>
      <c r="D79" s="19" t="n">
        <v>370</v>
      </c>
      <c r="E79" s="18" t="n">
        <v>26.04752699</v>
      </c>
      <c r="F79" s="20" t="n">
        <v>2.45923888</v>
      </c>
      <c r="G79" s="18" t="n">
        <v>72.65065611999999</v>
      </c>
      <c r="H79" s="20" t="n">
        <v>2.29303822</v>
      </c>
      <c r="I79" s="18" t="n">
        <v>0</v>
      </c>
      <c r="J79" s="20" t="n">
        <v>0</v>
      </c>
      <c r="K79" s="18" t="n">
        <v>0</v>
      </c>
      <c r="L79" s="20" t="n">
        <v>0</v>
      </c>
      <c r="M79" s="18" t="n">
        <v>0</v>
      </c>
      <c r="N79" s="20" t="n">
        <v>0</v>
      </c>
      <c r="O79" s="18" t="n">
        <v>0</v>
      </c>
      <c r="P79" s="20" t="n">
        <v>0</v>
      </c>
      <c r="Q79" s="18" t="n">
        <v>1.30181688</v>
      </c>
      <c r="R79" s="20" t="n">
        <v>0.6479612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(13988.0/B82*100)</f>
        <v/>
      </c>
      <c r="D82" s="19" t="n">
        <v>1973</v>
      </c>
      <c r="E82" s="18" t="n">
        <v>18.80254626</v>
      </c>
      <c r="F82" s="20" t="n">
        <v>1.44630667</v>
      </c>
      <c r="G82" s="18" t="n">
        <v>80.37328951000001</v>
      </c>
      <c r="H82" s="20" t="n">
        <v>1.43555579</v>
      </c>
      <c r="I82" s="18" t="n">
        <v>0</v>
      </c>
      <c r="J82" s="20" t="n">
        <v>0</v>
      </c>
      <c r="K82" s="18" t="n">
        <v>0.0764991</v>
      </c>
      <c r="L82" s="20" t="n">
        <v>0.04674583</v>
      </c>
      <c r="M82" s="18" t="n">
        <v>0</v>
      </c>
      <c r="N82" s="20" t="n">
        <v>0</v>
      </c>
      <c r="O82" s="18" t="n">
        <v>0</v>
      </c>
      <c r="P82" s="20" t="n">
        <v>0</v>
      </c>
      <c r="Q82" s="18" t="n">
        <v>0.74766514</v>
      </c>
      <c r="R82" s="20" t="n">
        <v>0.36583085</v>
      </c>
    </row>
    <row r="83" spans="1:18">
      <c r="A83" s="15" t="s">
        <v>507</v>
      </c>
      <c r="B83" s="17" t="n">
        <v>808</v>
      </c>
      <c r="C83" s="18">
        <f>(712.0/B83*100)</f>
        <v/>
      </c>
      <c r="D83" s="19" t="n">
        <v>96</v>
      </c>
      <c r="E83" s="18" t="n">
        <v>7.34713615</v>
      </c>
      <c r="F83" s="20" t="n">
        <v>2.47946316</v>
      </c>
      <c r="G83" s="18" t="n">
        <v>92.65286385</v>
      </c>
      <c r="H83" s="20" t="n">
        <v>2.47946316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0.81627863</v>
      </c>
      <c r="F84" s="20" t="n">
        <v>0.65915464</v>
      </c>
      <c r="G84" s="18" t="n">
        <v>99.18372137</v>
      </c>
      <c r="H84" s="20" t="n">
        <v>0.65915464</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(6313.0/B7*100)</f>
        <v/>
      </c>
      <c r="D7" s="19" t="n">
        <v>850</v>
      </c>
      <c r="E7" s="18" t="n">
        <v>49.02614251</v>
      </c>
      <c r="F7" s="20" t="n">
        <v>1.85752207</v>
      </c>
      <c r="G7" s="18" t="n">
        <v>49.38903596</v>
      </c>
      <c r="H7" s="20" t="n">
        <v>1.81967381</v>
      </c>
      <c r="I7" s="18" t="n">
        <v>0</v>
      </c>
      <c r="J7" s="20" t="n">
        <v>0</v>
      </c>
      <c r="K7" s="18" t="n">
        <v>0.96291215</v>
      </c>
      <c r="L7" s="20" t="n">
        <v>0.29340389</v>
      </c>
      <c r="M7" s="18" t="n">
        <v>0</v>
      </c>
      <c r="N7" s="20" t="n">
        <v>0</v>
      </c>
      <c r="O7" s="18" t="n">
        <v>0</v>
      </c>
      <c r="P7" s="20" t="n">
        <v>0</v>
      </c>
      <c r="Q7" s="18" t="n">
        <v>0.62190938</v>
      </c>
      <c r="R7" s="20" t="n">
        <v>0.26927745</v>
      </c>
    </row>
    <row r="8" spans="1:18">
      <c r="A8" s="15" t="s">
        <v>430</v>
      </c>
      <c r="B8" s="17" t="n">
        <v>3443</v>
      </c>
      <c r="C8" s="18">
        <f>(3016.0/B8*100)</f>
        <v/>
      </c>
      <c r="D8" s="19" t="n">
        <v>427</v>
      </c>
      <c r="E8" s="18" t="n">
        <v>36.56610673</v>
      </c>
      <c r="F8" s="20" t="n">
        <v>2.5587852</v>
      </c>
      <c r="G8" s="18" t="n">
        <v>62.08006492</v>
      </c>
      <c r="H8" s="20" t="n">
        <v>2.66960272</v>
      </c>
      <c r="I8" s="18" t="n">
        <v>0</v>
      </c>
      <c r="J8" s="20" t="n">
        <v>0</v>
      </c>
      <c r="K8" s="18" t="n">
        <v>0.29451531</v>
      </c>
      <c r="L8" s="20" t="n">
        <v>0.2103155</v>
      </c>
      <c r="M8" s="18" t="n">
        <v>0</v>
      </c>
      <c r="N8" s="20" t="n">
        <v>0</v>
      </c>
      <c r="O8" s="18" t="n">
        <v>0</v>
      </c>
      <c r="P8" s="20" t="n">
        <v>0</v>
      </c>
      <c r="Q8" s="18" t="n">
        <v>1.05931303</v>
      </c>
      <c r="R8" s="20" t="n">
        <v>0.56451005</v>
      </c>
    </row>
    <row r="9" spans="1:18">
      <c r="A9" s="15" t="s">
        <v>431</v>
      </c>
      <c r="B9" s="17" t="n">
        <v>4752</v>
      </c>
      <c r="C9" s="18">
        <f>(4186.0/B9*100)</f>
        <v/>
      </c>
      <c r="D9" s="19" t="n">
        <v>566</v>
      </c>
      <c r="E9" s="18" t="n">
        <v>31.87153504</v>
      </c>
      <c r="F9" s="20" t="n">
        <v>1.94955312</v>
      </c>
      <c r="G9" s="18" t="n">
        <v>67.12794537000001</v>
      </c>
      <c r="H9" s="20" t="n">
        <v>2.07001659</v>
      </c>
      <c r="I9" s="18" t="n">
        <v>0</v>
      </c>
      <c r="J9" s="20" t="n">
        <v>0</v>
      </c>
      <c r="K9" s="18" t="n">
        <v>0.40342355</v>
      </c>
      <c r="L9" s="20" t="n">
        <v>0.29465093</v>
      </c>
      <c r="M9" s="18" t="n">
        <v>0</v>
      </c>
      <c r="N9" s="20" t="n">
        <v>0</v>
      </c>
      <c r="O9" s="18" t="n">
        <v>0</v>
      </c>
      <c r="P9" s="20" t="n">
        <v>0</v>
      </c>
      <c r="Q9" s="18" t="n">
        <v>0.5970960400000001</v>
      </c>
      <c r="R9" s="20" t="n">
        <v>0.29715496</v>
      </c>
    </row>
    <row r="10" spans="1:18">
      <c r="A10" s="15" t="s">
        <v>432</v>
      </c>
      <c r="B10" s="17" t="n">
        <v>10022</v>
      </c>
      <c r="C10" s="18">
        <f>(8832.0/B10*100)</f>
        <v/>
      </c>
      <c r="D10" s="19" t="n">
        <v>1190</v>
      </c>
      <c r="E10" s="18" t="n">
        <v>36.60864103</v>
      </c>
      <c r="F10" s="20" t="n">
        <v>2.17571019</v>
      </c>
      <c r="G10" s="18" t="n">
        <v>63.00593941</v>
      </c>
      <c r="H10" s="20" t="n">
        <v>2.1585544</v>
      </c>
      <c r="I10" s="18" t="n">
        <v>0</v>
      </c>
      <c r="J10" s="20" t="n">
        <v>0</v>
      </c>
      <c r="K10" s="18" t="n">
        <v>0.17849282</v>
      </c>
      <c r="L10" s="20" t="n">
        <v>0.0934512</v>
      </c>
      <c r="M10" s="18" t="n">
        <v>0</v>
      </c>
      <c r="N10" s="20" t="n">
        <v>0</v>
      </c>
      <c r="O10" s="18" t="n">
        <v>0</v>
      </c>
      <c r="P10" s="20" t="n">
        <v>0</v>
      </c>
      <c r="Q10" s="18" t="n">
        <v>0.20692675</v>
      </c>
      <c r="R10" s="20" t="n">
        <v>0.09573079</v>
      </c>
    </row>
    <row r="11" spans="1:18">
      <c r="A11" s="15" t="s">
        <v>433</v>
      </c>
      <c r="B11" s="17" t="n">
        <v>3500</v>
      </c>
      <c r="C11" s="18">
        <f>(3090.0/B11*100)</f>
        <v/>
      </c>
      <c r="D11" s="19" t="n">
        <v>410</v>
      </c>
      <c r="E11" s="18" t="n">
        <v>56.09320576</v>
      </c>
      <c r="F11" s="20" t="n">
        <v>2.85017766</v>
      </c>
      <c r="G11" s="18" t="n">
        <v>41.7099385</v>
      </c>
      <c r="H11" s="20" t="n">
        <v>2.83081022</v>
      </c>
      <c r="I11" s="18" t="n">
        <v>0</v>
      </c>
      <c r="J11" s="20" t="n">
        <v>0</v>
      </c>
      <c r="K11" s="18" t="n">
        <v>0.58764156</v>
      </c>
      <c r="L11" s="20" t="n">
        <v>0.42113053</v>
      </c>
      <c r="M11" s="18" t="n">
        <v>0</v>
      </c>
      <c r="N11" s="20" t="n">
        <v>0</v>
      </c>
      <c r="O11" s="18" t="n">
        <v>0</v>
      </c>
      <c r="P11" s="20" t="n">
        <v>0</v>
      </c>
      <c r="Q11" s="18" t="n">
        <v>1.60921418</v>
      </c>
      <c r="R11" s="20" t="n">
        <v>0.73082604</v>
      </c>
    </row>
    <row r="12" spans="1:18">
      <c r="A12" s="15" t="s">
        <v>434</v>
      </c>
      <c r="B12" s="17" t="n">
        <v>3422</v>
      </c>
      <c r="C12" s="18">
        <f>(3030.0/B12*100)</f>
        <v/>
      </c>
      <c r="D12" s="19" t="n">
        <v>392</v>
      </c>
      <c r="E12" s="18" t="n">
        <v>45.43203405</v>
      </c>
      <c r="F12" s="20" t="n">
        <v>2.90991379</v>
      </c>
      <c r="G12" s="18" t="n">
        <v>54.08160654</v>
      </c>
      <c r="H12" s="20" t="n">
        <v>2.9214039</v>
      </c>
      <c r="I12" s="18" t="n">
        <v>0</v>
      </c>
      <c r="J12" s="20" t="n">
        <v>0</v>
      </c>
      <c r="K12" s="18" t="n">
        <v>0</v>
      </c>
      <c r="L12" s="20" t="n">
        <v>0</v>
      </c>
      <c r="M12" s="18" t="n">
        <v>0</v>
      </c>
      <c r="N12" s="20" t="n">
        <v>0</v>
      </c>
      <c r="O12" s="18" t="n">
        <v>0</v>
      </c>
      <c r="P12" s="20" t="n">
        <v>0</v>
      </c>
      <c r="Q12" s="18" t="n">
        <v>0.48635941</v>
      </c>
      <c r="R12" s="20" t="n">
        <v>0.34480286</v>
      </c>
    </row>
    <row r="13" spans="1:18">
      <c r="A13" s="15" t="s">
        <v>435</v>
      </c>
      <c r="B13" s="17" t="n">
        <v>3602</v>
      </c>
      <c r="C13" s="18">
        <f>(3161.0/B13*100)</f>
        <v/>
      </c>
      <c r="D13" s="19" t="n">
        <v>441</v>
      </c>
      <c r="E13" s="18" t="n">
        <v>33.68131206</v>
      </c>
      <c r="F13" s="20" t="n">
        <v>3.05016996</v>
      </c>
      <c r="G13" s="18" t="n">
        <v>66.04611696000001</v>
      </c>
      <c r="H13" s="20" t="n">
        <v>3.04910503</v>
      </c>
      <c r="I13" s="18" t="n">
        <v>0</v>
      </c>
      <c r="J13" s="20" t="n">
        <v>0</v>
      </c>
      <c r="K13" s="18" t="n">
        <v>0.23944827</v>
      </c>
      <c r="L13" s="20" t="n">
        <v>0.2478205</v>
      </c>
      <c r="M13" s="18" t="n">
        <v>0</v>
      </c>
      <c r="N13" s="20" t="n">
        <v>0</v>
      </c>
      <c r="O13" s="18" t="n">
        <v>0</v>
      </c>
      <c r="P13" s="20" t="n">
        <v>0</v>
      </c>
      <c r="Q13" s="18" t="n">
        <v>0.03312271</v>
      </c>
      <c r="R13" s="20" t="n">
        <v>0.03327627</v>
      </c>
    </row>
    <row r="14" spans="1:18">
      <c r="A14" s="15" t="s">
        <v>436</v>
      </c>
      <c r="B14" s="17" t="n">
        <v>2788</v>
      </c>
      <c r="C14" s="18">
        <f>(2442.0/B14*100)</f>
        <v/>
      </c>
      <c r="D14" s="19" t="n">
        <v>346</v>
      </c>
      <c r="E14" s="18" t="n">
        <v>30.59647782</v>
      </c>
      <c r="F14" s="20" t="n">
        <v>2.60550209</v>
      </c>
      <c r="G14" s="18" t="n">
        <v>68.20364363</v>
      </c>
      <c r="H14" s="20" t="n">
        <v>2.63522293</v>
      </c>
      <c r="I14" s="18" t="n">
        <v>0</v>
      </c>
      <c r="J14" s="20" t="n">
        <v>0</v>
      </c>
      <c r="K14" s="18" t="n">
        <v>0.49619229</v>
      </c>
      <c r="L14" s="20" t="n">
        <v>0.35882164</v>
      </c>
      <c r="M14" s="18" t="n">
        <v>0</v>
      </c>
      <c r="N14" s="20" t="n">
        <v>0</v>
      </c>
      <c r="O14" s="18" t="n">
        <v>0</v>
      </c>
      <c r="P14" s="20" t="n">
        <v>0</v>
      </c>
      <c r="Q14" s="18" t="n">
        <v>0.70368626</v>
      </c>
      <c r="R14" s="20" t="n">
        <v>0.4026408</v>
      </c>
    </row>
    <row r="15" spans="1:18">
      <c r="A15" s="15" t="s">
        <v>437</v>
      </c>
      <c r="B15" s="17" t="n">
        <v>2863</v>
      </c>
      <c r="C15" s="18">
        <f>(2509.0/B15*100)</f>
        <v/>
      </c>
      <c r="D15" s="19" t="n">
        <v>354</v>
      </c>
      <c r="E15" s="18" t="n">
        <v>24.66824775</v>
      </c>
      <c r="F15" s="20" t="n">
        <v>2.41512809</v>
      </c>
      <c r="G15" s="18" t="n">
        <v>74.84676432000001</v>
      </c>
      <c r="H15" s="20" t="n">
        <v>2.36140131</v>
      </c>
      <c r="I15" s="18" t="n">
        <v>0</v>
      </c>
      <c r="J15" s="20" t="n">
        <v>0</v>
      </c>
      <c r="K15" s="18" t="n">
        <v>0.48498792</v>
      </c>
      <c r="L15" s="20" t="n">
        <v>0.48472709</v>
      </c>
      <c r="M15" s="18" t="n">
        <v>0</v>
      </c>
      <c r="N15" s="20" t="n">
        <v>0</v>
      </c>
      <c r="O15" s="18" t="n">
        <v>0</v>
      </c>
      <c r="P15" s="20" t="n">
        <v>0</v>
      </c>
      <c r="Q15" s="18" t="n">
        <v>0</v>
      </c>
      <c r="R15" s="20" t="n">
        <v>0</v>
      </c>
    </row>
    <row r="16" spans="1:18">
      <c r="A16" s="15" t="s">
        <v>438</v>
      </c>
      <c r="B16" s="17" t="n">
        <v>3111</v>
      </c>
      <c r="C16" s="18">
        <f>(2729.0/B16*100)</f>
        <v/>
      </c>
      <c r="D16" s="19" t="n">
        <v>382</v>
      </c>
      <c r="E16" s="18" t="n">
        <v>32.90869137</v>
      </c>
      <c r="F16" s="20" t="n">
        <v>2.3276741</v>
      </c>
      <c r="G16" s="18" t="n">
        <v>64.52806133999999</v>
      </c>
      <c r="H16" s="20" t="n">
        <v>2.31427755</v>
      </c>
      <c r="I16" s="18" t="n">
        <v>0</v>
      </c>
      <c r="J16" s="20" t="n">
        <v>0</v>
      </c>
      <c r="K16" s="18" t="n">
        <v>1.25632219</v>
      </c>
      <c r="L16" s="20" t="n">
        <v>0.63946954</v>
      </c>
      <c r="M16" s="18" t="n">
        <v>0</v>
      </c>
      <c r="N16" s="20" t="n">
        <v>0</v>
      </c>
      <c r="O16" s="18" t="n">
        <v>0</v>
      </c>
      <c r="P16" s="20" t="n">
        <v>0</v>
      </c>
      <c r="Q16" s="18" t="n">
        <v>1.30692509</v>
      </c>
      <c r="R16" s="20" t="n">
        <v>0.59024874</v>
      </c>
    </row>
    <row r="17" spans="1:18">
      <c r="A17" s="15" t="s">
        <v>439</v>
      </c>
      <c r="B17" s="17" t="n">
        <v>3197</v>
      </c>
      <c r="C17" s="18">
        <f>(2810.0/B17*100)</f>
        <v/>
      </c>
      <c r="D17" s="19" t="n">
        <v>387</v>
      </c>
      <c r="E17" s="18" t="n">
        <v>34.18270461</v>
      </c>
      <c r="F17" s="20" t="n">
        <v>2.59376702</v>
      </c>
      <c r="G17" s="18" t="n">
        <v>65.4289095</v>
      </c>
      <c r="H17" s="20" t="n">
        <v>2.56089364</v>
      </c>
      <c r="I17" s="18" t="n">
        <v>0</v>
      </c>
      <c r="J17" s="20" t="n">
        <v>0</v>
      </c>
      <c r="K17" s="18" t="n">
        <v>0.19985805</v>
      </c>
      <c r="L17" s="20" t="n">
        <v>0.19863135</v>
      </c>
      <c r="M17" s="18" t="n">
        <v>0</v>
      </c>
      <c r="N17" s="20" t="n">
        <v>0</v>
      </c>
      <c r="O17" s="18" t="n">
        <v>0</v>
      </c>
      <c r="P17" s="20" t="n">
        <v>0</v>
      </c>
      <c r="Q17" s="18" t="n">
        <v>0.18852784</v>
      </c>
      <c r="R17" s="20" t="n">
        <v>0.18689172</v>
      </c>
    </row>
    <row r="18" spans="1:18">
      <c r="A18" s="15" t="s">
        <v>440</v>
      </c>
      <c r="B18" s="17" t="n">
        <v>2706</v>
      </c>
      <c r="C18" s="18">
        <f>(2366.0/B18*100)</f>
        <v/>
      </c>
      <c r="D18" s="19" t="n">
        <v>340</v>
      </c>
      <c r="E18" s="18" t="n">
        <v>32.51045075</v>
      </c>
      <c r="F18" s="20" t="n">
        <v>2.59167292</v>
      </c>
      <c r="G18" s="18" t="n">
        <v>65.78935925</v>
      </c>
      <c r="H18" s="20" t="n">
        <v>2.55181678</v>
      </c>
      <c r="I18" s="18" t="n">
        <v>0</v>
      </c>
      <c r="J18" s="20" t="n">
        <v>0</v>
      </c>
      <c r="K18" s="18" t="n">
        <v>0.65218385</v>
      </c>
      <c r="L18" s="20" t="n">
        <v>0.45055004</v>
      </c>
      <c r="M18" s="18" t="n">
        <v>0</v>
      </c>
      <c r="N18" s="20" t="n">
        <v>0</v>
      </c>
      <c r="O18" s="18" t="n">
        <v>0</v>
      </c>
      <c r="P18" s="20" t="n">
        <v>0</v>
      </c>
      <c r="Q18" s="18" t="n">
        <v>1.04800616</v>
      </c>
      <c r="R18" s="20" t="n">
        <v>0.52474247</v>
      </c>
    </row>
    <row r="19" spans="1:18">
      <c r="A19" s="15" t="s">
        <v>441</v>
      </c>
      <c r="B19" s="17" t="n">
        <v>2850</v>
      </c>
      <c r="C19" s="18">
        <f>(2480.0/B19*100)</f>
        <v/>
      </c>
      <c r="D19" s="19" t="n">
        <v>370</v>
      </c>
      <c r="E19" s="18" t="n">
        <v>47.7129097</v>
      </c>
      <c r="F19" s="20" t="n">
        <v>2.80553578</v>
      </c>
      <c r="G19" s="18" t="n">
        <v>51.80649779</v>
      </c>
      <c r="H19" s="20" t="n">
        <v>2.78327272</v>
      </c>
      <c r="I19" s="18" t="n">
        <v>0</v>
      </c>
      <c r="J19" s="20" t="n">
        <v>0</v>
      </c>
      <c r="K19" s="18" t="n">
        <v>0</v>
      </c>
      <c r="L19" s="20" t="n">
        <v>0</v>
      </c>
      <c r="M19" s="18" t="n">
        <v>0</v>
      </c>
      <c r="N19" s="20" t="n">
        <v>0</v>
      </c>
      <c r="O19" s="18" t="n">
        <v>0</v>
      </c>
      <c r="P19" s="20" t="n">
        <v>0</v>
      </c>
      <c r="Q19" s="18" t="n">
        <v>0.48059251</v>
      </c>
      <c r="R19" s="20" t="n">
        <v>0.47896031</v>
      </c>
    </row>
    <row r="20" spans="1:18">
      <c r="A20" s="15" t="s">
        <v>442</v>
      </c>
      <c r="B20" s="17" t="n">
        <v>1741</v>
      </c>
      <c r="C20" s="18">
        <f>(1530.0/B20*100)</f>
        <v/>
      </c>
      <c r="D20" s="19" t="n">
        <v>211</v>
      </c>
      <c r="E20" s="18" t="n">
        <v>40.77568635</v>
      </c>
      <c r="F20" s="20" t="n">
        <v>2.98426135</v>
      </c>
      <c r="G20" s="18" t="n">
        <v>57.82824532</v>
      </c>
      <c r="H20" s="20" t="n">
        <v>2.9645239</v>
      </c>
      <c r="I20" s="18" t="n">
        <v>0</v>
      </c>
      <c r="J20" s="20" t="n">
        <v>0</v>
      </c>
      <c r="K20" s="18" t="n">
        <v>0.40477364</v>
      </c>
      <c r="L20" s="20" t="n">
        <v>0.40321809</v>
      </c>
      <c r="M20" s="18" t="n">
        <v>0</v>
      </c>
      <c r="N20" s="20" t="n">
        <v>0</v>
      </c>
      <c r="O20" s="18" t="n">
        <v>0</v>
      </c>
      <c r="P20" s="20" t="n">
        <v>0</v>
      </c>
      <c r="Q20" s="18" t="n">
        <v>0.9912947</v>
      </c>
      <c r="R20" s="20" t="n">
        <v>0.69871587</v>
      </c>
    </row>
    <row r="21" spans="1:18">
      <c r="A21" s="15" t="s">
        <v>443</v>
      </c>
      <c r="B21" s="17" t="n">
        <v>2833</v>
      </c>
      <c r="C21" s="18">
        <f>(2361.0/B21*100)</f>
        <v/>
      </c>
      <c r="D21" s="19" t="n">
        <v>472</v>
      </c>
      <c r="E21" s="18" t="n">
        <v>37.41649311</v>
      </c>
      <c r="F21" s="20" t="n">
        <v>2.45557437</v>
      </c>
      <c r="G21" s="18" t="n">
        <v>62.3393526</v>
      </c>
      <c r="H21" s="20" t="n">
        <v>2.40467806</v>
      </c>
      <c r="I21" s="18" t="n">
        <v>0</v>
      </c>
      <c r="J21" s="20" t="n">
        <v>0</v>
      </c>
      <c r="K21" s="18" t="n">
        <v>0</v>
      </c>
      <c r="L21" s="20" t="n">
        <v>0</v>
      </c>
      <c r="M21" s="18" t="n">
        <v>0</v>
      </c>
      <c r="N21" s="20" t="n">
        <v>0</v>
      </c>
      <c r="O21" s="18" t="n">
        <v>0</v>
      </c>
      <c r="P21" s="20" t="n">
        <v>0</v>
      </c>
      <c r="Q21" s="18" t="n">
        <v>0.24415429</v>
      </c>
      <c r="R21" s="20" t="n">
        <v>0.22420153</v>
      </c>
    </row>
    <row r="22" spans="1:18">
      <c r="A22" s="15" t="s">
        <v>444</v>
      </c>
      <c r="B22" s="17" t="n">
        <v>3667</v>
      </c>
      <c r="C22" s="18">
        <f>(3196.0/B22*100)</f>
        <v/>
      </c>
      <c r="D22" s="19" t="n">
        <v>471</v>
      </c>
      <c r="E22" s="18" t="n">
        <v>33.06600489</v>
      </c>
      <c r="F22" s="20" t="n">
        <v>2.53019069</v>
      </c>
      <c r="G22" s="18" t="n">
        <v>63.84872562</v>
      </c>
      <c r="H22" s="20" t="n">
        <v>2.38262748</v>
      </c>
      <c r="I22" s="18" t="n">
        <v>0</v>
      </c>
      <c r="J22" s="20" t="n">
        <v>0</v>
      </c>
      <c r="K22" s="18" t="n">
        <v>0.39598909</v>
      </c>
      <c r="L22" s="20" t="n">
        <v>0.28335509</v>
      </c>
      <c r="M22" s="18" t="n">
        <v>0</v>
      </c>
      <c r="N22" s="20" t="n">
        <v>0</v>
      </c>
      <c r="O22" s="18" t="n">
        <v>0</v>
      </c>
      <c r="P22" s="20" t="n">
        <v>0</v>
      </c>
      <c r="Q22" s="18" t="n">
        <v>2.6892804</v>
      </c>
      <c r="R22" s="20" t="n">
        <v>0.75277556</v>
      </c>
    </row>
    <row r="23" spans="1:18">
      <c r="A23" s="15" t="s">
        <v>445</v>
      </c>
      <c r="B23" s="17" t="n">
        <v>5792</v>
      </c>
      <c r="C23" s="18">
        <f>(5094.0/B23*100)</f>
        <v/>
      </c>
      <c r="D23" s="19" t="n">
        <v>698</v>
      </c>
      <c r="E23" s="18" t="n">
        <v>40.10547757</v>
      </c>
      <c r="F23" s="20" t="n">
        <v>2.8211501</v>
      </c>
      <c r="G23" s="18" t="n">
        <v>58.85674673</v>
      </c>
      <c r="H23" s="20" t="n">
        <v>2.88301329</v>
      </c>
      <c r="I23" s="18" t="n">
        <v>0</v>
      </c>
      <c r="J23" s="20" t="n">
        <v>0</v>
      </c>
      <c r="K23" s="18" t="n">
        <v>0.7051998900000001</v>
      </c>
      <c r="L23" s="20" t="n">
        <v>0.78713876</v>
      </c>
      <c r="M23" s="18" t="n">
        <v>0</v>
      </c>
      <c r="N23" s="20" t="n">
        <v>0</v>
      </c>
      <c r="O23" s="18" t="n">
        <v>0</v>
      </c>
      <c r="P23" s="20" t="n">
        <v>0</v>
      </c>
      <c r="Q23" s="18" t="n">
        <v>0.33257581</v>
      </c>
      <c r="R23" s="20" t="n">
        <v>0.34632733</v>
      </c>
    </row>
    <row r="24" spans="1:18">
      <c r="A24" s="15" t="s">
        <v>446</v>
      </c>
      <c r="B24" s="17" t="n">
        <v>3309</v>
      </c>
      <c r="C24" s="18">
        <f>(2908.0/B24*100)</f>
        <v/>
      </c>
      <c r="D24" s="19" t="n">
        <v>401</v>
      </c>
      <c r="E24" s="18" t="n">
        <v>55.78690996</v>
      </c>
      <c r="F24" s="20" t="n">
        <v>2.63654248</v>
      </c>
      <c r="G24" s="18" t="n">
        <v>42.65060172</v>
      </c>
      <c r="H24" s="20" t="n">
        <v>2.61369369</v>
      </c>
      <c r="I24" s="18" t="n">
        <v>0</v>
      </c>
      <c r="J24" s="20" t="n">
        <v>0</v>
      </c>
      <c r="K24" s="18" t="n">
        <v>0.7790392</v>
      </c>
      <c r="L24" s="20" t="n">
        <v>0.4536403</v>
      </c>
      <c r="M24" s="18" t="n">
        <v>0</v>
      </c>
      <c r="N24" s="20" t="n">
        <v>0</v>
      </c>
      <c r="O24" s="18" t="n">
        <v>0</v>
      </c>
      <c r="P24" s="20" t="n">
        <v>0</v>
      </c>
      <c r="Q24" s="18" t="n">
        <v>0.78344912</v>
      </c>
      <c r="R24" s="20" t="n">
        <v>0.45130317</v>
      </c>
    </row>
    <row r="25" spans="1:18">
      <c r="A25" s="15" t="s">
        <v>447</v>
      </c>
      <c r="B25" s="17" t="n">
        <v>2669</v>
      </c>
      <c r="C25" s="18">
        <f>(2339.0/B25*100)</f>
        <v/>
      </c>
      <c r="D25" s="19" t="n">
        <v>330</v>
      </c>
      <c r="E25" s="18" t="n">
        <v>45.02248142</v>
      </c>
      <c r="F25" s="20" t="n">
        <v>3.20740742</v>
      </c>
      <c r="G25" s="18" t="n">
        <v>54.97751858</v>
      </c>
      <c r="H25" s="20" t="n">
        <v>3.20740742</v>
      </c>
      <c r="I25" s="18" t="n">
        <v>0</v>
      </c>
      <c r="J25" s="20" t="n">
        <v>0</v>
      </c>
      <c r="K25" s="18" t="n">
        <v>0</v>
      </c>
      <c r="L25" s="20" t="n">
        <v>0</v>
      </c>
      <c r="M25" s="18" t="n">
        <v>0</v>
      </c>
      <c r="N25" s="20" t="n">
        <v>0</v>
      </c>
      <c r="O25" s="18" t="n">
        <v>0</v>
      </c>
      <c r="P25" s="20" t="n">
        <v>0</v>
      </c>
      <c r="Q25" s="18" t="n">
        <v>0</v>
      </c>
      <c r="R25" s="20" t="n">
        <v>0</v>
      </c>
    </row>
    <row r="26" spans="1:18">
      <c r="A26" s="15" t="s">
        <v>448</v>
      </c>
      <c r="B26" s="17" t="n">
        <v>2419</v>
      </c>
      <c r="C26" s="18">
        <f>(2137.0/B26*100)</f>
        <v/>
      </c>
      <c r="D26" s="19" t="n">
        <v>282</v>
      </c>
      <c r="E26" s="18" t="n">
        <v>49.2598254</v>
      </c>
      <c r="F26" s="20" t="n">
        <v>3.27316648</v>
      </c>
      <c r="G26" s="18" t="n">
        <v>50.7401746</v>
      </c>
      <c r="H26" s="20" t="n">
        <v>3.27316648</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(2368.0/B27*100)</f>
        <v/>
      </c>
      <c r="D27" s="19" t="n">
        <v>315</v>
      </c>
      <c r="E27" s="18" t="n">
        <v>36.72594019</v>
      </c>
      <c r="F27" s="20" t="n">
        <v>3.04197948</v>
      </c>
      <c r="G27" s="18" t="n">
        <v>61.38564524</v>
      </c>
      <c r="H27" s="20" t="n">
        <v>3.08609877</v>
      </c>
      <c r="I27" s="18" t="n">
        <v>0</v>
      </c>
      <c r="J27" s="20" t="n">
        <v>0</v>
      </c>
      <c r="K27" s="18" t="n">
        <v>0.95476326</v>
      </c>
      <c r="L27" s="20" t="n">
        <v>0.5517472</v>
      </c>
      <c r="M27" s="18" t="n">
        <v>0</v>
      </c>
      <c r="N27" s="20" t="n">
        <v>0</v>
      </c>
      <c r="O27" s="18" t="n">
        <v>0</v>
      </c>
      <c r="P27" s="20" t="n">
        <v>0</v>
      </c>
      <c r="Q27" s="18" t="n">
        <v>0.93365131</v>
      </c>
      <c r="R27" s="20" t="n">
        <v>0.5371284200000001</v>
      </c>
    </row>
    <row r="28" spans="1:18">
      <c r="A28" s="15" t="s">
        <v>450</v>
      </c>
      <c r="B28" s="17" t="n">
        <v>3803</v>
      </c>
      <c r="C28" s="18">
        <f>(3362.0/B28*100)</f>
        <v/>
      </c>
      <c r="D28" s="19" t="n">
        <v>441</v>
      </c>
      <c r="E28" s="18" t="n">
        <v>55.18796834</v>
      </c>
      <c r="F28" s="20" t="n">
        <v>2.32660711</v>
      </c>
      <c r="G28" s="18" t="n">
        <v>42.9514625</v>
      </c>
      <c r="H28" s="20" t="n">
        <v>2.26798951</v>
      </c>
      <c r="I28" s="18" t="n">
        <v>0</v>
      </c>
      <c r="J28" s="20" t="n">
        <v>0</v>
      </c>
      <c r="K28" s="18" t="n">
        <v>0.65683942</v>
      </c>
      <c r="L28" s="20" t="n">
        <v>0.47442659</v>
      </c>
      <c r="M28" s="18" t="n">
        <v>0</v>
      </c>
      <c r="N28" s="20" t="n">
        <v>0</v>
      </c>
      <c r="O28" s="18" t="n">
        <v>0</v>
      </c>
      <c r="P28" s="20" t="n">
        <v>0</v>
      </c>
      <c r="Q28" s="18" t="n">
        <v>1.20372973</v>
      </c>
      <c r="R28" s="20" t="n">
        <v>0.65704379</v>
      </c>
    </row>
    <row r="29" spans="1:18">
      <c r="A29" s="15" t="s">
        <v>451</v>
      </c>
      <c r="B29" s="17" t="n">
        <v>2700</v>
      </c>
      <c r="C29" s="18">
        <f>(2393.0/B29*100)</f>
        <v/>
      </c>
      <c r="D29" s="19" t="n">
        <v>307</v>
      </c>
      <c r="E29" s="18" t="n">
        <v>32.1916349</v>
      </c>
      <c r="F29" s="20" t="n">
        <v>2.4890981</v>
      </c>
      <c r="G29" s="18" t="n">
        <v>67.8083651</v>
      </c>
      <c r="H29" s="20" t="n">
        <v>2.4890981</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(2006.0/B30*100)</f>
        <v/>
      </c>
      <c r="D30" s="19" t="n">
        <v>251</v>
      </c>
      <c r="E30" s="18" t="n">
        <v>47.00818645</v>
      </c>
      <c r="F30" s="20" t="n">
        <v>3.34581568</v>
      </c>
      <c r="G30" s="18" t="n">
        <v>52.0230328</v>
      </c>
      <c r="H30" s="20" t="n">
        <v>3.37835694</v>
      </c>
      <c r="I30" s="18" t="n">
        <v>0</v>
      </c>
      <c r="J30" s="20" t="n">
        <v>0</v>
      </c>
      <c r="K30" s="18" t="n">
        <v>0.96878075</v>
      </c>
      <c r="L30" s="20" t="n">
        <v>0.7065717500000001</v>
      </c>
      <c r="M30" s="18" t="n">
        <v>0</v>
      </c>
      <c r="N30" s="20" t="n">
        <v>0</v>
      </c>
      <c r="O30" s="18" t="n">
        <v>0</v>
      </c>
      <c r="P30" s="20" t="n">
        <v>0</v>
      </c>
      <c r="Q30" s="18" t="n">
        <v>0</v>
      </c>
      <c r="R30" s="20" t="n">
        <v>0</v>
      </c>
    </row>
    <row r="31" spans="1:18">
      <c r="A31" s="15" t="s">
        <v>453</v>
      </c>
      <c r="B31" s="17" t="n">
        <v>2706</v>
      </c>
      <c r="C31" s="18">
        <f>(2381.0/B31*100)</f>
        <v/>
      </c>
      <c r="D31" s="19" t="n">
        <v>325</v>
      </c>
      <c r="E31" s="18" t="n">
        <v>36.8431675</v>
      </c>
      <c r="F31" s="20" t="n">
        <v>2.66452979</v>
      </c>
      <c r="G31" s="18" t="n">
        <v>61.04872125</v>
      </c>
      <c r="H31" s="20" t="n">
        <v>2.61664332</v>
      </c>
      <c r="I31" s="18" t="n">
        <v>0</v>
      </c>
      <c r="J31" s="20" t="n">
        <v>0</v>
      </c>
      <c r="K31" s="18" t="n">
        <v>0.8695604300000001</v>
      </c>
      <c r="L31" s="20" t="n">
        <v>0.49254509</v>
      </c>
      <c r="M31" s="18" t="n">
        <v>0</v>
      </c>
      <c r="N31" s="20" t="n">
        <v>0</v>
      </c>
      <c r="O31" s="18" t="n">
        <v>0</v>
      </c>
      <c r="P31" s="20" t="n">
        <v>0</v>
      </c>
      <c r="Q31" s="18" t="n">
        <v>1.23855082</v>
      </c>
      <c r="R31" s="20" t="n">
        <v>0.57932624</v>
      </c>
    </row>
    <row r="32" spans="1:18">
      <c r="A32" s="15" t="s">
        <v>454</v>
      </c>
      <c r="B32" s="17" t="n">
        <v>2209</v>
      </c>
      <c r="C32" s="18">
        <f>(1831.0/B32*100)</f>
        <v/>
      </c>
      <c r="D32" s="19" t="n">
        <v>378</v>
      </c>
      <c r="E32" s="18" t="n">
        <v>33.22064118</v>
      </c>
      <c r="F32" s="20" t="n">
        <v>2.69005006</v>
      </c>
      <c r="G32" s="18" t="n">
        <v>66.49690174</v>
      </c>
      <c r="H32" s="20" t="n">
        <v>2.73663734</v>
      </c>
      <c r="I32" s="18" t="n">
        <v>0</v>
      </c>
      <c r="J32" s="20" t="n">
        <v>0</v>
      </c>
      <c r="K32" s="18" t="n">
        <v>0</v>
      </c>
      <c r="L32" s="20" t="n">
        <v>0</v>
      </c>
      <c r="M32" s="18" t="n">
        <v>0</v>
      </c>
      <c r="N32" s="20" t="n">
        <v>0</v>
      </c>
      <c r="O32" s="18" t="n">
        <v>0</v>
      </c>
      <c r="P32" s="20" t="n">
        <v>0</v>
      </c>
      <c r="Q32" s="18" t="n">
        <v>0.28245708</v>
      </c>
      <c r="R32" s="20" t="n">
        <v>0.27064319</v>
      </c>
    </row>
    <row r="33" spans="1:18">
      <c r="A33" s="15" t="s">
        <v>455</v>
      </c>
      <c r="B33" s="17" t="n">
        <v>3651</v>
      </c>
      <c r="C33" s="18">
        <f>(3217.0/B33*100)</f>
        <v/>
      </c>
      <c r="D33" s="19" t="n">
        <v>434</v>
      </c>
      <c r="E33" s="18" t="n">
        <v>41.93580022</v>
      </c>
      <c r="F33" s="20" t="n">
        <v>2.80770538</v>
      </c>
      <c r="G33" s="18" t="n">
        <v>57.70058555</v>
      </c>
      <c r="H33" s="20" t="n">
        <v>2.84127558</v>
      </c>
      <c r="I33" s="18" t="n">
        <v>0</v>
      </c>
      <c r="J33" s="20" t="n">
        <v>0</v>
      </c>
      <c r="K33" s="18" t="n">
        <v>0.32565509</v>
      </c>
      <c r="L33" s="20" t="n">
        <v>0.32709729</v>
      </c>
      <c r="M33" s="18" t="n">
        <v>0</v>
      </c>
      <c r="N33" s="20" t="n">
        <v>0</v>
      </c>
      <c r="O33" s="18" t="n">
        <v>0</v>
      </c>
      <c r="P33" s="20" t="n">
        <v>0</v>
      </c>
      <c r="Q33" s="18" t="n">
        <v>0.03795915</v>
      </c>
      <c r="R33" s="20" t="n">
        <v>0.02717465</v>
      </c>
    </row>
    <row r="34" spans="1:18">
      <c r="A34" s="15" t="s">
        <v>456</v>
      </c>
      <c r="B34" s="17" t="n">
        <v>3035</v>
      </c>
      <c r="C34" s="18">
        <f>(2676.0/B34*100)</f>
        <v/>
      </c>
      <c r="D34" s="19" t="n">
        <v>359</v>
      </c>
      <c r="E34" s="18" t="n">
        <v>46.80312748</v>
      </c>
      <c r="F34" s="20" t="n">
        <v>2.70032511</v>
      </c>
      <c r="G34" s="18" t="n">
        <v>52.59370588</v>
      </c>
      <c r="H34" s="20" t="n">
        <v>2.70142162</v>
      </c>
      <c r="I34" s="18" t="n">
        <v>0</v>
      </c>
      <c r="J34" s="20" t="n">
        <v>0</v>
      </c>
      <c r="K34" s="18" t="n">
        <v>0.22643401</v>
      </c>
      <c r="L34" s="20" t="n">
        <v>0.22396496</v>
      </c>
      <c r="M34" s="18" t="n">
        <v>0</v>
      </c>
      <c r="N34" s="20" t="n">
        <v>0</v>
      </c>
      <c r="O34" s="18" t="n">
        <v>0</v>
      </c>
      <c r="P34" s="20" t="n">
        <v>0</v>
      </c>
      <c r="Q34" s="18" t="n">
        <v>0.37673263</v>
      </c>
      <c r="R34" s="20" t="n">
        <v>0.20762367</v>
      </c>
    </row>
    <row r="35" spans="1:18">
      <c r="A35" s="15" t="s">
        <v>457</v>
      </c>
      <c r="B35" s="17" t="n">
        <v>2901</v>
      </c>
      <c r="C35" s="18">
        <f>(2536.0/B35*100)</f>
        <v/>
      </c>
      <c r="D35" s="19" t="n">
        <v>365</v>
      </c>
      <c r="E35" s="18" t="n">
        <v>33.5221838</v>
      </c>
      <c r="F35" s="20" t="n">
        <v>3.30092282</v>
      </c>
      <c r="G35" s="18" t="n">
        <v>66.16332154</v>
      </c>
      <c r="H35" s="20" t="n">
        <v>3.31983893</v>
      </c>
      <c r="I35" s="18" t="n">
        <v>0</v>
      </c>
      <c r="J35" s="20" t="n">
        <v>0</v>
      </c>
      <c r="K35" s="18" t="n">
        <v>0</v>
      </c>
      <c r="L35" s="20" t="n">
        <v>0</v>
      </c>
      <c r="M35" s="18" t="n">
        <v>0</v>
      </c>
      <c r="N35" s="20" t="n">
        <v>0</v>
      </c>
      <c r="O35" s="18" t="n">
        <v>0</v>
      </c>
      <c r="P35" s="20" t="n">
        <v>0</v>
      </c>
      <c r="Q35" s="18" t="n">
        <v>0.31449467</v>
      </c>
      <c r="R35" s="20" t="n">
        <v>0.3171314</v>
      </c>
    </row>
    <row r="36" spans="1:18">
      <c r="A36" s="15" t="s">
        <v>458</v>
      </c>
      <c r="B36" s="17" t="n">
        <v>3404</v>
      </c>
      <c r="C36" s="18">
        <f>(2998.0/B36*100)</f>
        <v/>
      </c>
      <c r="D36" s="19" t="n">
        <v>406</v>
      </c>
      <c r="E36" s="18" t="n">
        <v>37.44048971</v>
      </c>
      <c r="F36" s="20" t="n">
        <v>2.35355656</v>
      </c>
      <c r="G36" s="18" t="n">
        <v>62.23800055</v>
      </c>
      <c r="H36" s="20" t="n">
        <v>2.30339977</v>
      </c>
      <c r="I36" s="18" t="n">
        <v>0</v>
      </c>
      <c r="J36" s="20" t="n">
        <v>0</v>
      </c>
      <c r="K36" s="18" t="n">
        <v>0</v>
      </c>
      <c r="L36" s="20" t="n">
        <v>0</v>
      </c>
      <c r="M36" s="18" t="n">
        <v>0</v>
      </c>
      <c r="N36" s="20" t="n">
        <v>0</v>
      </c>
      <c r="O36" s="18" t="n">
        <v>0</v>
      </c>
      <c r="P36" s="20" t="n">
        <v>0</v>
      </c>
      <c r="Q36" s="18" t="n">
        <v>0.32150974</v>
      </c>
      <c r="R36" s="20" t="n">
        <v>0.26925877</v>
      </c>
    </row>
    <row r="37" spans="1:18">
      <c r="A37" s="15" t="s">
        <v>459</v>
      </c>
      <c r="B37" s="17" t="n">
        <v>2731</v>
      </c>
      <c r="C37" s="18">
        <f>(2394.0/B37*100)</f>
        <v/>
      </c>
      <c r="D37" s="19" t="n">
        <v>337</v>
      </c>
      <c r="E37" s="18" t="n">
        <v>32.51333596</v>
      </c>
      <c r="F37" s="20" t="n">
        <v>2.7809211</v>
      </c>
      <c r="G37" s="18" t="n">
        <v>65.24689032000001</v>
      </c>
      <c r="H37" s="20" t="n">
        <v>2.87344233</v>
      </c>
      <c r="I37" s="18" t="n">
        <v>0</v>
      </c>
      <c r="J37" s="20" t="n">
        <v>0</v>
      </c>
      <c r="K37" s="18" t="n">
        <v>1.64430947</v>
      </c>
      <c r="L37" s="20" t="n">
        <v>0.68718386</v>
      </c>
      <c r="M37" s="18" t="n">
        <v>0</v>
      </c>
      <c r="N37" s="20" t="n">
        <v>0</v>
      </c>
      <c r="O37" s="18" t="n">
        <v>0</v>
      </c>
      <c r="P37" s="20" t="n">
        <v>0</v>
      </c>
      <c r="Q37" s="18" t="n">
        <v>0.59546425</v>
      </c>
      <c r="R37" s="20" t="n">
        <v>0.41867879</v>
      </c>
    </row>
    <row r="38" spans="1:18">
      <c r="A38" s="15" t="s">
        <v>460</v>
      </c>
      <c r="B38" s="17" t="n">
        <v>2807</v>
      </c>
      <c r="C38" s="18">
        <f>(2333.0/B38*100)</f>
        <v/>
      </c>
      <c r="D38" s="19" t="n">
        <v>474</v>
      </c>
      <c r="E38" s="18" t="n">
        <v>33.53448975</v>
      </c>
      <c r="F38" s="20" t="n">
        <v>2.82848024</v>
      </c>
      <c r="G38" s="18" t="n">
        <v>65.81341448000001</v>
      </c>
      <c r="H38" s="20" t="n">
        <v>2.893861</v>
      </c>
      <c r="I38" s="18" t="n">
        <v>0</v>
      </c>
      <c r="J38" s="20" t="n">
        <v>0</v>
      </c>
      <c r="K38" s="18" t="n">
        <v>0.06039586</v>
      </c>
      <c r="L38" s="20" t="n">
        <v>0.04060958</v>
      </c>
      <c r="M38" s="18" t="n">
        <v>0</v>
      </c>
      <c r="N38" s="20" t="n">
        <v>0</v>
      </c>
      <c r="O38" s="18" t="n">
        <v>0</v>
      </c>
      <c r="P38" s="20" t="n">
        <v>0</v>
      </c>
      <c r="Q38" s="18" t="n">
        <v>0.5916998999999999</v>
      </c>
      <c r="R38" s="20" t="n">
        <v>0.35570729</v>
      </c>
    </row>
    <row r="39" spans="1:18">
      <c r="A39" s="15" t="s">
        <v>461</v>
      </c>
      <c r="B39" s="17" t="n">
        <v>2938</v>
      </c>
      <c r="C39" s="18">
        <f>(2588.0/B39*100)</f>
        <v/>
      </c>
      <c r="D39" s="19" t="n">
        <v>350</v>
      </c>
      <c r="E39" s="18" t="n">
        <v>50.08036755</v>
      </c>
      <c r="F39" s="20" t="n">
        <v>2.61663294</v>
      </c>
      <c r="G39" s="18" t="n">
        <v>49.26751745</v>
      </c>
      <c r="H39" s="20" t="n">
        <v>2.61066513</v>
      </c>
      <c r="I39" s="18" t="n">
        <v>0</v>
      </c>
      <c r="J39" s="20" t="n">
        <v>0</v>
      </c>
      <c r="K39" s="18" t="n">
        <v>0</v>
      </c>
      <c r="L39" s="20" t="n">
        <v>0</v>
      </c>
      <c r="M39" s="18" t="n">
        <v>0</v>
      </c>
      <c r="N39" s="20" t="n">
        <v>0</v>
      </c>
      <c r="O39" s="18" t="n">
        <v>0</v>
      </c>
      <c r="P39" s="20" t="n">
        <v>0</v>
      </c>
      <c r="Q39" s="18" t="n">
        <v>0.6521150100000001</v>
      </c>
      <c r="R39" s="20" t="n">
        <v>0.3295302</v>
      </c>
    </row>
    <row r="40" spans="1:18">
      <c r="A40" s="15" t="s">
        <v>462</v>
      </c>
      <c r="B40" s="17" t="n">
        <v>6922</v>
      </c>
      <c r="C40" s="18">
        <f>(6091.0/B40*100)</f>
        <v/>
      </c>
      <c r="D40" s="19" t="n">
        <v>831</v>
      </c>
      <c r="E40" s="18" t="n">
        <v>43.16750653</v>
      </c>
      <c r="F40" s="20" t="n">
        <v>2.55324291</v>
      </c>
      <c r="G40" s="18" t="n">
        <v>55.91283918</v>
      </c>
      <c r="H40" s="20" t="n">
        <v>2.59887756</v>
      </c>
      <c r="I40" s="18" t="n">
        <v>0</v>
      </c>
      <c r="J40" s="20" t="n">
        <v>0</v>
      </c>
      <c r="K40" s="18" t="n">
        <v>0.06035523</v>
      </c>
      <c r="L40" s="20" t="n">
        <v>0.0447042</v>
      </c>
      <c r="M40" s="18" t="n">
        <v>0</v>
      </c>
      <c r="N40" s="20" t="n">
        <v>0</v>
      </c>
      <c r="O40" s="18" t="n">
        <v>0</v>
      </c>
      <c r="P40" s="20" t="n">
        <v>0</v>
      </c>
      <c r="Q40" s="18" t="n">
        <v>0.85929906</v>
      </c>
      <c r="R40" s="20" t="n">
        <v>0.5016084</v>
      </c>
    </row>
    <row r="41" spans="1:18">
      <c r="A41" s="15" t="s">
        <v>463</v>
      </c>
      <c r="B41" s="17" t="n">
        <v>2854</v>
      </c>
      <c r="C41" s="18">
        <f>(2499.0/B41*100)</f>
        <v/>
      </c>
      <c r="D41" s="19" t="n">
        <v>355</v>
      </c>
      <c r="E41" s="18" t="n">
        <v>47.63401678</v>
      </c>
      <c r="F41" s="20" t="n">
        <v>3.07205911</v>
      </c>
      <c r="G41" s="18" t="n">
        <v>51.21423428</v>
      </c>
      <c r="H41" s="20" t="n">
        <v>3.0088315</v>
      </c>
      <c r="I41" s="18" t="n">
        <v>0</v>
      </c>
      <c r="J41" s="20" t="n">
        <v>0</v>
      </c>
      <c r="K41" s="18" t="n">
        <v>0.61124585</v>
      </c>
      <c r="L41" s="20" t="n">
        <v>0.51595904</v>
      </c>
      <c r="M41" s="18" t="n">
        <v>0</v>
      </c>
      <c r="N41" s="20" t="n">
        <v>0</v>
      </c>
      <c r="O41" s="18" t="n">
        <v>0</v>
      </c>
      <c r="P41" s="20" t="n">
        <v>0</v>
      </c>
      <c r="Q41" s="18" t="n">
        <v>0.54050309</v>
      </c>
      <c r="R41" s="20" t="n">
        <v>0.34816151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(10881.0/B46*100)</f>
        <v/>
      </c>
      <c r="D46" s="19" t="n">
        <v>1192</v>
      </c>
      <c r="E46" s="18" t="n">
        <v>51.48008627</v>
      </c>
      <c r="F46" s="20" t="n">
        <v>2.04709096</v>
      </c>
      <c r="G46" s="18" t="n">
        <v>45.44127706</v>
      </c>
      <c r="H46" s="20" t="n">
        <v>1.985909</v>
      </c>
      <c r="I46" s="18" t="n">
        <v>0</v>
      </c>
      <c r="J46" s="20" t="n">
        <v>0</v>
      </c>
      <c r="K46" s="18" t="n">
        <v>1.21360398</v>
      </c>
      <c r="L46" s="20" t="n">
        <v>0.37048161</v>
      </c>
      <c r="M46" s="18" t="n">
        <v>0</v>
      </c>
      <c r="N46" s="20" t="n">
        <v>0</v>
      </c>
      <c r="O46" s="18" t="n">
        <v>0</v>
      </c>
      <c r="P46" s="20" t="n">
        <v>0</v>
      </c>
      <c r="Q46" s="18" t="n">
        <v>1.8650327</v>
      </c>
      <c r="R46" s="20" t="n">
        <v>0.59730576</v>
      </c>
    </row>
    <row r="47" spans="1:18">
      <c r="A47" s="15" t="s">
        <v>470</v>
      </c>
      <c r="B47" s="17" t="n">
        <v>2823</v>
      </c>
      <c r="C47" s="18">
        <f>(2488.0/B47*100)</f>
        <v/>
      </c>
      <c r="D47" s="19" t="n">
        <v>335</v>
      </c>
      <c r="E47" s="18" t="n">
        <v>51.62135675</v>
      </c>
      <c r="F47" s="20" t="n">
        <v>3.02914923</v>
      </c>
      <c r="G47" s="18" t="n">
        <v>47.21113135</v>
      </c>
      <c r="H47" s="20" t="n">
        <v>3.04177729</v>
      </c>
      <c r="I47" s="18" t="n">
        <v>0</v>
      </c>
      <c r="J47" s="20" t="n">
        <v>0</v>
      </c>
      <c r="K47" s="18" t="n">
        <v>0.58296516</v>
      </c>
      <c r="L47" s="20" t="n">
        <v>0.40077195</v>
      </c>
      <c r="M47" s="18" t="n">
        <v>0</v>
      </c>
      <c r="N47" s="20" t="n">
        <v>0</v>
      </c>
      <c r="O47" s="18" t="n">
        <v>0</v>
      </c>
      <c r="P47" s="20" t="n">
        <v>0</v>
      </c>
      <c r="Q47" s="18" t="n">
        <v>0.58454674</v>
      </c>
      <c r="R47" s="20" t="n">
        <v>0.44257976</v>
      </c>
    </row>
    <row r="48" spans="1:18">
      <c r="A48" s="15" t="s">
        <v>471</v>
      </c>
      <c r="B48" s="17" t="n">
        <v>4682</v>
      </c>
      <c r="C48" s="18">
        <f>(4102.0/B48*100)</f>
        <v/>
      </c>
      <c r="D48" s="19" t="n">
        <v>580</v>
      </c>
      <c r="E48" s="18" t="n">
        <v>40.78292971</v>
      </c>
      <c r="F48" s="20" t="n">
        <v>2.47247647</v>
      </c>
      <c r="G48" s="18" t="n">
        <v>57.52029537</v>
      </c>
      <c r="H48" s="20" t="n">
        <v>2.51464751</v>
      </c>
      <c r="I48" s="18" t="n">
        <v>0</v>
      </c>
      <c r="J48" s="20" t="n">
        <v>0</v>
      </c>
      <c r="K48" s="18" t="n">
        <v>0.33092262</v>
      </c>
      <c r="L48" s="20" t="n">
        <v>0.32450501</v>
      </c>
      <c r="M48" s="18" t="n">
        <v>0</v>
      </c>
      <c r="N48" s="20" t="n">
        <v>0</v>
      </c>
      <c r="O48" s="18" t="n">
        <v>0</v>
      </c>
      <c r="P48" s="20" t="n">
        <v>0</v>
      </c>
      <c r="Q48" s="18" t="n">
        <v>1.36585231</v>
      </c>
      <c r="R48" s="20" t="n">
        <v>0.74885413</v>
      </c>
    </row>
    <row r="49" spans="1:18">
      <c r="A49" s="15" t="s">
        <v>472</v>
      </c>
      <c r="B49" s="17" t="n">
        <v>6158</v>
      </c>
      <c r="C49" s="18">
        <f>(5430.0/B49*100)</f>
        <v/>
      </c>
      <c r="D49" s="19" t="n">
        <v>728</v>
      </c>
      <c r="E49" s="18" t="n">
        <v>66.16660742000001</v>
      </c>
      <c r="F49" s="20" t="n">
        <v>2.02986118</v>
      </c>
      <c r="G49" s="18" t="n">
        <v>30.6504957</v>
      </c>
      <c r="H49" s="20" t="n">
        <v>2.07262704</v>
      </c>
      <c r="I49" s="18" t="n">
        <v>0</v>
      </c>
      <c r="J49" s="20" t="n">
        <v>0</v>
      </c>
      <c r="K49" s="18" t="n">
        <v>1.8045558</v>
      </c>
      <c r="L49" s="20" t="n">
        <v>0.55988882</v>
      </c>
      <c r="M49" s="18" t="n">
        <v>0</v>
      </c>
      <c r="N49" s="20" t="n">
        <v>0</v>
      </c>
      <c r="O49" s="18" t="n">
        <v>0</v>
      </c>
      <c r="P49" s="20" t="n">
        <v>0</v>
      </c>
      <c r="Q49" s="18" t="n">
        <v>1.37834108</v>
      </c>
      <c r="R49" s="20" t="n">
        <v>0.86503631</v>
      </c>
    </row>
    <row r="50" spans="1:18">
      <c r="A50" s="15" t="s">
        <v>473</v>
      </c>
      <c r="B50" s="17" t="n">
        <v>3494</v>
      </c>
      <c r="C50" s="18">
        <f>(3127.0/B50*100)</f>
        <v/>
      </c>
      <c r="D50" s="19" t="n">
        <v>367</v>
      </c>
      <c r="E50" s="18" t="n">
        <v>55.84207073</v>
      </c>
      <c r="F50" s="20" t="n">
        <v>2.60128373</v>
      </c>
      <c r="G50" s="18" t="n">
        <v>42.75822357</v>
      </c>
      <c r="H50" s="20" t="n">
        <v>2.67108014</v>
      </c>
      <c r="I50" s="18" t="n">
        <v>0</v>
      </c>
      <c r="J50" s="20" t="n">
        <v>0</v>
      </c>
      <c r="K50" s="18" t="n">
        <v>0.23032125</v>
      </c>
      <c r="L50" s="20" t="n">
        <v>0.19530907</v>
      </c>
      <c r="M50" s="18" t="n">
        <v>0</v>
      </c>
      <c r="N50" s="20" t="n">
        <v>0</v>
      </c>
      <c r="O50" s="18" t="n">
        <v>0</v>
      </c>
      <c r="P50" s="20" t="n">
        <v>0</v>
      </c>
      <c r="Q50" s="18" t="n">
        <v>1.16938445</v>
      </c>
      <c r="R50" s="20" t="n">
        <v>0.67497081</v>
      </c>
    </row>
    <row r="51" spans="1:18">
      <c r="A51" s="15" t="s">
        <v>474</v>
      </c>
      <c r="B51" s="17" t="n">
        <v>3013</v>
      </c>
      <c r="C51" s="18">
        <f>(2652.0/B51*100)</f>
        <v/>
      </c>
      <c r="D51" s="19" t="n">
        <v>361</v>
      </c>
      <c r="E51" s="18" t="n">
        <v>36.19306431</v>
      </c>
      <c r="F51" s="20" t="n">
        <v>2.86183579</v>
      </c>
      <c r="G51" s="18" t="n">
        <v>62.36566371</v>
      </c>
      <c r="H51" s="20" t="n">
        <v>2.99899906</v>
      </c>
      <c r="I51" s="18" t="n">
        <v>0</v>
      </c>
      <c r="J51" s="20" t="n">
        <v>0</v>
      </c>
      <c r="K51" s="18" t="n">
        <v>0.29641031</v>
      </c>
      <c r="L51" s="20" t="n">
        <v>0.29710138</v>
      </c>
      <c r="M51" s="18" t="n">
        <v>0</v>
      </c>
      <c r="N51" s="20" t="n">
        <v>0</v>
      </c>
      <c r="O51" s="18" t="n">
        <v>0</v>
      </c>
      <c r="P51" s="20" t="n">
        <v>0</v>
      </c>
      <c r="Q51" s="18" t="n">
        <v>1.14486167</v>
      </c>
      <c r="R51" s="20" t="n">
        <v>0.65771505</v>
      </c>
    </row>
    <row r="52" spans="1:18">
      <c r="A52" s="15" t="s">
        <v>475</v>
      </c>
      <c r="B52" s="17" t="n">
        <v>2760</v>
      </c>
      <c r="C52" s="18">
        <f>(2430.0/B52*100)</f>
        <v/>
      </c>
      <c r="D52" s="19" t="n">
        <v>330</v>
      </c>
      <c r="E52" s="18" t="n">
        <v>35.12259738</v>
      </c>
      <c r="F52" s="20" t="n">
        <v>2.82487727</v>
      </c>
      <c r="G52" s="18" t="n">
        <v>63.09694351</v>
      </c>
      <c r="H52" s="20" t="n">
        <v>2.94168936</v>
      </c>
      <c r="I52" s="18" t="n">
        <v>0</v>
      </c>
      <c r="J52" s="20" t="n">
        <v>0</v>
      </c>
      <c r="K52" s="18" t="n">
        <v>0.8469806600000001</v>
      </c>
      <c r="L52" s="20" t="n">
        <v>0.48666738</v>
      </c>
      <c r="M52" s="18" t="n">
        <v>0</v>
      </c>
      <c r="N52" s="20" t="n">
        <v>0</v>
      </c>
      <c r="O52" s="18" t="n">
        <v>0</v>
      </c>
      <c r="P52" s="20" t="n">
        <v>0</v>
      </c>
      <c r="Q52" s="18" t="n">
        <v>0.93347845</v>
      </c>
      <c r="R52" s="20" t="n">
        <v>0.55150173</v>
      </c>
    </row>
    <row r="53" spans="1:18">
      <c r="A53" s="15" t="s">
        <v>476</v>
      </c>
      <c r="B53" s="17" t="n">
        <v>2474</v>
      </c>
      <c r="C53" s="18">
        <f>(2097.0/B53*100)</f>
        <v/>
      </c>
      <c r="D53" s="19" t="n">
        <v>377</v>
      </c>
      <c r="E53" s="18" t="n">
        <v>60.25682173</v>
      </c>
      <c r="F53" s="20" t="n">
        <v>2.6777708</v>
      </c>
      <c r="G53" s="18" t="n">
        <v>21.67167491</v>
      </c>
      <c r="H53" s="20" t="n">
        <v>2.43436396</v>
      </c>
      <c r="I53" s="18" t="n">
        <v>0</v>
      </c>
      <c r="J53" s="20" t="n">
        <v>0</v>
      </c>
      <c r="K53" s="18" t="n">
        <v>14.33870533</v>
      </c>
      <c r="L53" s="20" t="n">
        <v>1.76431117</v>
      </c>
      <c r="M53" s="18" t="n">
        <v>0</v>
      </c>
      <c r="N53" s="20" t="n">
        <v>0</v>
      </c>
      <c r="O53" s="18" t="n">
        <v>0</v>
      </c>
      <c r="P53" s="20" t="n">
        <v>0</v>
      </c>
      <c r="Q53" s="18" t="n">
        <v>3.73279804</v>
      </c>
      <c r="R53" s="20" t="n">
        <v>1.23141701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(2366.0/B55*100)</f>
        <v/>
      </c>
      <c r="D55" s="19" t="n">
        <v>309</v>
      </c>
      <c r="E55" s="18" t="n">
        <v>34.93618672</v>
      </c>
      <c r="F55" s="20" t="n">
        <v>2.79231812</v>
      </c>
      <c r="G55" s="18" t="n">
        <v>65.06381328000001</v>
      </c>
      <c r="H55" s="20" t="n">
        <v>2.79231812</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(2827.0/B61*100)</f>
        <v/>
      </c>
      <c r="D61" s="19" t="n">
        <v>374</v>
      </c>
      <c r="E61" s="18" t="n">
        <v>47.29184244</v>
      </c>
      <c r="F61" s="20" t="n">
        <v>2.96303098</v>
      </c>
      <c r="G61" s="18" t="n">
        <v>52.58369592</v>
      </c>
      <c r="H61" s="20" t="n">
        <v>2.957665</v>
      </c>
      <c r="I61" s="18" t="n">
        <v>0</v>
      </c>
      <c r="J61" s="20" t="n">
        <v>0</v>
      </c>
      <c r="K61" s="18" t="n">
        <v>0.12446164</v>
      </c>
      <c r="L61" s="20" t="n">
        <v>0.08892896</v>
      </c>
      <c r="M61" s="18" t="n">
        <v>0</v>
      </c>
      <c r="N61" s="20" t="n">
        <v>0</v>
      </c>
      <c r="O61" s="18" t="n">
        <v>0</v>
      </c>
      <c r="P61" s="20" t="n">
        <v>0</v>
      </c>
      <c r="Q61" s="18" t="n">
        <v>0</v>
      </c>
      <c r="R61" s="20" t="n">
        <v>0</v>
      </c>
    </row>
    <row r="62" spans="1:18">
      <c r="A62" s="15" t="s">
        <v>486</v>
      </c>
      <c r="B62" s="17" t="n">
        <v>2230</v>
      </c>
      <c r="C62" s="18">
        <f>(1951.0/B62*100)</f>
        <v/>
      </c>
      <c r="D62" s="19" t="n">
        <v>279</v>
      </c>
      <c r="E62" s="18" t="n">
        <v>39.68899548</v>
      </c>
      <c r="F62" s="20" t="n">
        <v>2.91169177</v>
      </c>
      <c r="G62" s="18" t="n">
        <v>60.31100452</v>
      </c>
      <c r="H62" s="20" t="n">
        <v>2.91169177</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(2437.0/B67*100)</f>
        <v/>
      </c>
      <c r="D67" s="19" t="n">
        <v>334</v>
      </c>
      <c r="E67" s="18" t="n">
        <v>41.23441543</v>
      </c>
      <c r="F67" s="20" t="n">
        <v>2.72615372</v>
      </c>
      <c r="G67" s="18" t="n">
        <v>56.62711235</v>
      </c>
      <c r="H67" s="20" t="n">
        <v>2.66763673</v>
      </c>
      <c r="I67" s="18" t="n">
        <v>0</v>
      </c>
      <c r="J67" s="20" t="n">
        <v>0</v>
      </c>
      <c r="K67" s="18" t="n">
        <v>1.04645213</v>
      </c>
      <c r="L67" s="20" t="n">
        <v>0.52336985</v>
      </c>
      <c r="M67" s="18" t="n">
        <v>0</v>
      </c>
      <c r="N67" s="20" t="n">
        <v>0</v>
      </c>
      <c r="O67" s="18" t="n">
        <v>0</v>
      </c>
      <c r="P67" s="20" t="n">
        <v>0</v>
      </c>
      <c r="Q67" s="18" t="n">
        <v>1.09202009</v>
      </c>
      <c r="R67" s="20" t="n">
        <v>0.54334514</v>
      </c>
    </row>
    <row r="68" spans="1:18">
      <c r="A68" s="15" t="s">
        <v>492</v>
      </c>
      <c r="B68" s="17" t="n">
        <v>3460</v>
      </c>
      <c r="C68" s="18">
        <f>(3108.0/B68*100)</f>
        <v/>
      </c>
      <c r="D68" s="19" t="n">
        <v>352</v>
      </c>
      <c r="E68" s="18" t="n">
        <v>50.06695632</v>
      </c>
      <c r="F68" s="20" t="n">
        <v>3.17679153</v>
      </c>
      <c r="G68" s="18" t="n">
        <v>48.74023926</v>
      </c>
      <c r="H68" s="20" t="n">
        <v>3.15652645</v>
      </c>
      <c r="I68" s="18" t="n">
        <v>0</v>
      </c>
      <c r="J68" s="20" t="n">
        <v>0</v>
      </c>
      <c r="K68" s="18" t="n">
        <v>0.30888025</v>
      </c>
      <c r="L68" s="20" t="n">
        <v>0.31178145</v>
      </c>
      <c r="M68" s="18" t="n">
        <v>0</v>
      </c>
      <c r="N68" s="20" t="n">
        <v>0</v>
      </c>
      <c r="O68" s="18" t="n">
        <v>0</v>
      </c>
      <c r="P68" s="20" t="n">
        <v>0</v>
      </c>
      <c r="Q68" s="18" t="n">
        <v>0.88392416</v>
      </c>
      <c r="R68" s="20" t="n">
        <v>0.53275325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(5024.0/B70*100)</f>
        <v/>
      </c>
      <c r="D70" s="19" t="n">
        <v>1010</v>
      </c>
      <c r="E70" s="18" t="n">
        <v>49.68375148</v>
      </c>
      <c r="F70" s="20" t="n">
        <v>1.49829199</v>
      </c>
      <c r="G70" s="18" t="n">
        <v>46.42519975</v>
      </c>
      <c r="H70" s="20" t="n">
        <v>1.64163545</v>
      </c>
      <c r="I70" s="18" t="n">
        <v>0</v>
      </c>
      <c r="J70" s="20" t="n">
        <v>0</v>
      </c>
      <c r="K70" s="18" t="n">
        <v>1.69904102</v>
      </c>
      <c r="L70" s="20" t="n">
        <v>0.46362315</v>
      </c>
      <c r="M70" s="18" t="n">
        <v>0</v>
      </c>
      <c r="N70" s="20" t="n">
        <v>0</v>
      </c>
      <c r="O70" s="18" t="n">
        <v>0</v>
      </c>
      <c r="P70" s="20" t="n">
        <v>0</v>
      </c>
      <c r="Q70" s="18" t="n">
        <v>2.19200775</v>
      </c>
      <c r="R70" s="20" t="n">
        <v>0.45556968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(2764.0/B72*100)</f>
        <v/>
      </c>
      <c r="D72" s="19" t="n">
        <v>343</v>
      </c>
      <c r="E72" s="18" t="n">
        <v>41.54178478</v>
      </c>
      <c r="F72" s="20" t="n">
        <v>3.24613708</v>
      </c>
      <c r="G72" s="18" t="n">
        <v>56.80908879</v>
      </c>
      <c r="H72" s="20" t="n">
        <v>3.25866104</v>
      </c>
      <c r="I72" s="18" t="n">
        <v>0</v>
      </c>
      <c r="J72" s="20" t="n">
        <v>0</v>
      </c>
      <c r="K72" s="18" t="n">
        <v>1.32589974</v>
      </c>
      <c r="L72" s="20" t="n">
        <v>0.85874706</v>
      </c>
      <c r="M72" s="18" t="n">
        <v>0</v>
      </c>
      <c r="N72" s="20" t="n">
        <v>0</v>
      </c>
      <c r="O72" s="18" t="n">
        <v>0</v>
      </c>
      <c r="P72" s="20" t="n">
        <v>0</v>
      </c>
      <c r="Q72" s="18" t="n">
        <v>0.32322669</v>
      </c>
      <c r="R72" s="20" t="n">
        <v>0.06502536</v>
      </c>
    </row>
    <row r="73" spans="1:18">
      <c r="A73" s="15" t="s">
        <v>497</v>
      </c>
      <c r="B73" s="17" t="n">
        <v>2973</v>
      </c>
      <c r="C73" s="18">
        <f>(2616.0/B73*100)</f>
        <v/>
      </c>
      <c r="D73" s="19" t="n">
        <v>357</v>
      </c>
      <c r="E73" s="18" t="n">
        <v>46.78039377</v>
      </c>
      <c r="F73" s="20" t="n">
        <v>2.89320863</v>
      </c>
      <c r="G73" s="18" t="n">
        <v>52.87114262</v>
      </c>
      <c r="H73" s="20" t="n">
        <v>2.88642382</v>
      </c>
      <c r="I73" s="18" t="n">
        <v>0</v>
      </c>
      <c r="J73" s="20" t="n">
        <v>0</v>
      </c>
      <c r="K73" s="18" t="n">
        <v>0</v>
      </c>
      <c r="L73" s="20" t="n">
        <v>0</v>
      </c>
      <c r="M73" s="18" t="n">
        <v>0</v>
      </c>
      <c r="N73" s="20" t="n">
        <v>0</v>
      </c>
      <c r="O73" s="18" t="n">
        <v>0</v>
      </c>
      <c r="P73" s="20" t="n">
        <v>0</v>
      </c>
      <c r="Q73" s="18" t="n">
        <v>0.34846361</v>
      </c>
      <c r="R73" s="20" t="n">
        <v>0.25330948</v>
      </c>
    </row>
    <row r="74" spans="1:18">
      <c r="A74" s="15" t="s">
        <v>498</v>
      </c>
      <c r="B74" s="17" t="n">
        <v>3819</v>
      </c>
      <c r="C74" s="18">
        <f>(3361.0/B74*100)</f>
        <v/>
      </c>
      <c r="D74" s="19" t="n">
        <v>458</v>
      </c>
      <c r="E74" s="18" t="n">
        <v>43.25836272</v>
      </c>
      <c r="F74" s="20" t="n">
        <v>2.59800322</v>
      </c>
      <c r="G74" s="18" t="n">
        <v>56.74163728</v>
      </c>
      <c r="H74" s="20" t="n">
        <v>2.59800322</v>
      </c>
      <c r="I74" s="18" t="n">
        <v>0</v>
      </c>
      <c r="J74" s="20" t="n">
        <v>0</v>
      </c>
      <c r="K74" s="18" t="n">
        <v>0</v>
      </c>
      <c r="L74" s="20" t="n">
        <v>0</v>
      </c>
      <c r="M74" s="18" t="n">
        <v>0</v>
      </c>
      <c r="N74" s="20" t="n">
        <v>0</v>
      </c>
      <c r="O74" s="18" t="n">
        <v>0</v>
      </c>
      <c r="P74" s="20" t="n">
        <v>0</v>
      </c>
      <c r="Q74" s="18" t="n">
        <v>0</v>
      </c>
      <c r="R74" s="20" t="n">
        <v>0</v>
      </c>
    </row>
    <row r="75" spans="1:18">
      <c r="A75" s="15" t="s">
        <v>499</v>
      </c>
      <c r="B75" s="17" t="n">
        <v>4652</v>
      </c>
      <c r="C75" s="18">
        <f>(4086.0/B75*100)</f>
        <v/>
      </c>
      <c r="D75" s="19" t="n">
        <v>566</v>
      </c>
      <c r="E75" s="18" t="n">
        <v>55.77053174</v>
      </c>
      <c r="F75" s="20" t="n">
        <v>2.66039314</v>
      </c>
      <c r="G75" s="18" t="n">
        <v>44.22946826</v>
      </c>
      <c r="H75" s="20" t="n">
        <v>2.66039314</v>
      </c>
      <c r="I75" s="18" t="n">
        <v>0</v>
      </c>
      <c r="J75" s="20" t="n">
        <v>0</v>
      </c>
      <c r="K75" s="18" t="n">
        <v>0</v>
      </c>
      <c r="L75" s="20" t="n">
        <v>0</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(2666.0/B77*100)</f>
        <v/>
      </c>
      <c r="D77" s="19" t="n">
        <v>303</v>
      </c>
      <c r="E77" s="18" t="n">
        <v>44.96431178</v>
      </c>
      <c r="F77" s="20" t="n">
        <v>3.02644231</v>
      </c>
      <c r="G77" s="18" t="n">
        <v>47.78195248</v>
      </c>
      <c r="H77" s="20" t="n">
        <v>2.89231678</v>
      </c>
      <c r="I77" s="18" t="n">
        <v>0</v>
      </c>
      <c r="J77" s="20" t="n">
        <v>0</v>
      </c>
      <c r="K77" s="18" t="n">
        <v>5.06875028</v>
      </c>
      <c r="L77" s="20" t="n">
        <v>1.15828247</v>
      </c>
      <c r="M77" s="18" t="n">
        <v>0</v>
      </c>
      <c r="N77" s="20" t="n">
        <v>0</v>
      </c>
      <c r="O77" s="18" t="n">
        <v>0</v>
      </c>
      <c r="P77" s="20" t="n">
        <v>0</v>
      </c>
      <c r="Q77" s="18" t="n">
        <v>2.18498546</v>
      </c>
      <c r="R77" s="20" t="n">
        <v>0.90504821</v>
      </c>
    </row>
    <row r="78" spans="1:18">
      <c r="A78" s="15" t="s">
        <v>502</v>
      </c>
      <c r="B78" s="17" t="n">
        <v>7115</v>
      </c>
      <c r="C78" s="18">
        <f>(6289.0/B78*100)</f>
        <v/>
      </c>
      <c r="D78" s="19" t="n">
        <v>826</v>
      </c>
      <c r="E78" s="18" t="n">
        <v>44.85074417</v>
      </c>
      <c r="F78" s="20" t="n">
        <v>2.34780771</v>
      </c>
      <c r="G78" s="18" t="n">
        <v>53.5913147</v>
      </c>
      <c r="H78" s="20" t="n">
        <v>2.33631795</v>
      </c>
      <c r="I78" s="18" t="n">
        <v>0</v>
      </c>
      <c r="J78" s="20" t="n">
        <v>0</v>
      </c>
      <c r="K78" s="18" t="n">
        <v>1.23173906</v>
      </c>
      <c r="L78" s="20" t="n">
        <v>0.53568867</v>
      </c>
      <c r="M78" s="18" t="n">
        <v>0</v>
      </c>
      <c r="N78" s="20" t="n">
        <v>0</v>
      </c>
      <c r="O78" s="18" t="n">
        <v>0</v>
      </c>
      <c r="P78" s="20" t="n">
        <v>0</v>
      </c>
      <c r="Q78" s="18" t="n">
        <v>0.32620207</v>
      </c>
      <c r="R78" s="20" t="n">
        <v>0.19683932</v>
      </c>
    </row>
    <row r="79" spans="1:18">
      <c r="A79" s="15" t="s">
        <v>503</v>
      </c>
      <c r="B79" s="17" t="n">
        <v>3154</v>
      </c>
      <c r="C79" s="18">
        <f>(2785.0/B79*100)</f>
        <v/>
      </c>
      <c r="D79" s="19" t="n">
        <v>369</v>
      </c>
      <c r="E79" s="18" t="n">
        <v>58.09513917</v>
      </c>
      <c r="F79" s="20" t="n">
        <v>2.63497455</v>
      </c>
      <c r="G79" s="18" t="n">
        <v>39.82714769</v>
      </c>
      <c r="H79" s="20" t="n">
        <v>2.65440249</v>
      </c>
      <c r="I79" s="18" t="n">
        <v>0</v>
      </c>
      <c r="J79" s="20" t="n">
        <v>0</v>
      </c>
      <c r="K79" s="18" t="n">
        <v>0.39227639</v>
      </c>
      <c r="L79" s="20" t="n">
        <v>0.28277181</v>
      </c>
      <c r="M79" s="18" t="n">
        <v>0</v>
      </c>
      <c r="N79" s="20" t="n">
        <v>0</v>
      </c>
      <c r="O79" s="18" t="n">
        <v>0</v>
      </c>
      <c r="P79" s="20" t="n">
        <v>0</v>
      </c>
      <c r="Q79" s="18" t="n">
        <v>1.68543675</v>
      </c>
      <c r="R79" s="20" t="n">
        <v>0.73732189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(13992.0/B82*100)</f>
        <v/>
      </c>
      <c r="D82" s="19" t="n">
        <v>1969</v>
      </c>
      <c r="E82" s="18" t="n">
        <v>38.64772748</v>
      </c>
      <c r="F82" s="20" t="n">
        <v>1.39447964</v>
      </c>
      <c r="G82" s="18" t="n">
        <v>60.87203687</v>
      </c>
      <c r="H82" s="20" t="n">
        <v>1.41094259</v>
      </c>
      <c r="I82" s="18" t="n">
        <v>0</v>
      </c>
      <c r="J82" s="20" t="n">
        <v>0</v>
      </c>
      <c r="K82" s="18" t="n">
        <v>0.07657345</v>
      </c>
      <c r="L82" s="20" t="n">
        <v>0.04679357</v>
      </c>
      <c r="M82" s="18" t="n">
        <v>0</v>
      </c>
      <c r="N82" s="20" t="n">
        <v>0</v>
      </c>
      <c r="O82" s="18" t="n">
        <v>0</v>
      </c>
      <c r="P82" s="20" t="n">
        <v>0</v>
      </c>
      <c r="Q82" s="18" t="n">
        <v>0.4036622</v>
      </c>
      <c r="R82" s="20" t="n">
        <v>0.25105377</v>
      </c>
    </row>
    <row r="83" spans="1:18">
      <c r="A83" s="15" t="s">
        <v>507</v>
      </c>
      <c r="B83" s="17" t="n">
        <v>808</v>
      </c>
      <c r="C83" s="18">
        <f>(712.0/B83*100)</f>
        <v/>
      </c>
      <c r="D83" s="19" t="n">
        <v>96</v>
      </c>
      <c r="E83" s="18" t="n">
        <v>37.41596819</v>
      </c>
      <c r="F83" s="20" t="n">
        <v>5.00441664</v>
      </c>
      <c r="G83" s="18" t="n">
        <v>61.76453843</v>
      </c>
      <c r="H83" s="20" t="n">
        <v>5.08699962</v>
      </c>
      <c r="I83" s="18" t="n">
        <v>0</v>
      </c>
      <c r="J83" s="20" t="n">
        <v>0</v>
      </c>
      <c r="K83" s="18" t="n">
        <v>0</v>
      </c>
      <c r="L83" s="20" t="n">
        <v>0</v>
      </c>
      <c r="M83" s="18" t="n">
        <v>0</v>
      </c>
      <c r="N83" s="20" t="n">
        <v>0</v>
      </c>
      <c r="O83" s="18" t="n">
        <v>0</v>
      </c>
      <c r="P83" s="20" t="n">
        <v>0</v>
      </c>
      <c r="Q83" s="18" t="n">
        <v>0.81949338</v>
      </c>
      <c r="R83" s="20" t="n">
        <v>0.80313383</v>
      </c>
    </row>
    <row r="84" spans="1:18">
      <c r="A84" s="23" t="s">
        <v>508</v>
      </c>
      <c r="B84" s="24" t="n">
        <v>938</v>
      </c>
      <c r="C84" s="25">
        <f>(831.0/B84*100)</f>
        <v/>
      </c>
      <c r="D84" s="19" t="n">
        <v>107</v>
      </c>
      <c r="E84" s="18" t="n">
        <v>60.99921475</v>
      </c>
      <c r="F84" s="20" t="n">
        <v>5.96287122</v>
      </c>
      <c r="G84" s="18" t="n">
        <v>37.96121558</v>
      </c>
      <c r="H84" s="20" t="n">
        <v>5.80873835</v>
      </c>
      <c r="I84" s="18" t="n">
        <v>0</v>
      </c>
      <c r="J84" s="20" t="n">
        <v>0</v>
      </c>
      <c r="K84" s="18" t="n">
        <v>0</v>
      </c>
      <c r="L84" s="20" t="n">
        <v>0</v>
      </c>
      <c r="M84" s="18" t="n">
        <v>0</v>
      </c>
      <c r="N84" s="20" t="n">
        <v>0</v>
      </c>
      <c r="O84" s="18" t="n">
        <v>0</v>
      </c>
      <c r="P84" s="20" t="n">
        <v>0</v>
      </c>
      <c r="Q84" s="18" t="n">
        <v>1.03956967</v>
      </c>
      <c r="R84" s="20" t="n">
        <v>1.04082822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(6319.0/B7*100)</f>
        <v/>
      </c>
      <c r="D7" s="19" t="n">
        <v>844</v>
      </c>
      <c r="E7" s="18" t="n">
        <v>32.87398863</v>
      </c>
      <c r="F7" s="20" t="n">
        <v>1.89930547</v>
      </c>
      <c r="G7" s="18" t="n">
        <v>49.12006928</v>
      </c>
      <c r="H7" s="20" t="n">
        <v>2.09180454</v>
      </c>
      <c r="I7" s="18" t="n">
        <v>0</v>
      </c>
      <c r="J7" s="20" t="n">
        <v>0</v>
      </c>
      <c r="K7" s="18" t="n">
        <v>1.34915578</v>
      </c>
      <c r="L7" s="20" t="n">
        <v>0.39688584</v>
      </c>
      <c r="M7" s="18" t="n">
        <v>0.20564302</v>
      </c>
      <c r="N7" s="20" t="n">
        <v>0.20725533</v>
      </c>
      <c r="O7" s="18" t="n">
        <v>0</v>
      </c>
      <c r="P7" s="20" t="n">
        <v>0</v>
      </c>
      <c r="Q7" s="18" t="n">
        <v>16.45114329</v>
      </c>
      <c r="R7" s="20" t="n">
        <v>1.56432041</v>
      </c>
    </row>
    <row r="8" spans="1:18">
      <c r="A8" s="15" t="s">
        <v>430</v>
      </c>
      <c r="B8" s="17" t="n">
        <v>3443</v>
      </c>
      <c r="C8" s="18">
        <f>(3016.0/B8*100)</f>
        <v/>
      </c>
      <c r="D8" s="19" t="n">
        <v>427</v>
      </c>
      <c r="E8" s="18" t="n">
        <v>29.81676472</v>
      </c>
      <c r="F8" s="20" t="n">
        <v>2.21860268</v>
      </c>
      <c r="G8" s="18" t="n">
        <v>36.47149526</v>
      </c>
      <c r="H8" s="20" t="n">
        <v>2.29800262</v>
      </c>
      <c r="I8" s="18" t="n">
        <v>0</v>
      </c>
      <c r="J8" s="20" t="n">
        <v>0</v>
      </c>
      <c r="K8" s="18" t="n">
        <v>0.29451531</v>
      </c>
      <c r="L8" s="20" t="n">
        <v>0.2103155</v>
      </c>
      <c r="M8" s="18" t="n">
        <v>0</v>
      </c>
      <c r="N8" s="20" t="n">
        <v>0</v>
      </c>
      <c r="O8" s="18" t="n">
        <v>0</v>
      </c>
      <c r="P8" s="20" t="n">
        <v>0</v>
      </c>
      <c r="Q8" s="18" t="n">
        <v>33.41722472</v>
      </c>
      <c r="R8" s="20" t="n">
        <v>2.42940014</v>
      </c>
    </row>
    <row r="9" spans="1:18">
      <c r="A9" s="15" t="s">
        <v>431</v>
      </c>
      <c r="B9" s="17" t="n">
        <v>4752</v>
      </c>
      <c r="C9" s="18">
        <f>(4195.0/B9*100)</f>
        <v/>
      </c>
      <c r="D9" s="19" t="n">
        <v>557</v>
      </c>
      <c r="E9" s="18" t="n">
        <v>39.1170545</v>
      </c>
      <c r="F9" s="20" t="n">
        <v>2.06296904</v>
      </c>
      <c r="G9" s="18" t="n">
        <v>39.49984597</v>
      </c>
      <c r="H9" s="20" t="n">
        <v>2.13707221</v>
      </c>
      <c r="I9" s="18" t="n">
        <v>0</v>
      </c>
      <c r="J9" s="20" t="n">
        <v>0</v>
      </c>
      <c r="K9" s="18" t="n">
        <v>0.61604945</v>
      </c>
      <c r="L9" s="20" t="n">
        <v>0.36309158</v>
      </c>
      <c r="M9" s="18" t="n">
        <v>0</v>
      </c>
      <c r="N9" s="20" t="n">
        <v>0</v>
      </c>
      <c r="O9" s="18" t="n">
        <v>0</v>
      </c>
      <c r="P9" s="20" t="n">
        <v>0</v>
      </c>
      <c r="Q9" s="18" t="n">
        <v>20.76705008</v>
      </c>
      <c r="R9" s="20" t="n">
        <v>1.84076298</v>
      </c>
    </row>
    <row r="10" spans="1:18">
      <c r="A10" s="15" t="s">
        <v>432</v>
      </c>
      <c r="B10" s="17" t="n">
        <v>10022</v>
      </c>
      <c r="C10" s="18">
        <f>(8834.0/B10*100)</f>
        <v/>
      </c>
      <c r="D10" s="19" t="n">
        <v>1188</v>
      </c>
      <c r="E10" s="18" t="n">
        <v>34.59418314</v>
      </c>
      <c r="F10" s="20" t="n">
        <v>1.80272032</v>
      </c>
      <c r="G10" s="18" t="n">
        <v>54.5876524</v>
      </c>
      <c r="H10" s="20" t="n">
        <v>2.18358365</v>
      </c>
      <c r="I10" s="18" t="n">
        <v>0</v>
      </c>
      <c r="J10" s="20" t="n">
        <v>0</v>
      </c>
      <c r="K10" s="18" t="n">
        <v>0.45386894</v>
      </c>
      <c r="L10" s="20" t="n">
        <v>0.18195843</v>
      </c>
      <c r="M10" s="18" t="n">
        <v>0</v>
      </c>
      <c r="N10" s="20" t="n">
        <v>0</v>
      </c>
      <c r="O10" s="18" t="n">
        <v>0</v>
      </c>
      <c r="P10" s="20" t="n">
        <v>0</v>
      </c>
      <c r="Q10" s="18" t="n">
        <v>10.36429552</v>
      </c>
      <c r="R10" s="20" t="n">
        <v>1.36216888</v>
      </c>
    </row>
    <row r="11" spans="1:18">
      <c r="A11" s="15" t="s">
        <v>433</v>
      </c>
      <c r="B11" s="17" t="n">
        <v>3500</v>
      </c>
      <c r="C11" s="18">
        <f>(3098.0/B11*100)</f>
        <v/>
      </c>
      <c r="D11" s="19" t="n">
        <v>402</v>
      </c>
      <c r="E11" s="18" t="n">
        <v>34.02698796</v>
      </c>
      <c r="F11" s="20" t="n">
        <v>2.91451417</v>
      </c>
      <c r="G11" s="18" t="n">
        <v>32.88191905</v>
      </c>
      <c r="H11" s="20" t="n">
        <v>2.39264957</v>
      </c>
      <c r="I11" s="18" t="n">
        <v>0</v>
      </c>
      <c r="J11" s="20" t="n">
        <v>0</v>
      </c>
      <c r="K11" s="18" t="n">
        <v>0.8964111299999999</v>
      </c>
      <c r="L11" s="20" t="n">
        <v>0.60040951</v>
      </c>
      <c r="M11" s="18" t="n">
        <v>0.25049643</v>
      </c>
      <c r="N11" s="20" t="n">
        <v>0.22693586</v>
      </c>
      <c r="O11" s="18" t="n">
        <v>0</v>
      </c>
      <c r="P11" s="20" t="n">
        <v>0</v>
      </c>
      <c r="Q11" s="18" t="n">
        <v>31.94418543</v>
      </c>
      <c r="R11" s="20" t="n">
        <v>2.80321686</v>
      </c>
    </row>
    <row r="12" spans="1:18">
      <c r="A12" s="15" t="s">
        <v>434</v>
      </c>
      <c r="B12" s="17" t="n">
        <v>3422</v>
      </c>
      <c r="C12" s="18">
        <f>(3034.0/B12*100)</f>
        <v/>
      </c>
      <c r="D12" s="19" t="n">
        <v>388</v>
      </c>
      <c r="E12" s="18" t="n">
        <v>32.24767303</v>
      </c>
      <c r="F12" s="20" t="n">
        <v>2.73914347</v>
      </c>
      <c r="G12" s="18" t="n">
        <v>45.16508079</v>
      </c>
      <c r="H12" s="20" t="n">
        <v>2.65287122</v>
      </c>
      <c r="I12" s="18" t="n">
        <v>0</v>
      </c>
      <c r="J12" s="20" t="n">
        <v>0</v>
      </c>
      <c r="K12" s="18" t="n">
        <v>0</v>
      </c>
      <c r="L12" s="20" t="n">
        <v>0</v>
      </c>
      <c r="M12" s="18" t="n">
        <v>0</v>
      </c>
      <c r="N12" s="20" t="n">
        <v>0</v>
      </c>
      <c r="O12" s="18" t="n">
        <v>0</v>
      </c>
      <c r="P12" s="20" t="n">
        <v>0</v>
      </c>
      <c r="Q12" s="18" t="n">
        <v>22.58724619</v>
      </c>
      <c r="R12" s="20" t="n">
        <v>2.41192054</v>
      </c>
    </row>
    <row r="13" spans="1:18">
      <c r="A13" s="15" t="s">
        <v>435</v>
      </c>
      <c r="B13" s="17" t="n">
        <v>3602</v>
      </c>
      <c r="C13" s="18">
        <f>(3163.0/B13*100)</f>
        <v/>
      </c>
      <c r="D13" s="19" t="n">
        <v>439</v>
      </c>
      <c r="E13" s="18" t="n">
        <v>38.42476521</v>
      </c>
      <c r="F13" s="20" t="n">
        <v>2.97578529</v>
      </c>
      <c r="G13" s="18" t="n">
        <v>41.87884242</v>
      </c>
      <c r="H13" s="20" t="n">
        <v>2.49040713</v>
      </c>
      <c r="I13" s="18" t="n">
        <v>0</v>
      </c>
      <c r="J13" s="20" t="n">
        <v>0</v>
      </c>
      <c r="K13" s="18" t="n">
        <v>0.24022514</v>
      </c>
      <c r="L13" s="20" t="n">
        <v>0.24865643</v>
      </c>
      <c r="M13" s="18" t="n">
        <v>0.06623058</v>
      </c>
      <c r="N13" s="20" t="n">
        <v>0.06686241</v>
      </c>
      <c r="O13" s="18" t="n">
        <v>0</v>
      </c>
      <c r="P13" s="20" t="n">
        <v>0</v>
      </c>
      <c r="Q13" s="18" t="n">
        <v>19.38993664</v>
      </c>
      <c r="R13" s="20" t="n">
        <v>2.09772524</v>
      </c>
    </row>
    <row r="14" spans="1:18">
      <c r="A14" s="15" t="s">
        <v>436</v>
      </c>
      <c r="B14" s="17" t="n">
        <v>2788</v>
      </c>
      <c r="C14" s="18">
        <f>(2444.0/B14*100)</f>
        <v/>
      </c>
      <c r="D14" s="19" t="n">
        <v>344</v>
      </c>
      <c r="E14" s="18" t="n">
        <v>28.91811605</v>
      </c>
      <c r="F14" s="20" t="n">
        <v>2.75470522</v>
      </c>
      <c r="G14" s="18" t="n">
        <v>55.0231457</v>
      </c>
      <c r="H14" s="20" t="n">
        <v>2.85026202</v>
      </c>
      <c r="I14" s="18" t="n">
        <v>0</v>
      </c>
      <c r="J14" s="20" t="n">
        <v>0</v>
      </c>
      <c r="K14" s="18" t="n">
        <v>0.49844345</v>
      </c>
      <c r="L14" s="20" t="n">
        <v>0.36046056</v>
      </c>
      <c r="M14" s="18" t="n">
        <v>0</v>
      </c>
      <c r="N14" s="20" t="n">
        <v>0</v>
      </c>
      <c r="O14" s="18" t="n">
        <v>0</v>
      </c>
      <c r="P14" s="20" t="n">
        <v>0</v>
      </c>
      <c r="Q14" s="18" t="n">
        <v>15.5602948</v>
      </c>
      <c r="R14" s="20" t="n">
        <v>2.28198464</v>
      </c>
    </row>
    <row r="15" spans="1:18">
      <c r="A15" s="15" t="s">
        <v>437</v>
      </c>
      <c r="B15" s="17" t="n">
        <v>2863</v>
      </c>
      <c r="C15" s="18">
        <f>(2513.0/B15*100)</f>
        <v/>
      </c>
      <c r="D15" s="19" t="n">
        <v>350</v>
      </c>
      <c r="E15" s="18" t="n">
        <v>19.10277874</v>
      </c>
      <c r="F15" s="20" t="n">
        <v>2.50443911</v>
      </c>
      <c r="G15" s="18" t="n">
        <v>69.51953749</v>
      </c>
      <c r="H15" s="20" t="n">
        <v>2.96532123</v>
      </c>
      <c r="I15" s="18" t="n">
        <v>0</v>
      </c>
      <c r="J15" s="20" t="n">
        <v>0</v>
      </c>
      <c r="K15" s="18" t="n">
        <v>0.77330195</v>
      </c>
      <c r="L15" s="20" t="n">
        <v>0.56700856</v>
      </c>
      <c r="M15" s="18" t="n">
        <v>0</v>
      </c>
      <c r="N15" s="20" t="n">
        <v>0</v>
      </c>
      <c r="O15" s="18" t="n">
        <v>0</v>
      </c>
      <c r="P15" s="20" t="n">
        <v>0</v>
      </c>
      <c r="Q15" s="18" t="n">
        <v>10.60438182</v>
      </c>
      <c r="R15" s="20" t="n">
        <v>1.89709262</v>
      </c>
    </row>
    <row r="16" spans="1:18">
      <c r="A16" s="15" t="s">
        <v>438</v>
      </c>
      <c r="B16" s="17" t="n">
        <v>3111</v>
      </c>
      <c r="C16" s="18">
        <f>(2733.0/B16*100)</f>
        <v/>
      </c>
      <c r="D16" s="19" t="n">
        <v>378</v>
      </c>
      <c r="E16" s="18" t="n">
        <v>26.99186866</v>
      </c>
      <c r="F16" s="20" t="n">
        <v>2.45920632</v>
      </c>
      <c r="G16" s="18" t="n">
        <v>44.57374353</v>
      </c>
      <c r="H16" s="20" t="n">
        <v>2.55164188</v>
      </c>
      <c r="I16" s="18" t="n">
        <v>0</v>
      </c>
      <c r="J16" s="20" t="n">
        <v>0</v>
      </c>
      <c r="K16" s="18" t="n">
        <v>1.63338289</v>
      </c>
      <c r="L16" s="20" t="n">
        <v>0.80927686</v>
      </c>
      <c r="M16" s="18" t="n">
        <v>0</v>
      </c>
      <c r="N16" s="20" t="n">
        <v>0</v>
      </c>
      <c r="O16" s="18" t="n">
        <v>0</v>
      </c>
      <c r="P16" s="20" t="n">
        <v>0</v>
      </c>
      <c r="Q16" s="18" t="n">
        <v>26.80100492</v>
      </c>
      <c r="R16" s="20" t="n">
        <v>2.51040265</v>
      </c>
    </row>
    <row r="17" spans="1:18">
      <c r="A17" s="15" t="s">
        <v>439</v>
      </c>
      <c r="B17" s="17" t="n">
        <v>3197</v>
      </c>
      <c r="C17" s="18">
        <f>(2811.0/B17*100)</f>
        <v/>
      </c>
      <c r="D17" s="19" t="n">
        <v>386</v>
      </c>
      <c r="E17" s="18" t="n">
        <v>35.26577332</v>
      </c>
      <c r="F17" s="20" t="n">
        <v>2.41506344</v>
      </c>
      <c r="G17" s="18" t="n">
        <v>34.13344214</v>
      </c>
      <c r="H17" s="20" t="n">
        <v>2.33546772</v>
      </c>
      <c r="I17" s="18" t="n">
        <v>0</v>
      </c>
      <c r="J17" s="20" t="n">
        <v>0</v>
      </c>
      <c r="K17" s="18" t="n">
        <v>0.41963106</v>
      </c>
      <c r="L17" s="20" t="n">
        <v>0.30567034</v>
      </c>
      <c r="M17" s="18" t="n">
        <v>0</v>
      </c>
      <c r="N17" s="20" t="n">
        <v>0</v>
      </c>
      <c r="O17" s="18" t="n">
        <v>0</v>
      </c>
      <c r="P17" s="20" t="n">
        <v>0</v>
      </c>
      <c r="Q17" s="18" t="n">
        <v>30.18115348</v>
      </c>
      <c r="R17" s="20" t="n">
        <v>2.4044324</v>
      </c>
    </row>
    <row r="18" spans="1:18">
      <c r="A18" s="15" t="s">
        <v>440</v>
      </c>
      <c r="B18" s="17" t="n">
        <v>2706</v>
      </c>
      <c r="C18" s="18">
        <f>(2367.0/B18*100)</f>
        <v/>
      </c>
      <c r="D18" s="19" t="n">
        <v>339</v>
      </c>
      <c r="E18" s="18" t="n">
        <v>44.8302039</v>
      </c>
      <c r="F18" s="20" t="n">
        <v>3.05682174</v>
      </c>
      <c r="G18" s="18" t="n">
        <v>30.18819119</v>
      </c>
      <c r="H18" s="20" t="n">
        <v>2.90842412</v>
      </c>
      <c r="I18" s="18" t="n">
        <v>0</v>
      </c>
      <c r="J18" s="20" t="n">
        <v>0</v>
      </c>
      <c r="K18" s="18" t="n">
        <v>0.65368411</v>
      </c>
      <c r="L18" s="20" t="n">
        <v>0.45157499</v>
      </c>
      <c r="M18" s="18" t="n">
        <v>0</v>
      </c>
      <c r="N18" s="20" t="n">
        <v>0</v>
      </c>
      <c r="O18" s="18" t="n">
        <v>0</v>
      </c>
      <c r="P18" s="20" t="n">
        <v>0</v>
      </c>
      <c r="Q18" s="18" t="n">
        <v>24.3279208</v>
      </c>
      <c r="R18" s="20" t="n">
        <v>2.53538449</v>
      </c>
    </row>
    <row r="19" spans="1:18">
      <c r="A19" s="15" t="s">
        <v>441</v>
      </c>
      <c r="B19" s="17" t="n">
        <v>2850</v>
      </c>
      <c r="C19" s="18">
        <f>(2483.0/B19*100)</f>
        <v/>
      </c>
      <c r="D19" s="19" t="n">
        <v>367</v>
      </c>
      <c r="E19" s="18" t="n">
        <v>22.95984384</v>
      </c>
      <c r="F19" s="20" t="n">
        <v>2.24926213</v>
      </c>
      <c r="G19" s="18" t="n">
        <v>47.07783987</v>
      </c>
      <c r="H19" s="20" t="n">
        <v>2.76271532</v>
      </c>
      <c r="I19" s="18" t="n">
        <v>0</v>
      </c>
      <c r="J19" s="20" t="n">
        <v>0</v>
      </c>
      <c r="K19" s="18" t="n">
        <v>0</v>
      </c>
      <c r="L19" s="20" t="n">
        <v>0</v>
      </c>
      <c r="M19" s="18" t="n">
        <v>0</v>
      </c>
      <c r="N19" s="20" t="n">
        <v>0</v>
      </c>
      <c r="O19" s="18" t="n">
        <v>0</v>
      </c>
      <c r="P19" s="20" t="n">
        <v>0</v>
      </c>
      <c r="Q19" s="18" t="n">
        <v>29.96231629</v>
      </c>
      <c r="R19" s="20" t="n">
        <v>2.39371723</v>
      </c>
    </row>
    <row r="20" spans="1:18">
      <c r="A20" s="15" t="s">
        <v>442</v>
      </c>
      <c r="B20" s="17" t="n">
        <v>1741</v>
      </c>
      <c r="C20" s="18">
        <f>(1531.0/B20*100)</f>
        <v/>
      </c>
      <c r="D20" s="19" t="n">
        <v>210</v>
      </c>
      <c r="E20" s="18" t="n">
        <v>44.34698241</v>
      </c>
      <c r="F20" s="20" t="n">
        <v>3.53695363</v>
      </c>
      <c r="G20" s="18" t="n">
        <v>28.322608</v>
      </c>
      <c r="H20" s="20" t="n">
        <v>3.1457592</v>
      </c>
      <c r="I20" s="18" t="n">
        <v>0</v>
      </c>
      <c r="J20" s="20" t="n">
        <v>0</v>
      </c>
      <c r="K20" s="18" t="n">
        <v>0.40661703</v>
      </c>
      <c r="L20" s="20" t="n">
        <v>0.40504617</v>
      </c>
      <c r="M20" s="18" t="n">
        <v>0.73571251</v>
      </c>
      <c r="N20" s="20" t="n">
        <v>0.7055641499999999</v>
      </c>
      <c r="O20" s="18" t="n">
        <v>0</v>
      </c>
      <c r="P20" s="20" t="n">
        <v>0</v>
      </c>
      <c r="Q20" s="18" t="n">
        <v>26.18808005</v>
      </c>
      <c r="R20" s="20" t="n">
        <v>3.05421772</v>
      </c>
    </row>
    <row r="21" spans="1:18">
      <c r="A21" s="15" t="s">
        <v>443</v>
      </c>
      <c r="B21" s="17" t="n">
        <v>2833</v>
      </c>
      <c r="C21" s="18">
        <f>(2365.0/B21*100)</f>
        <v/>
      </c>
      <c r="D21" s="19" t="n">
        <v>468</v>
      </c>
      <c r="E21" s="18" t="n">
        <v>37.81538274</v>
      </c>
      <c r="F21" s="20" t="n">
        <v>2.37271416</v>
      </c>
      <c r="G21" s="18" t="n">
        <v>45.63097529</v>
      </c>
      <c r="H21" s="20" t="n">
        <v>2.84060883</v>
      </c>
      <c r="I21" s="18" t="n">
        <v>0</v>
      </c>
      <c r="J21" s="20" t="n">
        <v>0</v>
      </c>
      <c r="K21" s="18" t="n">
        <v>0</v>
      </c>
      <c r="L21" s="20" t="n">
        <v>0</v>
      </c>
      <c r="M21" s="18" t="n">
        <v>0</v>
      </c>
      <c r="N21" s="20" t="n">
        <v>0</v>
      </c>
      <c r="O21" s="18" t="n">
        <v>0</v>
      </c>
      <c r="P21" s="20" t="n">
        <v>0</v>
      </c>
      <c r="Q21" s="18" t="n">
        <v>16.55364197</v>
      </c>
      <c r="R21" s="20" t="n">
        <v>1.76482628</v>
      </c>
    </row>
    <row r="22" spans="1:18">
      <c r="A22" s="15" t="s">
        <v>444</v>
      </c>
      <c r="B22" s="17" t="n">
        <v>3667</v>
      </c>
      <c r="C22" s="18">
        <f>(3198.0/B22*100)</f>
        <v/>
      </c>
      <c r="D22" s="19" t="n">
        <v>469</v>
      </c>
      <c r="E22" s="18" t="n">
        <v>33.21582095</v>
      </c>
      <c r="F22" s="20" t="n">
        <v>2.24748034</v>
      </c>
      <c r="G22" s="18" t="n">
        <v>45.22489858</v>
      </c>
      <c r="H22" s="20" t="n">
        <v>2.59374539</v>
      </c>
      <c r="I22" s="18" t="n">
        <v>0</v>
      </c>
      <c r="J22" s="20" t="n">
        <v>0</v>
      </c>
      <c r="K22" s="18" t="n">
        <v>0.60708209</v>
      </c>
      <c r="L22" s="20" t="n">
        <v>0.3536307</v>
      </c>
      <c r="M22" s="18" t="n">
        <v>0</v>
      </c>
      <c r="N22" s="20" t="n">
        <v>0</v>
      </c>
      <c r="O22" s="18" t="n">
        <v>0</v>
      </c>
      <c r="P22" s="20" t="n">
        <v>0</v>
      </c>
      <c r="Q22" s="18" t="n">
        <v>20.95219838</v>
      </c>
      <c r="R22" s="20" t="n">
        <v>2.13732342</v>
      </c>
    </row>
    <row r="23" spans="1:18">
      <c r="A23" s="15" t="s">
        <v>445</v>
      </c>
      <c r="B23" s="17" t="n">
        <v>5792</v>
      </c>
      <c r="C23" s="18">
        <f>(5099.0/B23*100)</f>
        <v/>
      </c>
      <c r="D23" s="19" t="n">
        <v>693</v>
      </c>
      <c r="E23" s="18" t="n">
        <v>31.95154565</v>
      </c>
      <c r="F23" s="20" t="n">
        <v>2.8700039</v>
      </c>
      <c r="G23" s="18" t="n">
        <v>32.55312823</v>
      </c>
      <c r="H23" s="20" t="n">
        <v>2.5869423</v>
      </c>
      <c r="I23" s="18" t="n">
        <v>0</v>
      </c>
      <c r="J23" s="20" t="n">
        <v>0</v>
      </c>
      <c r="K23" s="18" t="n">
        <v>0.71035704</v>
      </c>
      <c r="L23" s="20" t="n">
        <v>0.79289886</v>
      </c>
      <c r="M23" s="18" t="n">
        <v>1.1151612</v>
      </c>
      <c r="N23" s="20" t="n">
        <v>0.40145472</v>
      </c>
      <c r="O23" s="18" t="n">
        <v>0</v>
      </c>
      <c r="P23" s="20" t="n">
        <v>0</v>
      </c>
      <c r="Q23" s="18" t="n">
        <v>33.66980788</v>
      </c>
      <c r="R23" s="20" t="n">
        <v>3.00324763</v>
      </c>
    </row>
    <row r="24" spans="1:18">
      <c r="A24" s="15" t="s">
        <v>446</v>
      </c>
      <c r="B24" s="17" t="n">
        <v>3309</v>
      </c>
      <c r="C24" s="18">
        <f>(2914.0/B24*100)</f>
        <v/>
      </c>
      <c r="D24" s="19" t="n">
        <v>395</v>
      </c>
      <c r="E24" s="18" t="n">
        <v>28.5907108</v>
      </c>
      <c r="F24" s="20" t="n">
        <v>2.38892662</v>
      </c>
      <c r="G24" s="18" t="n">
        <v>44.08807919</v>
      </c>
      <c r="H24" s="20" t="n">
        <v>2.76641158</v>
      </c>
      <c r="I24" s="18" t="n">
        <v>0</v>
      </c>
      <c r="J24" s="20" t="n">
        <v>0</v>
      </c>
      <c r="K24" s="18" t="n">
        <v>0.7911384299999999</v>
      </c>
      <c r="L24" s="20" t="n">
        <v>0.46121241</v>
      </c>
      <c r="M24" s="18" t="n">
        <v>0</v>
      </c>
      <c r="N24" s="20" t="n">
        <v>0</v>
      </c>
      <c r="O24" s="18" t="n">
        <v>0</v>
      </c>
      <c r="P24" s="20" t="n">
        <v>0</v>
      </c>
      <c r="Q24" s="18" t="n">
        <v>26.53007158</v>
      </c>
      <c r="R24" s="20" t="n">
        <v>2.29614805</v>
      </c>
    </row>
    <row r="25" spans="1:18">
      <c r="A25" s="15" t="s">
        <v>447</v>
      </c>
      <c r="B25" s="17" t="n">
        <v>2669</v>
      </c>
      <c r="C25" s="18">
        <f>(2339.0/B25*100)</f>
        <v/>
      </c>
      <c r="D25" s="19" t="n">
        <v>330</v>
      </c>
      <c r="E25" s="18" t="n">
        <v>35.52836977</v>
      </c>
      <c r="F25" s="20" t="n">
        <v>2.59038966</v>
      </c>
      <c r="G25" s="18" t="n">
        <v>49.86304393</v>
      </c>
      <c r="H25" s="20" t="n">
        <v>2.96734283</v>
      </c>
      <c r="I25" s="18" t="n">
        <v>0</v>
      </c>
      <c r="J25" s="20" t="n">
        <v>0</v>
      </c>
      <c r="K25" s="18" t="n">
        <v>0</v>
      </c>
      <c r="L25" s="20" t="n">
        <v>0</v>
      </c>
      <c r="M25" s="18" t="n">
        <v>0</v>
      </c>
      <c r="N25" s="20" t="n">
        <v>0</v>
      </c>
      <c r="O25" s="18" t="n">
        <v>0</v>
      </c>
      <c r="P25" s="20" t="n">
        <v>0</v>
      </c>
      <c r="Q25" s="18" t="n">
        <v>14.6085863</v>
      </c>
      <c r="R25" s="20" t="n">
        <v>1.94981969</v>
      </c>
    </row>
    <row r="26" spans="1:18">
      <c r="A26" s="15" t="s">
        <v>448</v>
      </c>
      <c r="B26" s="17" t="n">
        <v>2419</v>
      </c>
      <c r="C26" s="18">
        <f>(2137.0/B26*100)</f>
        <v/>
      </c>
      <c r="D26" s="19" t="n">
        <v>282</v>
      </c>
      <c r="E26" s="18" t="n">
        <v>29.96727458</v>
      </c>
      <c r="F26" s="20" t="n">
        <v>2.83182131</v>
      </c>
      <c r="G26" s="18" t="n">
        <v>51.73131793</v>
      </c>
      <c r="H26" s="20" t="n">
        <v>3.03975826</v>
      </c>
      <c r="I26" s="18" t="n">
        <v>0</v>
      </c>
      <c r="J26" s="20" t="n">
        <v>0</v>
      </c>
      <c r="K26" s="18" t="n">
        <v>0</v>
      </c>
      <c r="L26" s="20" t="n">
        <v>0</v>
      </c>
      <c r="M26" s="18" t="n">
        <v>0.33833656</v>
      </c>
      <c r="N26" s="20" t="n">
        <v>0.33955048</v>
      </c>
      <c r="O26" s="18" t="n">
        <v>0</v>
      </c>
      <c r="P26" s="20" t="n">
        <v>0</v>
      </c>
      <c r="Q26" s="18" t="n">
        <v>17.96307093</v>
      </c>
      <c r="R26" s="20" t="n">
        <v>2.17221013</v>
      </c>
    </row>
    <row r="27" spans="1:18">
      <c r="A27" s="15" t="s">
        <v>449</v>
      </c>
      <c r="B27" s="17" t="n">
        <v>2683</v>
      </c>
      <c r="C27" s="18">
        <f>(2371.0/B27*100)</f>
        <v/>
      </c>
      <c r="D27" s="19" t="n">
        <v>312</v>
      </c>
      <c r="E27" s="18" t="n">
        <v>32.08883266</v>
      </c>
      <c r="F27" s="20" t="n">
        <v>2.74213491</v>
      </c>
      <c r="G27" s="18" t="n">
        <v>30.22449763</v>
      </c>
      <c r="H27" s="20" t="n">
        <v>2.56904723</v>
      </c>
      <c r="I27" s="18" t="n">
        <v>0</v>
      </c>
      <c r="J27" s="20" t="n">
        <v>0</v>
      </c>
      <c r="K27" s="18" t="n">
        <v>0.96385223</v>
      </c>
      <c r="L27" s="20" t="n">
        <v>0.55675807</v>
      </c>
      <c r="M27" s="18" t="n">
        <v>0</v>
      </c>
      <c r="N27" s="20" t="n">
        <v>0</v>
      </c>
      <c r="O27" s="18" t="n">
        <v>0</v>
      </c>
      <c r="P27" s="20" t="n">
        <v>0</v>
      </c>
      <c r="Q27" s="18" t="n">
        <v>36.72281749</v>
      </c>
      <c r="R27" s="20" t="n">
        <v>2.43629537</v>
      </c>
    </row>
    <row r="28" spans="1:18">
      <c r="A28" s="15" t="s">
        <v>450</v>
      </c>
      <c r="B28" s="17" t="n">
        <v>3803</v>
      </c>
      <c r="C28" s="18">
        <f>(3369.0/B28*100)</f>
        <v/>
      </c>
      <c r="D28" s="19" t="n">
        <v>434</v>
      </c>
      <c r="E28" s="18" t="n">
        <v>61.31810449</v>
      </c>
      <c r="F28" s="20" t="n">
        <v>2.47796107</v>
      </c>
      <c r="G28" s="18" t="n">
        <v>24.92014359</v>
      </c>
      <c r="H28" s="20" t="n">
        <v>2.12363614</v>
      </c>
      <c r="I28" s="18" t="n">
        <v>0</v>
      </c>
      <c r="J28" s="20" t="n">
        <v>0</v>
      </c>
      <c r="K28" s="18" t="n">
        <v>0.66651754</v>
      </c>
      <c r="L28" s="20" t="n">
        <v>0.48154054</v>
      </c>
      <c r="M28" s="18" t="n">
        <v>0</v>
      </c>
      <c r="N28" s="20" t="n">
        <v>0</v>
      </c>
      <c r="O28" s="18" t="n">
        <v>0</v>
      </c>
      <c r="P28" s="20" t="n">
        <v>0</v>
      </c>
      <c r="Q28" s="18" t="n">
        <v>13.09523438</v>
      </c>
      <c r="R28" s="20" t="n">
        <v>1.687605</v>
      </c>
    </row>
    <row r="29" spans="1:18">
      <c r="A29" s="15" t="s">
        <v>451</v>
      </c>
      <c r="B29" s="17" t="n">
        <v>2700</v>
      </c>
      <c r="C29" s="18">
        <f>(2393.0/B29*100)</f>
        <v/>
      </c>
      <c r="D29" s="19" t="n">
        <v>307</v>
      </c>
      <c r="E29" s="18" t="n">
        <v>42.42363907</v>
      </c>
      <c r="F29" s="20" t="n">
        <v>2.85962571</v>
      </c>
      <c r="G29" s="18" t="n">
        <v>52.5510691</v>
      </c>
      <c r="H29" s="20" t="n">
        <v>2.91858398</v>
      </c>
      <c r="I29" s="18" t="n">
        <v>0</v>
      </c>
      <c r="J29" s="20" t="n">
        <v>0</v>
      </c>
      <c r="K29" s="18" t="n">
        <v>0</v>
      </c>
      <c r="L29" s="20" t="n">
        <v>0</v>
      </c>
      <c r="M29" s="18" t="n">
        <v>0</v>
      </c>
      <c r="N29" s="20" t="n">
        <v>0</v>
      </c>
      <c r="O29" s="18" t="n">
        <v>0</v>
      </c>
      <c r="P29" s="20" t="n">
        <v>0</v>
      </c>
      <c r="Q29" s="18" t="n">
        <v>5.02529183</v>
      </c>
      <c r="R29" s="20" t="n">
        <v>1.33082826</v>
      </c>
    </row>
    <row r="30" spans="1:18">
      <c r="A30" s="15" t="s">
        <v>452</v>
      </c>
      <c r="B30" s="17" t="n">
        <v>2257</v>
      </c>
      <c r="C30" s="18">
        <f>(2011.0/B30*100)</f>
        <v/>
      </c>
      <c r="D30" s="19" t="n">
        <v>246</v>
      </c>
      <c r="E30" s="18" t="n">
        <v>33.96547797</v>
      </c>
      <c r="F30" s="20" t="n">
        <v>3.37236978</v>
      </c>
      <c r="G30" s="18" t="n">
        <v>47.21283231</v>
      </c>
      <c r="H30" s="20" t="n">
        <v>2.89042284</v>
      </c>
      <c r="I30" s="18" t="n">
        <v>0</v>
      </c>
      <c r="J30" s="20" t="n">
        <v>0</v>
      </c>
      <c r="K30" s="18" t="n">
        <v>1.51235096</v>
      </c>
      <c r="L30" s="20" t="n">
        <v>0.90941934</v>
      </c>
      <c r="M30" s="18" t="n">
        <v>0</v>
      </c>
      <c r="N30" s="20" t="n">
        <v>0</v>
      </c>
      <c r="O30" s="18" t="n">
        <v>0</v>
      </c>
      <c r="P30" s="20" t="n">
        <v>0</v>
      </c>
      <c r="Q30" s="18" t="n">
        <v>17.30933877</v>
      </c>
      <c r="R30" s="20" t="n">
        <v>2.53230992</v>
      </c>
    </row>
    <row r="31" spans="1:18">
      <c r="A31" s="15" t="s">
        <v>453</v>
      </c>
      <c r="B31" s="17" t="n">
        <v>2706</v>
      </c>
      <c r="C31" s="18">
        <f>(2383.0/B31*100)</f>
        <v/>
      </c>
      <c r="D31" s="19" t="n">
        <v>323</v>
      </c>
      <c r="E31" s="18" t="n">
        <v>32.33981585</v>
      </c>
      <c r="F31" s="20" t="n">
        <v>2.28906404</v>
      </c>
      <c r="G31" s="18" t="n">
        <v>39.55529231</v>
      </c>
      <c r="H31" s="20" t="n">
        <v>2.74935677</v>
      </c>
      <c r="I31" s="18" t="n">
        <v>0</v>
      </c>
      <c r="J31" s="20" t="n">
        <v>0</v>
      </c>
      <c r="K31" s="18" t="n">
        <v>0.87512201</v>
      </c>
      <c r="L31" s="20" t="n">
        <v>0.49651332</v>
      </c>
      <c r="M31" s="18" t="n">
        <v>0</v>
      </c>
      <c r="N31" s="20" t="n">
        <v>0</v>
      </c>
      <c r="O31" s="18" t="n">
        <v>0</v>
      </c>
      <c r="P31" s="20" t="n">
        <v>0</v>
      </c>
      <c r="Q31" s="18" t="n">
        <v>27.22976983</v>
      </c>
      <c r="R31" s="20" t="n">
        <v>2.18471358</v>
      </c>
    </row>
    <row r="32" spans="1:18">
      <c r="A32" s="15" t="s">
        <v>454</v>
      </c>
      <c r="B32" s="17" t="n">
        <v>2209</v>
      </c>
      <c r="C32" s="18">
        <f>(1834.0/B32*100)</f>
        <v/>
      </c>
      <c r="D32" s="19" t="n">
        <v>375</v>
      </c>
      <c r="E32" s="18" t="n">
        <v>30.39189973</v>
      </c>
      <c r="F32" s="20" t="n">
        <v>2.30184008</v>
      </c>
      <c r="G32" s="18" t="n">
        <v>49.761539</v>
      </c>
      <c r="H32" s="20" t="n">
        <v>2.61890262</v>
      </c>
      <c r="I32" s="18" t="n">
        <v>0</v>
      </c>
      <c r="J32" s="20" t="n">
        <v>0</v>
      </c>
      <c r="K32" s="18" t="n">
        <v>0</v>
      </c>
      <c r="L32" s="20" t="n">
        <v>0</v>
      </c>
      <c r="M32" s="18" t="n">
        <v>0</v>
      </c>
      <c r="N32" s="20" t="n">
        <v>0</v>
      </c>
      <c r="O32" s="18" t="n">
        <v>0</v>
      </c>
      <c r="P32" s="20" t="n">
        <v>0</v>
      </c>
      <c r="Q32" s="18" t="n">
        <v>19.84656127</v>
      </c>
      <c r="R32" s="20" t="n">
        <v>2.29642906</v>
      </c>
    </row>
    <row r="33" spans="1:18">
      <c r="A33" s="15" t="s">
        <v>455</v>
      </c>
      <c r="B33" s="17" t="n">
        <v>3651</v>
      </c>
      <c r="C33" s="18">
        <f>(3225.0/B33*100)</f>
        <v/>
      </c>
      <c r="D33" s="19" t="n">
        <v>426</v>
      </c>
      <c r="E33" s="18" t="n">
        <v>31.54037138</v>
      </c>
      <c r="F33" s="20" t="n">
        <v>2.63510138</v>
      </c>
      <c r="G33" s="18" t="n">
        <v>45.65728061</v>
      </c>
      <c r="H33" s="20" t="n">
        <v>2.48132004</v>
      </c>
      <c r="I33" s="18" t="n">
        <v>0</v>
      </c>
      <c r="J33" s="20" t="n">
        <v>0</v>
      </c>
      <c r="K33" s="18" t="n">
        <v>0.33364416</v>
      </c>
      <c r="L33" s="20" t="n">
        <v>0.3351336</v>
      </c>
      <c r="M33" s="18" t="n">
        <v>0</v>
      </c>
      <c r="N33" s="20" t="n">
        <v>0</v>
      </c>
      <c r="O33" s="18" t="n">
        <v>0</v>
      </c>
      <c r="P33" s="20" t="n">
        <v>0</v>
      </c>
      <c r="Q33" s="18" t="n">
        <v>22.46870385</v>
      </c>
      <c r="R33" s="20" t="n">
        <v>2.10090998</v>
      </c>
    </row>
    <row r="34" spans="1:18">
      <c r="A34" s="15" t="s">
        <v>456</v>
      </c>
      <c r="B34" s="17" t="n">
        <v>3035</v>
      </c>
      <c r="C34" s="18">
        <f>(2679.0/B34*100)</f>
        <v/>
      </c>
      <c r="D34" s="19" t="n">
        <v>356</v>
      </c>
      <c r="E34" s="18" t="n">
        <v>40.15853753</v>
      </c>
      <c r="F34" s="20" t="n">
        <v>2.89905537</v>
      </c>
      <c r="G34" s="18" t="n">
        <v>33.97002149</v>
      </c>
      <c r="H34" s="20" t="n">
        <v>2.27876704</v>
      </c>
      <c r="I34" s="18" t="n">
        <v>0</v>
      </c>
      <c r="J34" s="20" t="n">
        <v>0</v>
      </c>
      <c r="K34" s="18" t="n">
        <v>0.22854326</v>
      </c>
      <c r="L34" s="20" t="n">
        <v>0.22606509</v>
      </c>
      <c r="M34" s="18" t="n">
        <v>0</v>
      </c>
      <c r="N34" s="20" t="n">
        <v>0</v>
      </c>
      <c r="O34" s="18" t="n">
        <v>0</v>
      </c>
      <c r="P34" s="20" t="n">
        <v>0</v>
      </c>
      <c r="Q34" s="18" t="n">
        <v>25.64289773</v>
      </c>
      <c r="R34" s="20" t="n">
        <v>2.26050457</v>
      </c>
    </row>
    <row r="35" spans="1:18">
      <c r="A35" s="15" t="s">
        <v>457</v>
      </c>
      <c r="B35" s="17" t="n">
        <v>2901</v>
      </c>
      <c r="C35" s="18">
        <f>(2536.0/B35*100)</f>
        <v/>
      </c>
      <c r="D35" s="19" t="n">
        <v>365</v>
      </c>
      <c r="E35" s="18" t="n">
        <v>45.20285129</v>
      </c>
      <c r="F35" s="20" t="n">
        <v>3.1820316</v>
      </c>
      <c r="G35" s="18" t="n">
        <v>30.85598499</v>
      </c>
      <c r="H35" s="20" t="n">
        <v>3.42869157</v>
      </c>
      <c r="I35" s="18" t="n">
        <v>0</v>
      </c>
      <c r="J35" s="20" t="n">
        <v>0</v>
      </c>
      <c r="K35" s="18" t="n">
        <v>0</v>
      </c>
      <c r="L35" s="20" t="n">
        <v>0</v>
      </c>
      <c r="M35" s="18" t="n">
        <v>0</v>
      </c>
      <c r="N35" s="20" t="n">
        <v>0</v>
      </c>
      <c r="O35" s="18" t="n">
        <v>0</v>
      </c>
      <c r="P35" s="20" t="n">
        <v>0</v>
      </c>
      <c r="Q35" s="18" t="n">
        <v>23.94116371</v>
      </c>
      <c r="R35" s="20" t="n">
        <v>2.72745161</v>
      </c>
    </row>
    <row r="36" spans="1:18">
      <c r="A36" s="15" t="s">
        <v>458</v>
      </c>
      <c r="B36" s="17" t="n">
        <v>3404</v>
      </c>
      <c r="C36" s="18">
        <f>(3003.0/B36*100)</f>
        <v/>
      </c>
      <c r="D36" s="19" t="n">
        <v>401</v>
      </c>
      <c r="E36" s="18" t="n">
        <v>31.07989695</v>
      </c>
      <c r="F36" s="20" t="n">
        <v>2.74752843</v>
      </c>
      <c r="G36" s="18" t="n">
        <v>49.65859714</v>
      </c>
      <c r="H36" s="20" t="n">
        <v>2.75991822</v>
      </c>
      <c r="I36" s="18" t="n">
        <v>0</v>
      </c>
      <c r="J36" s="20" t="n">
        <v>0</v>
      </c>
      <c r="K36" s="18" t="n">
        <v>0</v>
      </c>
      <c r="L36" s="20" t="n">
        <v>0</v>
      </c>
      <c r="M36" s="18" t="n">
        <v>0</v>
      </c>
      <c r="N36" s="20" t="n">
        <v>0</v>
      </c>
      <c r="O36" s="18" t="n">
        <v>0</v>
      </c>
      <c r="P36" s="20" t="n">
        <v>0</v>
      </c>
      <c r="Q36" s="18" t="n">
        <v>19.26150591</v>
      </c>
      <c r="R36" s="20" t="n">
        <v>2.22795907</v>
      </c>
    </row>
    <row r="37" spans="1:18">
      <c r="A37" s="15" t="s">
        <v>459</v>
      </c>
      <c r="B37" s="17" t="n">
        <v>2731</v>
      </c>
      <c r="C37" s="18">
        <f>(2399.0/B37*100)</f>
        <v/>
      </c>
      <c r="D37" s="19" t="n">
        <v>332</v>
      </c>
      <c r="E37" s="18" t="n">
        <v>22.14005652</v>
      </c>
      <c r="F37" s="20" t="n">
        <v>2.39738882</v>
      </c>
      <c r="G37" s="18" t="n">
        <v>47.6975353</v>
      </c>
      <c r="H37" s="20" t="n">
        <v>2.64037067</v>
      </c>
      <c r="I37" s="18" t="n">
        <v>0</v>
      </c>
      <c r="J37" s="20" t="n">
        <v>0</v>
      </c>
      <c r="K37" s="18" t="n">
        <v>2.18780893</v>
      </c>
      <c r="L37" s="20" t="n">
        <v>0.78491862</v>
      </c>
      <c r="M37" s="18" t="n">
        <v>0</v>
      </c>
      <c r="N37" s="20" t="n">
        <v>0</v>
      </c>
      <c r="O37" s="18" t="n">
        <v>0</v>
      </c>
      <c r="P37" s="20" t="n">
        <v>0</v>
      </c>
      <c r="Q37" s="18" t="n">
        <v>27.97459926</v>
      </c>
      <c r="R37" s="20" t="n">
        <v>2.67675186</v>
      </c>
    </row>
    <row r="38" spans="1:18">
      <c r="A38" s="15" t="s">
        <v>460</v>
      </c>
      <c r="B38" s="17" t="n">
        <v>2807</v>
      </c>
      <c r="C38" s="18">
        <f>(2335.0/B38*100)</f>
        <v/>
      </c>
      <c r="D38" s="19" t="n">
        <v>472</v>
      </c>
      <c r="E38" s="18" t="n">
        <v>32.06541991</v>
      </c>
      <c r="F38" s="20" t="n">
        <v>2.89192673</v>
      </c>
      <c r="G38" s="18" t="n">
        <v>39.41275025</v>
      </c>
      <c r="H38" s="20" t="n">
        <v>3.12830676</v>
      </c>
      <c r="I38" s="18" t="n">
        <v>0</v>
      </c>
      <c r="J38" s="20" t="n">
        <v>0</v>
      </c>
      <c r="K38" s="18" t="n">
        <v>0.23550655</v>
      </c>
      <c r="L38" s="20" t="n">
        <v>0.17845337</v>
      </c>
      <c r="M38" s="18" t="n">
        <v>0.27573274</v>
      </c>
      <c r="N38" s="20" t="n">
        <v>0.27627852</v>
      </c>
      <c r="O38" s="18" t="n">
        <v>0</v>
      </c>
      <c r="P38" s="20" t="n">
        <v>0</v>
      </c>
      <c r="Q38" s="18" t="n">
        <v>28.01059054</v>
      </c>
      <c r="R38" s="20" t="n">
        <v>2.39444884</v>
      </c>
    </row>
    <row r="39" spans="1:18">
      <c r="A39" s="15" t="s">
        <v>461</v>
      </c>
      <c r="B39" s="17" t="n">
        <v>2938</v>
      </c>
      <c r="C39" s="18">
        <f>(2588.0/B39*100)</f>
        <v/>
      </c>
      <c r="D39" s="19" t="n">
        <v>350</v>
      </c>
      <c r="E39" s="18" t="n">
        <v>41.97821847</v>
      </c>
      <c r="F39" s="20" t="n">
        <v>3.28231652</v>
      </c>
      <c r="G39" s="18" t="n">
        <v>38.54618843</v>
      </c>
      <c r="H39" s="20" t="n">
        <v>2.82259942</v>
      </c>
      <c r="I39" s="18" t="n">
        <v>0</v>
      </c>
      <c r="J39" s="20" t="n">
        <v>0</v>
      </c>
      <c r="K39" s="18" t="n">
        <v>0</v>
      </c>
      <c r="L39" s="20" t="n">
        <v>0</v>
      </c>
      <c r="M39" s="18" t="n">
        <v>0</v>
      </c>
      <c r="N39" s="20" t="n">
        <v>0</v>
      </c>
      <c r="O39" s="18" t="n">
        <v>0</v>
      </c>
      <c r="P39" s="20" t="n">
        <v>0</v>
      </c>
      <c r="Q39" s="18" t="n">
        <v>19.4755931</v>
      </c>
      <c r="R39" s="20" t="n">
        <v>2.30886987</v>
      </c>
    </row>
    <row r="40" spans="1:18">
      <c r="A40" s="15" t="s">
        <v>462</v>
      </c>
      <c r="B40" s="17" t="n">
        <v>6922</v>
      </c>
      <c r="C40" s="18">
        <f>(6092.0/B40*100)</f>
        <v/>
      </c>
      <c r="D40" s="19" t="n">
        <v>830</v>
      </c>
      <c r="E40" s="18" t="n">
        <v>35.94856265</v>
      </c>
      <c r="F40" s="20" t="n">
        <v>2.19261642</v>
      </c>
      <c r="G40" s="18" t="n">
        <v>46.77596921</v>
      </c>
      <c r="H40" s="20" t="n">
        <v>2.1146904</v>
      </c>
      <c r="I40" s="18" t="n">
        <v>0</v>
      </c>
      <c r="J40" s="20" t="n">
        <v>0</v>
      </c>
      <c r="K40" s="18" t="n">
        <v>0.35692356</v>
      </c>
      <c r="L40" s="20" t="n">
        <v>0.27403785</v>
      </c>
      <c r="M40" s="18" t="n">
        <v>0</v>
      </c>
      <c r="N40" s="20" t="n">
        <v>0</v>
      </c>
      <c r="O40" s="18" t="n">
        <v>0</v>
      </c>
      <c r="P40" s="20" t="n">
        <v>0</v>
      </c>
      <c r="Q40" s="18" t="n">
        <v>16.91854458</v>
      </c>
      <c r="R40" s="20" t="n">
        <v>1.84361827</v>
      </c>
    </row>
    <row r="41" spans="1:18">
      <c r="A41" s="15" t="s">
        <v>463</v>
      </c>
      <c r="B41" s="17" t="n">
        <v>2854</v>
      </c>
      <c r="C41" s="18">
        <f>(2508.0/B41*100)</f>
        <v/>
      </c>
      <c r="D41" s="19" t="n">
        <v>346</v>
      </c>
      <c r="E41" s="18" t="n">
        <v>48.8574402</v>
      </c>
      <c r="F41" s="20" t="n">
        <v>2.90104101</v>
      </c>
      <c r="G41" s="18" t="n">
        <v>44.69954903</v>
      </c>
      <c r="H41" s="20" t="n">
        <v>2.95956686</v>
      </c>
      <c r="I41" s="18" t="n">
        <v>0</v>
      </c>
      <c r="J41" s="20" t="n">
        <v>0</v>
      </c>
      <c r="K41" s="18" t="n">
        <v>0.97873634</v>
      </c>
      <c r="L41" s="20" t="n">
        <v>0.60216252</v>
      </c>
      <c r="M41" s="18" t="n">
        <v>0</v>
      </c>
      <c r="N41" s="20" t="n">
        <v>0</v>
      </c>
      <c r="O41" s="18" t="n">
        <v>0</v>
      </c>
      <c r="P41" s="20" t="n">
        <v>0</v>
      </c>
      <c r="Q41" s="18" t="n">
        <v>5.46427443</v>
      </c>
      <c r="R41" s="20" t="n">
        <v>1.58554079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(10928.0/B46*100)</f>
        <v/>
      </c>
      <c r="D46" s="19" t="n">
        <v>1145</v>
      </c>
      <c r="E46" s="18" t="n">
        <v>46.63545277</v>
      </c>
      <c r="F46" s="20" t="n">
        <v>1.62006378</v>
      </c>
      <c r="G46" s="18" t="n">
        <v>23.32486801</v>
      </c>
      <c r="H46" s="20" t="n">
        <v>1.73899744</v>
      </c>
      <c r="I46" s="18" t="n">
        <v>0</v>
      </c>
      <c r="J46" s="20" t="n">
        <v>0</v>
      </c>
      <c r="K46" s="18" t="n">
        <v>1.38904312</v>
      </c>
      <c r="L46" s="20" t="n">
        <v>0.39095147</v>
      </c>
      <c r="M46" s="18" t="n">
        <v>0.61124915</v>
      </c>
      <c r="N46" s="20" t="n">
        <v>0.30089257</v>
      </c>
      <c r="O46" s="18" t="n">
        <v>0</v>
      </c>
      <c r="P46" s="20" t="n">
        <v>0</v>
      </c>
      <c r="Q46" s="18" t="n">
        <v>28.03938695</v>
      </c>
      <c r="R46" s="20" t="n">
        <v>1.59639254</v>
      </c>
    </row>
    <row r="47" spans="1:18">
      <c r="A47" s="15" t="s">
        <v>470</v>
      </c>
      <c r="B47" s="17" t="n">
        <v>2823</v>
      </c>
      <c r="C47" s="18">
        <f>(2491.0/B47*100)</f>
        <v/>
      </c>
      <c r="D47" s="19" t="n">
        <v>332</v>
      </c>
      <c r="E47" s="18" t="n">
        <v>19.7022836</v>
      </c>
      <c r="F47" s="20" t="n">
        <v>2.06024744</v>
      </c>
      <c r="G47" s="18" t="n">
        <v>36.29251096</v>
      </c>
      <c r="H47" s="20" t="n">
        <v>2.79963114</v>
      </c>
      <c r="I47" s="18" t="n">
        <v>0</v>
      </c>
      <c r="J47" s="20" t="n">
        <v>0</v>
      </c>
      <c r="K47" s="18" t="n">
        <v>0.58818384</v>
      </c>
      <c r="L47" s="20" t="n">
        <v>0.40435013</v>
      </c>
      <c r="M47" s="18" t="n">
        <v>0</v>
      </c>
      <c r="N47" s="20" t="n">
        <v>0</v>
      </c>
      <c r="O47" s="18" t="n">
        <v>0</v>
      </c>
      <c r="P47" s="20" t="n">
        <v>0</v>
      </c>
      <c r="Q47" s="18" t="n">
        <v>43.4170216</v>
      </c>
      <c r="R47" s="20" t="n">
        <v>3.08184575</v>
      </c>
    </row>
    <row r="48" spans="1:18">
      <c r="A48" s="15" t="s">
        <v>471</v>
      </c>
      <c r="B48" s="17" t="n">
        <v>4682</v>
      </c>
      <c r="C48" s="18">
        <f>(4103.0/B48*100)</f>
        <v/>
      </c>
      <c r="D48" s="19" t="n">
        <v>579</v>
      </c>
      <c r="E48" s="18" t="n">
        <v>34.27024725</v>
      </c>
      <c r="F48" s="20" t="n">
        <v>2.75829592</v>
      </c>
      <c r="G48" s="18" t="n">
        <v>54.22590461</v>
      </c>
      <c r="H48" s="20" t="n">
        <v>3.08733417</v>
      </c>
      <c r="I48" s="18" t="n">
        <v>0</v>
      </c>
      <c r="J48" s="20" t="n">
        <v>0</v>
      </c>
      <c r="K48" s="18" t="n">
        <v>0.33190983</v>
      </c>
      <c r="L48" s="20" t="n">
        <v>0.32549179</v>
      </c>
      <c r="M48" s="18" t="n">
        <v>0</v>
      </c>
      <c r="N48" s="20" t="n">
        <v>0</v>
      </c>
      <c r="O48" s="18" t="n">
        <v>0</v>
      </c>
      <c r="P48" s="20" t="n">
        <v>0</v>
      </c>
      <c r="Q48" s="18" t="n">
        <v>11.17193831</v>
      </c>
      <c r="R48" s="20" t="n">
        <v>1.94226708</v>
      </c>
    </row>
    <row r="49" spans="1:18">
      <c r="A49" s="15" t="s">
        <v>472</v>
      </c>
      <c r="B49" s="17" t="n">
        <v>6158</v>
      </c>
      <c r="C49" s="18">
        <f>(5432.0/B49*100)</f>
        <v/>
      </c>
      <c r="D49" s="19" t="n">
        <v>726</v>
      </c>
      <c r="E49" s="18" t="n">
        <v>61.0744411</v>
      </c>
      <c r="F49" s="20" t="n">
        <v>2.38818346</v>
      </c>
      <c r="G49" s="18" t="n">
        <v>24.66320431</v>
      </c>
      <c r="H49" s="20" t="n">
        <v>2.01606617</v>
      </c>
      <c r="I49" s="18" t="n">
        <v>0</v>
      </c>
      <c r="J49" s="20" t="n">
        <v>0</v>
      </c>
      <c r="K49" s="18" t="n">
        <v>1.84287201</v>
      </c>
      <c r="L49" s="20" t="n">
        <v>0.5639996</v>
      </c>
      <c r="M49" s="18" t="n">
        <v>0</v>
      </c>
      <c r="N49" s="20" t="n">
        <v>0</v>
      </c>
      <c r="O49" s="18" t="n">
        <v>0</v>
      </c>
      <c r="P49" s="20" t="n">
        <v>0</v>
      </c>
      <c r="Q49" s="18" t="n">
        <v>12.41948257</v>
      </c>
      <c r="R49" s="20" t="n">
        <v>1.78233876</v>
      </c>
    </row>
    <row r="50" spans="1:18">
      <c r="A50" s="15" t="s">
        <v>473</v>
      </c>
      <c r="B50" s="17" t="n">
        <v>3494</v>
      </c>
      <c r="C50" s="18">
        <f>(3136.0/B50*100)</f>
        <v/>
      </c>
      <c r="D50" s="19" t="n">
        <v>358</v>
      </c>
      <c r="E50" s="18" t="n">
        <v>49.56397931</v>
      </c>
      <c r="F50" s="20" t="n">
        <v>2.83945757</v>
      </c>
      <c r="G50" s="18" t="n">
        <v>31.40066876</v>
      </c>
      <c r="H50" s="20" t="n">
        <v>2.68069408</v>
      </c>
      <c r="I50" s="18" t="n">
        <v>0</v>
      </c>
      <c r="J50" s="20" t="n">
        <v>0</v>
      </c>
      <c r="K50" s="18" t="n">
        <v>0.23749733</v>
      </c>
      <c r="L50" s="20" t="n">
        <v>0.20139284</v>
      </c>
      <c r="M50" s="18" t="n">
        <v>0</v>
      </c>
      <c r="N50" s="20" t="n">
        <v>0</v>
      </c>
      <c r="O50" s="18" t="n">
        <v>0</v>
      </c>
      <c r="P50" s="20" t="n">
        <v>0</v>
      </c>
      <c r="Q50" s="18" t="n">
        <v>18.7978546</v>
      </c>
      <c r="R50" s="20" t="n">
        <v>2.37025948</v>
      </c>
    </row>
    <row r="51" spans="1:18">
      <c r="A51" s="15" t="s">
        <v>474</v>
      </c>
      <c r="B51" s="17" t="n">
        <v>3013</v>
      </c>
      <c r="C51" s="18">
        <f>(2652.0/B51*100)</f>
        <v/>
      </c>
      <c r="D51" s="19" t="n">
        <v>361</v>
      </c>
      <c r="E51" s="18" t="n">
        <v>35.98545414</v>
      </c>
      <c r="F51" s="20" t="n">
        <v>2.47864755</v>
      </c>
      <c r="G51" s="18" t="n">
        <v>31.20510954</v>
      </c>
      <c r="H51" s="20" t="n">
        <v>2.16073652</v>
      </c>
      <c r="I51" s="18" t="n">
        <v>0</v>
      </c>
      <c r="J51" s="20" t="n">
        <v>0</v>
      </c>
      <c r="K51" s="18" t="n">
        <v>0.29641031</v>
      </c>
      <c r="L51" s="20" t="n">
        <v>0.29710138</v>
      </c>
      <c r="M51" s="18" t="n">
        <v>0</v>
      </c>
      <c r="N51" s="20" t="n">
        <v>0</v>
      </c>
      <c r="O51" s="18" t="n">
        <v>0</v>
      </c>
      <c r="P51" s="20" t="n">
        <v>0</v>
      </c>
      <c r="Q51" s="18" t="n">
        <v>32.51302601</v>
      </c>
      <c r="R51" s="20" t="n">
        <v>2.88118456</v>
      </c>
    </row>
    <row r="52" spans="1:18">
      <c r="A52" s="15" t="s">
        <v>475</v>
      </c>
      <c r="B52" s="17" t="n">
        <v>2760</v>
      </c>
      <c r="C52" s="18">
        <f>(2433.0/B52*100)</f>
        <v/>
      </c>
      <c r="D52" s="19" t="n">
        <v>327</v>
      </c>
      <c r="E52" s="18" t="n">
        <v>37.878728</v>
      </c>
      <c r="F52" s="20" t="n">
        <v>3.17670943</v>
      </c>
      <c r="G52" s="18" t="n">
        <v>33.31924562</v>
      </c>
      <c r="H52" s="20" t="n">
        <v>2.70700024</v>
      </c>
      <c r="I52" s="18" t="n">
        <v>0</v>
      </c>
      <c r="J52" s="20" t="n">
        <v>0</v>
      </c>
      <c r="K52" s="18" t="n">
        <v>0.85473559</v>
      </c>
      <c r="L52" s="20" t="n">
        <v>0.4911209</v>
      </c>
      <c r="M52" s="18" t="n">
        <v>0.26632638</v>
      </c>
      <c r="N52" s="20" t="n">
        <v>0.26469441</v>
      </c>
      <c r="O52" s="18" t="n">
        <v>0</v>
      </c>
      <c r="P52" s="20" t="n">
        <v>0</v>
      </c>
      <c r="Q52" s="18" t="n">
        <v>27.6809644</v>
      </c>
      <c r="R52" s="20" t="n">
        <v>2.76401914</v>
      </c>
    </row>
    <row r="53" spans="1:18">
      <c r="A53" s="15" t="s">
        <v>476</v>
      </c>
      <c r="B53" s="17" t="n">
        <v>2474</v>
      </c>
      <c r="C53" s="18">
        <f>(2098.0/B53*100)</f>
        <v/>
      </c>
      <c r="D53" s="19" t="n">
        <v>376</v>
      </c>
      <c r="E53" s="18" t="n">
        <v>25.91936633</v>
      </c>
      <c r="F53" s="20" t="n">
        <v>2.50665842</v>
      </c>
      <c r="G53" s="18" t="n">
        <v>31.1907748</v>
      </c>
      <c r="H53" s="20" t="n">
        <v>2.82508086</v>
      </c>
      <c r="I53" s="18" t="n">
        <v>0</v>
      </c>
      <c r="J53" s="20" t="n">
        <v>0</v>
      </c>
      <c r="K53" s="18" t="n">
        <v>15.64518336</v>
      </c>
      <c r="L53" s="20" t="n">
        <v>1.86445379</v>
      </c>
      <c r="M53" s="18" t="n">
        <v>1.17973555</v>
      </c>
      <c r="N53" s="20" t="n">
        <v>1.03554659</v>
      </c>
      <c r="O53" s="18" t="n">
        <v>0</v>
      </c>
      <c r="P53" s="20" t="n">
        <v>0</v>
      </c>
      <c r="Q53" s="18" t="n">
        <v>26.06493996</v>
      </c>
      <c r="R53" s="20" t="n">
        <v>2.53452011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(2366.0/B55*100)</f>
        <v/>
      </c>
      <c r="D55" s="19" t="n">
        <v>309</v>
      </c>
      <c r="E55" s="18" t="n">
        <v>52.67029618</v>
      </c>
      <c r="F55" s="20" t="n">
        <v>2.87916343</v>
      </c>
      <c r="G55" s="18" t="n">
        <v>35.88652585</v>
      </c>
      <c r="H55" s="20" t="n">
        <v>2.33593157</v>
      </c>
      <c r="I55" s="18" t="n">
        <v>0</v>
      </c>
      <c r="J55" s="20" t="n">
        <v>0</v>
      </c>
      <c r="K55" s="18" t="n">
        <v>0</v>
      </c>
      <c r="L55" s="20" t="n">
        <v>0</v>
      </c>
      <c r="M55" s="18" t="n">
        <v>0.22829901</v>
      </c>
      <c r="N55" s="20" t="n">
        <v>0.22744623</v>
      </c>
      <c r="O55" s="18" t="n">
        <v>0</v>
      </c>
      <c r="P55" s="20" t="n">
        <v>0</v>
      </c>
      <c r="Q55" s="18" t="n">
        <v>11.21487896</v>
      </c>
      <c r="R55" s="20" t="n">
        <v>1.99148737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(2828.0/B61*100)</f>
        <v/>
      </c>
      <c r="D61" s="19" t="n">
        <v>373</v>
      </c>
      <c r="E61" s="18" t="n">
        <v>36.58672797</v>
      </c>
      <c r="F61" s="20" t="n">
        <v>2.36718049</v>
      </c>
      <c r="G61" s="18" t="n">
        <v>44.25691869</v>
      </c>
      <c r="H61" s="20" t="n">
        <v>2.72521861</v>
      </c>
      <c r="I61" s="18" t="n">
        <v>0</v>
      </c>
      <c r="J61" s="20" t="n">
        <v>0</v>
      </c>
      <c r="K61" s="18" t="n">
        <v>0.43652264</v>
      </c>
      <c r="L61" s="20" t="n">
        <v>0.33392215</v>
      </c>
      <c r="M61" s="18" t="n">
        <v>0.32653913</v>
      </c>
      <c r="N61" s="20" t="n">
        <v>0.32390238</v>
      </c>
      <c r="O61" s="18" t="n">
        <v>0</v>
      </c>
      <c r="P61" s="20" t="n">
        <v>0</v>
      </c>
      <c r="Q61" s="18" t="n">
        <v>18.39329156</v>
      </c>
      <c r="R61" s="20" t="n">
        <v>2.29113513</v>
      </c>
    </row>
    <row r="62" spans="1:18">
      <c r="A62" s="15" t="s">
        <v>486</v>
      </c>
      <c r="B62" s="17" t="n">
        <v>2230</v>
      </c>
      <c r="C62" s="18">
        <f>(1952.0/B62*100)</f>
        <v/>
      </c>
      <c r="D62" s="19" t="n">
        <v>278</v>
      </c>
      <c r="E62" s="18" t="n">
        <v>43.86069177</v>
      </c>
      <c r="F62" s="20" t="n">
        <v>2.58521797</v>
      </c>
      <c r="G62" s="18" t="n">
        <v>50.74432814</v>
      </c>
      <c r="H62" s="20" t="n">
        <v>2.76086335</v>
      </c>
      <c r="I62" s="18" t="n">
        <v>0</v>
      </c>
      <c r="J62" s="20" t="n">
        <v>0</v>
      </c>
      <c r="K62" s="18" t="n">
        <v>0</v>
      </c>
      <c r="L62" s="20" t="n">
        <v>0</v>
      </c>
      <c r="M62" s="18" t="n">
        <v>0</v>
      </c>
      <c r="N62" s="20" t="n">
        <v>0</v>
      </c>
      <c r="O62" s="18" t="n">
        <v>0</v>
      </c>
      <c r="P62" s="20" t="n">
        <v>0</v>
      </c>
      <c r="Q62" s="18" t="n">
        <v>5.39498008</v>
      </c>
      <c r="R62" s="20" t="n">
        <v>1.23498194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(2441.0/B67*100)</f>
        <v/>
      </c>
      <c r="D67" s="19" t="n">
        <v>330</v>
      </c>
      <c r="E67" s="18" t="n">
        <v>12.89157613</v>
      </c>
      <c r="F67" s="20" t="n">
        <v>1.69663363</v>
      </c>
      <c r="G67" s="18" t="n">
        <v>18.16488758</v>
      </c>
      <c r="H67" s="20" t="n">
        <v>1.79274153</v>
      </c>
      <c r="I67" s="18" t="n">
        <v>0</v>
      </c>
      <c r="J67" s="20" t="n">
        <v>0</v>
      </c>
      <c r="K67" s="18" t="n">
        <v>1.61402411</v>
      </c>
      <c r="L67" s="20" t="n">
        <v>0.66138475</v>
      </c>
      <c r="M67" s="18" t="n">
        <v>22.40917566</v>
      </c>
      <c r="N67" s="20" t="n">
        <v>2.20977275</v>
      </c>
      <c r="O67" s="18" t="n">
        <v>0</v>
      </c>
      <c r="P67" s="20" t="n">
        <v>0</v>
      </c>
      <c r="Q67" s="18" t="n">
        <v>44.92033652</v>
      </c>
      <c r="R67" s="20" t="n">
        <v>2.8460703</v>
      </c>
    </row>
    <row r="68" spans="1:18">
      <c r="A68" s="15" t="s">
        <v>492</v>
      </c>
      <c r="B68" s="17" t="n">
        <v>3460</v>
      </c>
      <c r="C68" s="18">
        <f>(3124.0/B68*100)</f>
        <v/>
      </c>
      <c r="D68" s="19" t="n">
        <v>336</v>
      </c>
      <c r="E68" s="18" t="n">
        <v>58.26169187</v>
      </c>
      <c r="F68" s="20" t="n">
        <v>3.04259983</v>
      </c>
      <c r="G68" s="18" t="n">
        <v>18.03579911</v>
      </c>
      <c r="H68" s="20" t="n">
        <v>2.24803788</v>
      </c>
      <c r="I68" s="18" t="n">
        <v>0</v>
      </c>
      <c r="J68" s="20" t="n">
        <v>0</v>
      </c>
      <c r="K68" s="18" t="n">
        <v>0.32289864</v>
      </c>
      <c r="L68" s="20" t="n">
        <v>0.3260621</v>
      </c>
      <c r="M68" s="18" t="n">
        <v>0</v>
      </c>
      <c r="N68" s="20" t="n">
        <v>0</v>
      </c>
      <c r="O68" s="18" t="n">
        <v>0</v>
      </c>
      <c r="P68" s="20" t="n">
        <v>0</v>
      </c>
      <c r="Q68" s="18" t="n">
        <v>23.37961038</v>
      </c>
      <c r="R68" s="20" t="n">
        <v>2.38760249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(5023.0/B70*100)</f>
        <v/>
      </c>
      <c r="D70" s="19" t="n">
        <v>1011</v>
      </c>
      <c r="E70" s="18" t="n">
        <v>51.49163135</v>
      </c>
      <c r="F70" s="20" t="n">
        <v>1.77605502</v>
      </c>
      <c r="G70" s="18" t="n">
        <v>23.96187048</v>
      </c>
      <c r="H70" s="20" t="n">
        <v>1.46540094</v>
      </c>
      <c r="I70" s="18" t="n">
        <v>0</v>
      </c>
      <c r="J70" s="20" t="n">
        <v>0</v>
      </c>
      <c r="K70" s="18" t="n">
        <v>1.88696244</v>
      </c>
      <c r="L70" s="20" t="n">
        <v>0.48090857</v>
      </c>
      <c r="M70" s="18" t="n">
        <v>0</v>
      </c>
      <c r="N70" s="20" t="n">
        <v>0</v>
      </c>
      <c r="O70" s="18" t="n">
        <v>0</v>
      </c>
      <c r="P70" s="20" t="n">
        <v>0</v>
      </c>
      <c r="Q70" s="18" t="n">
        <v>22.65953573</v>
      </c>
      <c r="R70" s="20" t="n">
        <v>1.42823943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(2770.0/B72*100)</f>
        <v/>
      </c>
      <c r="D72" s="19" t="n">
        <v>337</v>
      </c>
      <c r="E72" s="18" t="n">
        <v>34.90802196</v>
      </c>
      <c r="F72" s="20" t="n">
        <v>3.0847297</v>
      </c>
      <c r="G72" s="18" t="n">
        <v>42.09047017</v>
      </c>
      <c r="H72" s="20" t="n">
        <v>3.24013796</v>
      </c>
      <c r="I72" s="18" t="n">
        <v>0</v>
      </c>
      <c r="J72" s="20" t="n">
        <v>0</v>
      </c>
      <c r="K72" s="18" t="n">
        <v>1.35646192</v>
      </c>
      <c r="L72" s="20" t="n">
        <v>0.8805583299999999</v>
      </c>
      <c r="M72" s="18" t="n">
        <v>0.13227085</v>
      </c>
      <c r="N72" s="20" t="n">
        <v>0.13296074</v>
      </c>
      <c r="O72" s="18" t="n">
        <v>0</v>
      </c>
      <c r="P72" s="20" t="n">
        <v>0</v>
      </c>
      <c r="Q72" s="18" t="n">
        <v>21.5127751</v>
      </c>
      <c r="R72" s="20" t="n">
        <v>2.29919311</v>
      </c>
    </row>
    <row r="73" spans="1:18">
      <c r="A73" s="15" t="s">
        <v>497</v>
      </c>
      <c r="B73" s="17" t="n">
        <v>2973</v>
      </c>
      <c r="C73" s="18">
        <f>(2619.0/B73*100)</f>
        <v/>
      </c>
      <c r="D73" s="19" t="n">
        <v>354</v>
      </c>
      <c r="E73" s="18" t="n">
        <v>39.02523344</v>
      </c>
      <c r="F73" s="20" t="n">
        <v>2.35698732</v>
      </c>
      <c r="G73" s="18" t="n">
        <v>55.61198117</v>
      </c>
      <c r="H73" s="20" t="n">
        <v>2.22205503</v>
      </c>
      <c r="I73" s="18" t="n">
        <v>0</v>
      </c>
      <c r="J73" s="20" t="n">
        <v>0</v>
      </c>
      <c r="K73" s="18" t="n">
        <v>0</v>
      </c>
      <c r="L73" s="20" t="n">
        <v>0</v>
      </c>
      <c r="M73" s="18" t="n">
        <v>0</v>
      </c>
      <c r="N73" s="20" t="n">
        <v>0</v>
      </c>
      <c r="O73" s="18" t="n">
        <v>0</v>
      </c>
      <c r="P73" s="20" t="n">
        <v>0</v>
      </c>
      <c r="Q73" s="18" t="n">
        <v>5.36278539</v>
      </c>
      <c r="R73" s="20" t="n">
        <v>1.11377036</v>
      </c>
    </row>
    <row r="74" spans="1:18">
      <c r="A74" s="15" t="s">
        <v>498</v>
      </c>
      <c r="B74" s="17" t="n">
        <v>3819</v>
      </c>
      <c r="C74" s="18">
        <f>(3362.0/B74*100)</f>
        <v/>
      </c>
      <c r="D74" s="19" t="n">
        <v>457</v>
      </c>
      <c r="E74" s="18" t="n">
        <v>39.19843424</v>
      </c>
      <c r="F74" s="20" t="n">
        <v>2.48204424</v>
      </c>
      <c r="G74" s="18" t="n">
        <v>47.2820253</v>
      </c>
      <c r="H74" s="20" t="n">
        <v>2.14771174</v>
      </c>
      <c r="I74" s="18" t="n">
        <v>0</v>
      </c>
      <c r="J74" s="20" t="n">
        <v>0</v>
      </c>
      <c r="K74" s="18" t="n">
        <v>0</v>
      </c>
      <c r="L74" s="20" t="n">
        <v>0</v>
      </c>
      <c r="M74" s="18" t="n">
        <v>0</v>
      </c>
      <c r="N74" s="20" t="n">
        <v>0</v>
      </c>
      <c r="O74" s="18" t="n">
        <v>0</v>
      </c>
      <c r="P74" s="20" t="n">
        <v>0</v>
      </c>
      <c r="Q74" s="18" t="n">
        <v>13.51954046</v>
      </c>
      <c r="R74" s="20" t="n">
        <v>1.66559575</v>
      </c>
    </row>
    <row r="75" spans="1:18">
      <c r="A75" s="15" t="s">
        <v>499</v>
      </c>
      <c r="B75" s="17" t="n">
        <v>4652</v>
      </c>
      <c r="C75" s="18">
        <f>(4092.0/B75*100)</f>
        <v/>
      </c>
      <c r="D75" s="19" t="n">
        <v>560</v>
      </c>
      <c r="E75" s="18" t="n">
        <v>86.22766158</v>
      </c>
      <c r="F75" s="20" t="n">
        <v>1.48794121</v>
      </c>
      <c r="G75" s="18" t="n">
        <v>9.95825159</v>
      </c>
      <c r="H75" s="20" t="n">
        <v>1.25108195</v>
      </c>
      <c r="I75" s="18" t="n">
        <v>0</v>
      </c>
      <c r="J75" s="20" t="n">
        <v>0</v>
      </c>
      <c r="K75" s="18" t="n">
        <v>0</v>
      </c>
      <c r="L75" s="20" t="n">
        <v>0</v>
      </c>
      <c r="M75" s="18" t="n">
        <v>0.00764746</v>
      </c>
      <c r="N75" s="20" t="n">
        <v>0.00738746</v>
      </c>
      <c r="O75" s="18" t="n">
        <v>0</v>
      </c>
      <c r="P75" s="20" t="n">
        <v>0</v>
      </c>
      <c r="Q75" s="18" t="n">
        <v>3.80643937</v>
      </c>
      <c r="R75" s="20" t="n">
        <v>0.92713698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(2667.0/B77*100)</f>
        <v/>
      </c>
      <c r="D77" s="19" t="n">
        <v>302</v>
      </c>
      <c r="E77" s="18" t="n">
        <v>42.73834896</v>
      </c>
      <c r="F77" s="20" t="n">
        <v>2.82276341</v>
      </c>
      <c r="G77" s="18" t="n">
        <v>10.49003495</v>
      </c>
      <c r="H77" s="20" t="n">
        <v>1.87110574</v>
      </c>
      <c r="I77" s="18" t="n">
        <v>0</v>
      </c>
      <c r="J77" s="20" t="n">
        <v>0</v>
      </c>
      <c r="K77" s="18" t="n">
        <v>7.02305545</v>
      </c>
      <c r="L77" s="20" t="n">
        <v>1.30803812</v>
      </c>
      <c r="M77" s="18" t="n">
        <v>0.64116179</v>
      </c>
      <c r="N77" s="20" t="n">
        <v>0.43109702</v>
      </c>
      <c r="O77" s="18" t="n">
        <v>0</v>
      </c>
      <c r="P77" s="20" t="n">
        <v>0</v>
      </c>
      <c r="Q77" s="18" t="n">
        <v>39.10739885</v>
      </c>
      <c r="R77" s="20" t="n">
        <v>2.70009159</v>
      </c>
    </row>
    <row r="78" spans="1:18">
      <c r="A78" s="15" t="s">
        <v>502</v>
      </c>
      <c r="B78" s="17" t="n">
        <v>7115</v>
      </c>
      <c r="C78" s="18">
        <f>(6291.0/B78*100)</f>
        <v/>
      </c>
      <c r="D78" s="19" t="n">
        <v>824</v>
      </c>
      <c r="E78" s="18" t="n">
        <v>57.35503678</v>
      </c>
      <c r="F78" s="20" t="n">
        <v>1.92795389</v>
      </c>
      <c r="G78" s="18" t="n">
        <v>33.60189429</v>
      </c>
      <c r="H78" s="20" t="n">
        <v>1.94417201</v>
      </c>
      <c r="I78" s="18" t="n">
        <v>0</v>
      </c>
      <c r="J78" s="20" t="n">
        <v>0</v>
      </c>
      <c r="K78" s="18" t="n">
        <v>1.39088622</v>
      </c>
      <c r="L78" s="20" t="n">
        <v>0.4607442</v>
      </c>
      <c r="M78" s="18" t="n">
        <v>0.08675399</v>
      </c>
      <c r="N78" s="20" t="n">
        <v>0.08677959</v>
      </c>
      <c r="O78" s="18" t="n">
        <v>0</v>
      </c>
      <c r="P78" s="20" t="n">
        <v>0</v>
      </c>
      <c r="Q78" s="18" t="n">
        <v>7.56542872</v>
      </c>
      <c r="R78" s="20" t="n">
        <v>1.21727405</v>
      </c>
    </row>
    <row r="79" spans="1:18">
      <c r="A79" s="15" t="s">
        <v>503</v>
      </c>
      <c r="B79" s="17" t="n">
        <v>3154</v>
      </c>
      <c r="C79" s="18">
        <f>(2794.0/B79*100)</f>
        <v/>
      </c>
      <c r="D79" s="19" t="n">
        <v>360</v>
      </c>
      <c r="E79" s="18" t="n">
        <v>28.22960911</v>
      </c>
      <c r="F79" s="20" t="n">
        <v>2.67049342</v>
      </c>
      <c r="G79" s="18" t="n">
        <v>29.87590717</v>
      </c>
      <c r="H79" s="20" t="n">
        <v>2.49254251</v>
      </c>
      <c r="I79" s="18" t="n">
        <v>0</v>
      </c>
      <c r="J79" s="20" t="n">
        <v>0</v>
      </c>
      <c r="K79" s="18" t="n">
        <v>1.14623063</v>
      </c>
      <c r="L79" s="20" t="n">
        <v>0.51655566</v>
      </c>
      <c r="M79" s="18" t="n">
        <v>0.24962067</v>
      </c>
      <c r="N79" s="20" t="n">
        <v>0.25045634</v>
      </c>
      <c r="O79" s="18" t="n">
        <v>0</v>
      </c>
      <c r="P79" s="20" t="n">
        <v>0</v>
      </c>
      <c r="Q79" s="18" t="n">
        <v>40.49863242</v>
      </c>
      <c r="R79" s="20" t="n">
        <v>2.63290917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(14010.0/B82*100)</f>
        <v/>
      </c>
      <c r="D82" s="19" t="n">
        <v>1951</v>
      </c>
      <c r="E82" s="18" t="n">
        <v>32.83922484</v>
      </c>
      <c r="F82" s="20" t="n">
        <v>1.61845703</v>
      </c>
      <c r="G82" s="18" t="n">
        <v>45.92024295</v>
      </c>
      <c r="H82" s="20" t="n">
        <v>1.66234775</v>
      </c>
      <c r="I82" s="18" t="n">
        <v>0</v>
      </c>
      <c r="J82" s="20" t="n">
        <v>0</v>
      </c>
      <c r="K82" s="18" t="n">
        <v>0.07730339</v>
      </c>
      <c r="L82" s="20" t="n">
        <v>0.04726625</v>
      </c>
      <c r="M82" s="18" t="n">
        <v>0.01999505</v>
      </c>
      <c r="N82" s="20" t="n">
        <v>0.01983973</v>
      </c>
      <c r="O82" s="18" t="n">
        <v>0</v>
      </c>
      <c r="P82" s="20" t="n">
        <v>0</v>
      </c>
      <c r="Q82" s="18" t="n">
        <v>21.14323376</v>
      </c>
      <c r="R82" s="20" t="n">
        <v>1.49120479</v>
      </c>
    </row>
    <row r="83" spans="1:18">
      <c r="A83" s="15" t="s">
        <v>507</v>
      </c>
      <c r="B83" s="17" t="n">
        <v>808</v>
      </c>
      <c r="C83" s="18">
        <f>(712.0/B83*100)</f>
        <v/>
      </c>
      <c r="D83" s="19" t="n">
        <v>96</v>
      </c>
      <c r="E83" s="18" t="n">
        <v>34.67311083</v>
      </c>
      <c r="F83" s="20" t="n">
        <v>6.71744486</v>
      </c>
      <c r="G83" s="18" t="n">
        <v>62.15906871</v>
      </c>
      <c r="H83" s="20" t="n">
        <v>6.43230183</v>
      </c>
      <c r="I83" s="18" t="n">
        <v>0</v>
      </c>
      <c r="J83" s="20" t="n">
        <v>0</v>
      </c>
      <c r="K83" s="18" t="n">
        <v>0</v>
      </c>
      <c r="L83" s="20" t="n">
        <v>0</v>
      </c>
      <c r="M83" s="18" t="n">
        <v>0</v>
      </c>
      <c r="N83" s="20" t="n">
        <v>0</v>
      </c>
      <c r="O83" s="18" t="n">
        <v>0</v>
      </c>
      <c r="P83" s="20" t="n">
        <v>0</v>
      </c>
      <c r="Q83" s="18" t="n">
        <v>3.16782046</v>
      </c>
      <c r="R83" s="20" t="n">
        <v>1.70865642</v>
      </c>
    </row>
    <row r="84" spans="1:18">
      <c r="A84" s="23" t="s">
        <v>508</v>
      </c>
      <c r="B84" s="24" t="n">
        <v>938</v>
      </c>
      <c r="C84" s="25">
        <f>(831.0/B84*100)</f>
        <v/>
      </c>
      <c r="D84" s="19" t="n">
        <v>107</v>
      </c>
      <c r="E84" s="18" t="n">
        <v>47.60091045</v>
      </c>
      <c r="F84" s="20" t="n">
        <v>4.97934337</v>
      </c>
      <c r="G84" s="18" t="n">
        <v>47.43009913</v>
      </c>
      <c r="H84" s="20" t="n">
        <v>5.24182736</v>
      </c>
      <c r="I84" s="18" t="n">
        <v>0</v>
      </c>
      <c r="J84" s="20" t="n">
        <v>0</v>
      </c>
      <c r="K84" s="18" t="n">
        <v>0</v>
      </c>
      <c r="L84" s="20" t="n">
        <v>0</v>
      </c>
      <c r="M84" s="18" t="n">
        <v>0</v>
      </c>
      <c r="N84" s="20" t="n">
        <v>0</v>
      </c>
      <c r="O84" s="18" t="n">
        <v>0</v>
      </c>
      <c r="P84" s="20" t="n">
        <v>0</v>
      </c>
      <c r="Q84" s="18" t="n">
        <v>4.96899042</v>
      </c>
      <c r="R84" s="20" t="n">
        <v>2.12190948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(6320.0/B7*100)</f>
        <v/>
      </c>
      <c r="D7" s="19" t="n">
        <v>843</v>
      </c>
      <c r="E7" s="18" t="n">
        <v>62.57187832</v>
      </c>
      <c r="F7" s="20" t="n">
        <v>1.78020097</v>
      </c>
      <c r="G7" s="18" t="n">
        <v>35.8488448</v>
      </c>
      <c r="H7" s="20" t="n">
        <v>1.7833187</v>
      </c>
      <c r="I7" s="18" t="n">
        <v>0</v>
      </c>
      <c r="J7" s="20" t="n">
        <v>0</v>
      </c>
      <c r="K7" s="18" t="n">
        <v>1.40034908</v>
      </c>
      <c r="L7" s="20" t="n">
        <v>0.39990687</v>
      </c>
      <c r="M7" s="18" t="n">
        <v>0</v>
      </c>
      <c r="N7" s="20" t="n">
        <v>0</v>
      </c>
      <c r="O7" s="18" t="n">
        <v>0</v>
      </c>
      <c r="P7" s="20" t="n">
        <v>0</v>
      </c>
      <c r="Q7" s="18" t="n">
        <v>0.1789278</v>
      </c>
      <c r="R7" s="20" t="n">
        <v>0.12541664</v>
      </c>
    </row>
    <row r="8" spans="1:18">
      <c r="A8" s="15" t="s">
        <v>430</v>
      </c>
      <c r="B8" s="17" t="n">
        <v>3443</v>
      </c>
      <c r="C8" s="18">
        <f>(3016.0/B8*100)</f>
        <v/>
      </c>
      <c r="D8" s="19" t="n">
        <v>427</v>
      </c>
      <c r="E8" s="18" t="n">
        <v>64.82738005</v>
      </c>
      <c r="F8" s="20" t="n">
        <v>2.48463071</v>
      </c>
      <c r="G8" s="18" t="n">
        <v>33.76258469</v>
      </c>
      <c r="H8" s="20" t="n">
        <v>2.43676441</v>
      </c>
      <c r="I8" s="18" t="n">
        <v>0</v>
      </c>
      <c r="J8" s="20" t="n">
        <v>0</v>
      </c>
      <c r="K8" s="18" t="n">
        <v>0.29451531</v>
      </c>
      <c r="L8" s="20" t="n">
        <v>0.2103155</v>
      </c>
      <c r="M8" s="18" t="n">
        <v>0</v>
      </c>
      <c r="N8" s="20" t="n">
        <v>0</v>
      </c>
      <c r="O8" s="18" t="n">
        <v>0</v>
      </c>
      <c r="P8" s="20" t="n">
        <v>0</v>
      </c>
      <c r="Q8" s="18" t="n">
        <v>1.11551995</v>
      </c>
      <c r="R8" s="20" t="n">
        <v>0.52675862</v>
      </c>
    </row>
    <row r="9" spans="1:18">
      <c r="A9" s="15" t="s">
        <v>431</v>
      </c>
      <c r="B9" s="17" t="n">
        <v>4752</v>
      </c>
      <c r="C9" s="18">
        <f>(4195.0/B9*100)</f>
        <v/>
      </c>
      <c r="D9" s="19" t="n">
        <v>557</v>
      </c>
      <c r="E9" s="18" t="n">
        <v>63.53878549</v>
      </c>
      <c r="F9" s="20" t="n">
        <v>2.22891857</v>
      </c>
      <c r="G9" s="18" t="n">
        <v>35.70335146</v>
      </c>
      <c r="H9" s="20" t="n">
        <v>2.26179365</v>
      </c>
      <c r="I9" s="18" t="n">
        <v>0</v>
      </c>
      <c r="J9" s="20" t="n">
        <v>0</v>
      </c>
      <c r="K9" s="18" t="n">
        <v>0.61604945</v>
      </c>
      <c r="L9" s="20" t="n">
        <v>0.36309158</v>
      </c>
      <c r="M9" s="18" t="n">
        <v>0</v>
      </c>
      <c r="N9" s="20" t="n">
        <v>0</v>
      </c>
      <c r="O9" s="18" t="n">
        <v>0</v>
      </c>
      <c r="P9" s="20" t="n">
        <v>0</v>
      </c>
      <c r="Q9" s="18" t="n">
        <v>0.14181361</v>
      </c>
      <c r="R9" s="20" t="n">
        <v>0.1414028</v>
      </c>
    </row>
    <row r="10" spans="1:18">
      <c r="A10" s="15" t="s">
        <v>432</v>
      </c>
      <c r="B10" s="17" t="n">
        <v>10022</v>
      </c>
      <c r="C10" s="18">
        <f>(8834.0/B10*100)</f>
        <v/>
      </c>
      <c r="D10" s="19" t="n">
        <v>1188</v>
      </c>
      <c r="E10" s="18" t="n">
        <v>62.83891235</v>
      </c>
      <c r="F10" s="20" t="n">
        <v>1.95355553</v>
      </c>
      <c r="G10" s="18" t="n">
        <v>36.5327993</v>
      </c>
      <c r="H10" s="20" t="n">
        <v>1.90932962</v>
      </c>
      <c r="I10" s="18" t="n">
        <v>0</v>
      </c>
      <c r="J10" s="20" t="n">
        <v>0</v>
      </c>
      <c r="K10" s="18" t="n">
        <v>0.46755333</v>
      </c>
      <c r="L10" s="20" t="n">
        <v>0.18242112</v>
      </c>
      <c r="M10" s="18" t="n">
        <v>0</v>
      </c>
      <c r="N10" s="20" t="n">
        <v>0</v>
      </c>
      <c r="O10" s="18" t="n">
        <v>0</v>
      </c>
      <c r="P10" s="20" t="n">
        <v>0</v>
      </c>
      <c r="Q10" s="18" t="n">
        <v>0.16073502</v>
      </c>
      <c r="R10" s="20" t="n">
        <v>0.09020171</v>
      </c>
    </row>
    <row r="11" spans="1:18">
      <c r="A11" s="15" t="s">
        <v>433</v>
      </c>
      <c r="B11" s="17" t="n">
        <v>3500</v>
      </c>
      <c r="C11" s="18">
        <f>(3098.0/B11*100)</f>
        <v/>
      </c>
      <c r="D11" s="19" t="n">
        <v>402</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434</v>
      </c>
      <c r="B12" s="17" t="n">
        <v>3422</v>
      </c>
      <c r="C12" s="18">
        <f>(3034.0/B12*100)</f>
        <v/>
      </c>
      <c r="D12" s="19" t="n">
        <v>388</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435</v>
      </c>
      <c r="B13" s="17" t="n">
        <v>3602</v>
      </c>
      <c r="C13" s="18">
        <f>(3163.0/B13*100)</f>
        <v/>
      </c>
      <c r="D13" s="19" t="n">
        <v>439</v>
      </c>
      <c r="E13" s="18" t="n">
        <v>44.02236418</v>
      </c>
      <c r="F13" s="20" t="n">
        <v>3.04572114</v>
      </c>
      <c r="G13" s="18" t="n">
        <v>55.63794992</v>
      </c>
      <c r="H13" s="20" t="n">
        <v>3.05013801</v>
      </c>
      <c r="I13" s="18" t="n">
        <v>0</v>
      </c>
      <c r="J13" s="20" t="n">
        <v>0</v>
      </c>
      <c r="K13" s="18" t="n">
        <v>0.24022514</v>
      </c>
      <c r="L13" s="20" t="n">
        <v>0.24865643</v>
      </c>
      <c r="M13" s="18" t="n">
        <v>0</v>
      </c>
      <c r="N13" s="20" t="n">
        <v>0</v>
      </c>
      <c r="O13" s="18" t="n">
        <v>0</v>
      </c>
      <c r="P13" s="20" t="n">
        <v>0</v>
      </c>
      <c r="Q13" s="18" t="n">
        <v>0.09946076</v>
      </c>
      <c r="R13" s="20" t="n">
        <v>0.07471658</v>
      </c>
    </row>
    <row r="14" spans="1:18">
      <c r="A14" s="15" t="s">
        <v>436</v>
      </c>
      <c r="B14" s="17" t="n">
        <v>2788</v>
      </c>
      <c r="C14" s="18">
        <f>(2444.0/B14*100)</f>
        <v/>
      </c>
      <c r="D14" s="19" t="n">
        <v>344</v>
      </c>
      <c r="E14" s="18" t="n">
        <v>54.83402313</v>
      </c>
      <c r="F14" s="20" t="n">
        <v>2.54430418</v>
      </c>
      <c r="G14" s="18" t="n">
        <v>44.15627946</v>
      </c>
      <c r="H14" s="20" t="n">
        <v>2.46097626</v>
      </c>
      <c r="I14" s="18" t="n">
        <v>0</v>
      </c>
      <c r="J14" s="20" t="n">
        <v>0</v>
      </c>
      <c r="K14" s="18" t="n">
        <v>0.49844345</v>
      </c>
      <c r="L14" s="20" t="n">
        <v>0.36046056</v>
      </c>
      <c r="M14" s="18" t="n">
        <v>0</v>
      </c>
      <c r="N14" s="20" t="n">
        <v>0</v>
      </c>
      <c r="O14" s="18" t="n">
        <v>0</v>
      </c>
      <c r="P14" s="20" t="n">
        <v>0</v>
      </c>
      <c r="Q14" s="18" t="n">
        <v>0.51125395</v>
      </c>
      <c r="R14" s="20" t="n">
        <v>0.35426523</v>
      </c>
    </row>
    <row r="15" spans="1:18">
      <c r="A15" s="15" t="s">
        <v>437</v>
      </c>
      <c r="B15" s="17" t="n">
        <v>2863</v>
      </c>
      <c r="C15" s="18">
        <f>(2512.0/B15*100)</f>
        <v/>
      </c>
      <c r="D15" s="19" t="n">
        <v>351</v>
      </c>
      <c r="E15" s="18" t="n">
        <v>53.06875467</v>
      </c>
      <c r="F15" s="20" t="n">
        <v>3.01646176</v>
      </c>
      <c r="G15" s="18" t="n">
        <v>45.88323832</v>
      </c>
      <c r="H15" s="20" t="n">
        <v>2.99883088</v>
      </c>
      <c r="I15" s="18" t="n">
        <v>0</v>
      </c>
      <c r="J15" s="20" t="n">
        <v>0</v>
      </c>
      <c r="K15" s="18" t="n">
        <v>0.77119561</v>
      </c>
      <c r="L15" s="20" t="n">
        <v>0.5654767000000001</v>
      </c>
      <c r="M15" s="18" t="n">
        <v>0</v>
      </c>
      <c r="N15" s="20" t="n">
        <v>0</v>
      </c>
      <c r="O15" s="18" t="n">
        <v>0</v>
      </c>
      <c r="P15" s="20" t="n">
        <v>0</v>
      </c>
      <c r="Q15" s="18" t="n">
        <v>0.27681141</v>
      </c>
      <c r="R15" s="20" t="n">
        <v>0.28026872</v>
      </c>
    </row>
    <row r="16" spans="1:18">
      <c r="A16" s="15" t="s">
        <v>438</v>
      </c>
      <c r="B16" s="17" t="n">
        <v>3111</v>
      </c>
      <c r="C16" s="18">
        <f>(2733.0/B16*100)</f>
        <v/>
      </c>
      <c r="D16" s="19" t="n">
        <v>378</v>
      </c>
      <c r="E16" s="18" t="n">
        <v>58.38175318</v>
      </c>
      <c r="F16" s="20" t="n">
        <v>2.63096917</v>
      </c>
      <c r="G16" s="18" t="n">
        <v>38.99751934</v>
      </c>
      <c r="H16" s="20" t="n">
        <v>2.50086166</v>
      </c>
      <c r="I16" s="18" t="n">
        <v>0</v>
      </c>
      <c r="J16" s="20" t="n">
        <v>0</v>
      </c>
      <c r="K16" s="18" t="n">
        <v>1.63338289</v>
      </c>
      <c r="L16" s="20" t="n">
        <v>0.80927686</v>
      </c>
      <c r="M16" s="18" t="n">
        <v>0</v>
      </c>
      <c r="N16" s="20" t="n">
        <v>0</v>
      </c>
      <c r="O16" s="18" t="n">
        <v>0</v>
      </c>
      <c r="P16" s="20" t="n">
        <v>0</v>
      </c>
      <c r="Q16" s="18" t="n">
        <v>0.98734459</v>
      </c>
      <c r="R16" s="20" t="n">
        <v>0.54026846</v>
      </c>
    </row>
    <row r="17" spans="1:18">
      <c r="A17" s="15" t="s">
        <v>439</v>
      </c>
      <c r="B17" s="17" t="n">
        <v>3197</v>
      </c>
      <c r="C17" s="18">
        <f>(2810.0/B17*100)</f>
        <v/>
      </c>
      <c r="D17" s="19" t="n">
        <v>387</v>
      </c>
      <c r="E17" s="18" t="n">
        <v>58.93521631</v>
      </c>
      <c r="F17" s="20" t="n">
        <v>2.8398862</v>
      </c>
      <c r="G17" s="18" t="n">
        <v>39.87403665</v>
      </c>
      <c r="H17" s="20" t="n">
        <v>2.84587846</v>
      </c>
      <c r="I17" s="18" t="n">
        <v>0</v>
      </c>
      <c r="J17" s="20" t="n">
        <v>0</v>
      </c>
      <c r="K17" s="18" t="n">
        <v>0.41870352</v>
      </c>
      <c r="L17" s="20" t="n">
        <v>0.30493831</v>
      </c>
      <c r="M17" s="18" t="n">
        <v>0</v>
      </c>
      <c r="N17" s="20" t="n">
        <v>0</v>
      </c>
      <c r="O17" s="18" t="n">
        <v>0</v>
      </c>
      <c r="P17" s="20" t="n">
        <v>0</v>
      </c>
      <c r="Q17" s="18" t="n">
        <v>0.77204352</v>
      </c>
      <c r="R17" s="20" t="n">
        <v>0.3607785</v>
      </c>
    </row>
    <row r="18" spans="1:18">
      <c r="A18" s="15" t="s">
        <v>440</v>
      </c>
      <c r="B18" s="17" t="n">
        <v>2706</v>
      </c>
      <c r="C18" s="18">
        <f>(2367.0/B18*100)</f>
        <v/>
      </c>
      <c r="D18" s="19" t="n">
        <v>339</v>
      </c>
      <c r="E18" s="18" t="n">
        <v>60.76532085</v>
      </c>
      <c r="F18" s="20" t="n">
        <v>3.24272042</v>
      </c>
      <c r="G18" s="18" t="n">
        <v>37.08488073</v>
      </c>
      <c r="H18" s="20" t="n">
        <v>3.14237407</v>
      </c>
      <c r="I18" s="18" t="n">
        <v>0</v>
      </c>
      <c r="J18" s="20" t="n">
        <v>0</v>
      </c>
      <c r="K18" s="18" t="n">
        <v>0.65368411</v>
      </c>
      <c r="L18" s="20" t="n">
        <v>0.45157499</v>
      </c>
      <c r="M18" s="18" t="n">
        <v>0</v>
      </c>
      <c r="N18" s="20" t="n">
        <v>0</v>
      </c>
      <c r="O18" s="18" t="n">
        <v>0</v>
      </c>
      <c r="P18" s="20" t="n">
        <v>0</v>
      </c>
      <c r="Q18" s="18" t="n">
        <v>1.49611432</v>
      </c>
      <c r="R18" s="20" t="n">
        <v>0.76953943</v>
      </c>
    </row>
    <row r="19" spans="1:18">
      <c r="A19" s="15" t="s">
        <v>441</v>
      </c>
      <c r="B19" s="17" t="n">
        <v>2850</v>
      </c>
      <c r="C19" s="18">
        <f>(2483.0/B19*100)</f>
        <v/>
      </c>
      <c r="D19" s="19" t="n">
        <v>367</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442</v>
      </c>
      <c r="B20" s="17" t="n">
        <v>1741</v>
      </c>
      <c r="C20" s="18">
        <f>(1531.0/B20*100)</f>
        <v/>
      </c>
      <c r="D20" s="19" t="n">
        <v>210</v>
      </c>
      <c r="E20" s="18" t="n">
        <v>51.14546862</v>
      </c>
      <c r="F20" s="20" t="n">
        <v>3.5388005</v>
      </c>
      <c r="G20" s="18" t="n">
        <v>47.40716588</v>
      </c>
      <c r="H20" s="20" t="n">
        <v>3.66468136</v>
      </c>
      <c r="I20" s="18" t="n">
        <v>0</v>
      </c>
      <c r="J20" s="20" t="n">
        <v>0</v>
      </c>
      <c r="K20" s="18" t="n">
        <v>0.40661703</v>
      </c>
      <c r="L20" s="20" t="n">
        <v>0.40504617</v>
      </c>
      <c r="M20" s="18" t="n">
        <v>0</v>
      </c>
      <c r="N20" s="20" t="n">
        <v>0</v>
      </c>
      <c r="O20" s="18" t="n">
        <v>0</v>
      </c>
      <c r="P20" s="20" t="n">
        <v>0</v>
      </c>
      <c r="Q20" s="18" t="n">
        <v>1.04074847</v>
      </c>
      <c r="R20" s="20" t="n">
        <v>0.73062918</v>
      </c>
    </row>
    <row r="21" spans="1:18">
      <c r="A21" s="15" t="s">
        <v>443</v>
      </c>
      <c r="B21" s="17" t="n">
        <v>2833</v>
      </c>
      <c r="C21" s="18">
        <f>(2364.0/B21*100)</f>
        <v/>
      </c>
      <c r="D21" s="19" t="n">
        <v>469</v>
      </c>
      <c r="E21" s="18" t="n">
        <v>62.89024597</v>
      </c>
      <c r="F21" s="20" t="n">
        <v>2.26841502</v>
      </c>
      <c r="G21" s="18" t="n">
        <v>36.88546473</v>
      </c>
      <c r="H21" s="20" t="n">
        <v>2.2621536</v>
      </c>
      <c r="I21" s="18" t="n">
        <v>0</v>
      </c>
      <c r="J21" s="20" t="n">
        <v>0</v>
      </c>
      <c r="K21" s="18" t="n">
        <v>0</v>
      </c>
      <c r="L21" s="20" t="n">
        <v>0</v>
      </c>
      <c r="M21" s="18" t="n">
        <v>0</v>
      </c>
      <c r="N21" s="20" t="n">
        <v>0</v>
      </c>
      <c r="O21" s="18" t="n">
        <v>0</v>
      </c>
      <c r="P21" s="20" t="n">
        <v>0</v>
      </c>
      <c r="Q21" s="18" t="n">
        <v>0.2242893</v>
      </c>
      <c r="R21" s="20" t="n">
        <v>0.23114095</v>
      </c>
    </row>
    <row r="22" spans="1:18">
      <c r="A22" s="15" t="s">
        <v>444</v>
      </c>
      <c r="B22" s="17" t="n">
        <v>3667</v>
      </c>
      <c r="C22" s="18">
        <f>(3197.0/B22*100)</f>
        <v/>
      </c>
      <c r="D22" s="19" t="n">
        <v>470</v>
      </c>
      <c r="E22" s="18" t="n">
        <v>53.94614662</v>
      </c>
      <c r="F22" s="20" t="n">
        <v>2.46584853</v>
      </c>
      <c r="G22" s="18" t="n">
        <v>44.30742343</v>
      </c>
      <c r="H22" s="20" t="n">
        <v>2.45824945</v>
      </c>
      <c r="I22" s="18" t="n">
        <v>0</v>
      </c>
      <c r="J22" s="20" t="n">
        <v>0</v>
      </c>
      <c r="K22" s="18" t="n">
        <v>0.60599795</v>
      </c>
      <c r="L22" s="20" t="n">
        <v>0.3529889</v>
      </c>
      <c r="M22" s="18" t="n">
        <v>0</v>
      </c>
      <c r="N22" s="20" t="n">
        <v>0</v>
      </c>
      <c r="O22" s="18" t="n">
        <v>0</v>
      </c>
      <c r="P22" s="20" t="n">
        <v>0</v>
      </c>
      <c r="Q22" s="18" t="n">
        <v>1.14043199</v>
      </c>
      <c r="R22" s="20" t="n">
        <v>0.50216658</v>
      </c>
    </row>
    <row r="23" spans="1:18">
      <c r="A23" s="15" t="s">
        <v>445</v>
      </c>
      <c r="B23" s="17" t="n">
        <v>5792</v>
      </c>
      <c r="C23" s="18">
        <f>(5099.0/B23*100)</f>
        <v/>
      </c>
      <c r="D23" s="19" t="n">
        <v>693</v>
      </c>
      <c r="E23" s="18" t="n">
        <v>65.87206959</v>
      </c>
      <c r="F23" s="20" t="n">
        <v>2.57752036</v>
      </c>
      <c r="G23" s="18" t="n">
        <v>33.01392771</v>
      </c>
      <c r="H23" s="20" t="n">
        <v>2.59047254</v>
      </c>
      <c r="I23" s="18" t="n">
        <v>0</v>
      </c>
      <c r="J23" s="20" t="n">
        <v>0</v>
      </c>
      <c r="K23" s="18" t="n">
        <v>0.71035704</v>
      </c>
      <c r="L23" s="20" t="n">
        <v>0.79289886</v>
      </c>
      <c r="M23" s="18" t="n">
        <v>0</v>
      </c>
      <c r="N23" s="20" t="n">
        <v>0</v>
      </c>
      <c r="O23" s="18" t="n">
        <v>0</v>
      </c>
      <c r="P23" s="20" t="n">
        <v>0</v>
      </c>
      <c r="Q23" s="18" t="n">
        <v>0.40364567</v>
      </c>
      <c r="R23" s="20" t="n">
        <v>0.28041718</v>
      </c>
    </row>
    <row r="24" spans="1:18">
      <c r="A24" s="15" t="s">
        <v>446</v>
      </c>
      <c r="B24" s="17" t="n">
        <v>3309</v>
      </c>
      <c r="C24" s="18">
        <f>(2913.0/B24*100)</f>
        <v/>
      </c>
      <c r="D24" s="19" t="n">
        <v>396</v>
      </c>
      <c r="E24" s="18" t="n">
        <v>34.10229418</v>
      </c>
      <c r="F24" s="20" t="n">
        <v>2.67146536</v>
      </c>
      <c r="G24" s="18" t="n">
        <v>64.14509219</v>
      </c>
      <c r="H24" s="20" t="n">
        <v>2.75812145</v>
      </c>
      <c r="I24" s="18" t="n">
        <v>0</v>
      </c>
      <c r="J24" s="20" t="n">
        <v>0</v>
      </c>
      <c r="K24" s="18" t="n">
        <v>0.78898876</v>
      </c>
      <c r="L24" s="20" t="n">
        <v>0.45987615</v>
      </c>
      <c r="M24" s="18" t="n">
        <v>0</v>
      </c>
      <c r="N24" s="20" t="n">
        <v>0</v>
      </c>
      <c r="O24" s="18" t="n">
        <v>0</v>
      </c>
      <c r="P24" s="20" t="n">
        <v>0</v>
      </c>
      <c r="Q24" s="18" t="n">
        <v>0.96362488</v>
      </c>
      <c r="R24" s="20" t="n">
        <v>0.48178273</v>
      </c>
    </row>
    <row r="25" spans="1:18">
      <c r="A25" s="15" t="s">
        <v>447</v>
      </c>
      <c r="B25" s="17" t="n">
        <v>2669</v>
      </c>
      <c r="C25" s="18">
        <f>(2339.0/B25*100)</f>
        <v/>
      </c>
      <c r="D25" s="19" t="n">
        <v>330</v>
      </c>
      <c r="E25" s="18" t="n">
        <v>57.74668409</v>
      </c>
      <c r="F25" s="20" t="n">
        <v>2.3875622</v>
      </c>
      <c r="G25" s="18" t="n">
        <v>42.25331591</v>
      </c>
      <c r="H25" s="20" t="n">
        <v>2.3875622</v>
      </c>
      <c r="I25" s="18" t="n">
        <v>0</v>
      </c>
      <c r="J25" s="20" t="n">
        <v>0</v>
      </c>
      <c r="K25" s="18" t="n">
        <v>0</v>
      </c>
      <c r="L25" s="20" t="n">
        <v>0</v>
      </c>
      <c r="M25" s="18" t="n">
        <v>0</v>
      </c>
      <c r="N25" s="20" t="n">
        <v>0</v>
      </c>
      <c r="O25" s="18" t="n">
        <v>0</v>
      </c>
      <c r="P25" s="20" t="n">
        <v>0</v>
      </c>
      <c r="Q25" s="18" t="n">
        <v>0</v>
      </c>
      <c r="R25" s="20" t="n">
        <v>0</v>
      </c>
    </row>
    <row r="26" spans="1:18">
      <c r="A26" s="15" t="s">
        <v>448</v>
      </c>
      <c r="B26" s="17" t="n">
        <v>2419</v>
      </c>
      <c r="C26" s="18">
        <f>(2137.0/B26*100)</f>
        <v/>
      </c>
      <c r="D26" s="19" t="n">
        <v>282</v>
      </c>
      <c r="E26" s="18" t="n">
        <v>57.46834429</v>
      </c>
      <c r="F26" s="20" t="n">
        <v>3.24650202</v>
      </c>
      <c r="G26" s="18" t="n">
        <v>42.14904993</v>
      </c>
      <c r="H26" s="20" t="n">
        <v>3.18875991</v>
      </c>
      <c r="I26" s="18" t="n">
        <v>0</v>
      </c>
      <c r="J26" s="20" t="n">
        <v>0</v>
      </c>
      <c r="K26" s="18" t="n">
        <v>0</v>
      </c>
      <c r="L26" s="20" t="n">
        <v>0</v>
      </c>
      <c r="M26" s="18" t="n">
        <v>0</v>
      </c>
      <c r="N26" s="20" t="n">
        <v>0</v>
      </c>
      <c r="O26" s="18" t="n">
        <v>0</v>
      </c>
      <c r="P26" s="20" t="n">
        <v>0</v>
      </c>
      <c r="Q26" s="18" t="n">
        <v>0.38260579</v>
      </c>
      <c r="R26" s="20" t="n">
        <v>0.39838968</v>
      </c>
    </row>
    <row r="27" spans="1:18">
      <c r="A27" s="15" t="s">
        <v>449</v>
      </c>
      <c r="B27" s="17" t="n">
        <v>2683</v>
      </c>
      <c r="C27" s="18">
        <f>(2371.0/B27*100)</f>
        <v/>
      </c>
      <c r="D27" s="19" t="n">
        <v>312</v>
      </c>
      <c r="E27" s="18" t="n">
        <v>66.88780203</v>
      </c>
      <c r="F27" s="20" t="n">
        <v>2.95444737</v>
      </c>
      <c r="G27" s="18" t="n">
        <v>30.83905787</v>
      </c>
      <c r="H27" s="20" t="n">
        <v>2.89644486</v>
      </c>
      <c r="I27" s="18" t="n">
        <v>0</v>
      </c>
      <c r="J27" s="20" t="n">
        <v>0</v>
      </c>
      <c r="K27" s="18" t="n">
        <v>0.96385223</v>
      </c>
      <c r="L27" s="20" t="n">
        <v>0.55675807</v>
      </c>
      <c r="M27" s="18" t="n">
        <v>0</v>
      </c>
      <c r="N27" s="20" t="n">
        <v>0</v>
      </c>
      <c r="O27" s="18" t="n">
        <v>0</v>
      </c>
      <c r="P27" s="20" t="n">
        <v>0</v>
      </c>
      <c r="Q27" s="18" t="n">
        <v>1.30928788</v>
      </c>
      <c r="R27" s="20" t="n">
        <v>0.6513601999999999</v>
      </c>
    </row>
    <row r="28" spans="1:18">
      <c r="A28" s="15" t="s">
        <v>450</v>
      </c>
      <c r="B28" s="17" t="n">
        <v>3803</v>
      </c>
      <c r="C28" s="18">
        <f>(3368.0/B28*100)</f>
        <v/>
      </c>
      <c r="D28" s="19" t="n">
        <v>435</v>
      </c>
      <c r="E28" s="18" t="n">
        <v>67.53326185</v>
      </c>
      <c r="F28" s="20" t="n">
        <v>2.32574154</v>
      </c>
      <c r="G28" s="18" t="n">
        <v>31.01663615</v>
      </c>
      <c r="H28" s="20" t="n">
        <v>2.32839587</v>
      </c>
      <c r="I28" s="18" t="n">
        <v>0</v>
      </c>
      <c r="J28" s="20" t="n">
        <v>0</v>
      </c>
      <c r="K28" s="18" t="n">
        <v>0.66542237</v>
      </c>
      <c r="L28" s="20" t="n">
        <v>0.48077167</v>
      </c>
      <c r="M28" s="18" t="n">
        <v>0</v>
      </c>
      <c r="N28" s="20" t="n">
        <v>0</v>
      </c>
      <c r="O28" s="18" t="n">
        <v>0</v>
      </c>
      <c r="P28" s="20" t="n">
        <v>0</v>
      </c>
      <c r="Q28" s="18" t="n">
        <v>0.78467963</v>
      </c>
      <c r="R28" s="20" t="n">
        <v>0.46616734</v>
      </c>
    </row>
    <row r="29" spans="1:18">
      <c r="A29" s="15" t="s">
        <v>451</v>
      </c>
      <c r="B29" s="17" t="n">
        <v>2700</v>
      </c>
      <c r="C29" s="18">
        <f>(2393.0/B29*100)</f>
        <v/>
      </c>
      <c r="D29" s="19" t="n">
        <v>307</v>
      </c>
      <c r="E29" s="18" t="n">
        <v>65.60397249</v>
      </c>
      <c r="F29" s="20" t="n">
        <v>2.93460489</v>
      </c>
      <c r="G29" s="18" t="n">
        <v>34.39602751</v>
      </c>
      <c r="H29" s="20" t="n">
        <v>2.93460489</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(2011.0/B30*100)</f>
        <v/>
      </c>
      <c r="D30" s="19" t="n">
        <v>246</v>
      </c>
      <c r="E30" s="18" t="n">
        <v>59.67955311</v>
      </c>
      <c r="F30" s="20" t="n">
        <v>2.95221721</v>
      </c>
      <c r="G30" s="18" t="n">
        <v>37.58929168</v>
      </c>
      <c r="H30" s="20" t="n">
        <v>2.97349379</v>
      </c>
      <c r="I30" s="18" t="n">
        <v>0</v>
      </c>
      <c r="J30" s="20" t="n">
        <v>0</v>
      </c>
      <c r="K30" s="18" t="n">
        <v>2.36151693</v>
      </c>
      <c r="L30" s="20" t="n">
        <v>1.07086072</v>
      </c>
      <c r="M30" s="18" t="n">
        <v>0</v>
      </c>
      <c r="N30" s="20" t="n">
        <v>0</v>
      </c>
      <c r="O30" s="18" t="n">
        <v>0</v>
      </c>
      <c r="P30" s="20" t="n">
        <v>0</v>
      </c>
      <c r="Q30" s="18" t="n">
        <v>0.36963827</v>
      </c>
      <c r="R30" s="20" t="n">
        <v>0.37220365</v>
      </c>
    </row>
    <row r="31" spans="1:18">
      <c r="A31" s="15" t="s">
        <v>453</v>
      </c>
      <c r="B31" s="17" t="n">
        <v>2706</v>
      </c>
      <c r="C31" s="18">
        <f>(2383.0/B31*100)</f>
        <v/>
      </c>
      <c r="D31" s="19" t="n">
        <v>323</v>
      </c>
      <c r="E31" s="18" t="n">
        <v>49.78776993</v>
      </c>
      <c r="F31" s="20" t="n">
        <v>2.87173161</v>
      </c>
      <c r="G31" s="18" t="n">
        <v>48.70993643</v>
      </c>
      <c r="H31" s="20" t="n">
        <v>2.95093526</v>
      </c>
      <c r="I31" s="18" t="n">
        <v>0</v>
      </c>
      <c r="J31" s="20" t="n">
        <v>0</v>
      </c>
      <c r="K31" s="18" t="n">
        <v>0.87512201</v>
      </c>
      <c r="L31" s="20" t="n">
        <v>0.49651332</v>
      </c>
      <c r="M31" s="18" t="n">
        <v>0</v>
      </c>
      <c r="N31" s="20" t="n">
        <v>0</v>
      </c>
      <c r="O31" s="18" t="n">
        <v>0</v>
      </c>
      <c r="P31" s="20" t="n">
        <v>0</v>
      </c>
      <c r="Q31" s="18" t="n">
        <v>0.62717163</v>
      </c>
      <c r="R31" s="20" t="n">
        <v>0.44769516</v>
      </c>
    </row>
    <row r="32" spans="1:18">
      <c r="A32" s="15" t="s">
        <v>454</v>
      </c>
      <c r="B32" s="17" t="n">
        <v>2209</v>
      </c>
      <c r="C32" s="18">
        <f>(1834.0/B32*100)</f>
        <v/>
      </c>
      <c r="D32" s="19" t="n">
        <v>375</v>
      </c>
      <c r="E32" s="18" t="n">
        <v>65.01690914</v>
      </c>
      <c r="F32" s="20" t="n">
        <v>2.59127538</v>
      </c>
      <c r="G32" s="18" t="n">
        <v>34.71277969</v>
      </c>
      <c r="H32" s="20" t="n">
        <v>2.55798157</v>
      </c>
      <c r="I32" s="18" t="n">
        <v>0</v>
      </c>
      <c r="J32" s="20" t="n">
        <v>0</v>
      </c>
      <c r="K32" s="18" t="n">
        <v>0</v>
      </c>
      <c r="L32" s="20" t="n">
        <v>0</v>
      </c>
      <c r="M32" s="18" t="n">
        <v>0</v>
      </c>
      <c r="N32" s="20" t="n">
        <v>0</v>
      </c>
      <c r="O32" s="18" t="n">
        <v>0</v>
      </c>
      <c r="P32" s="20" t="n">
        <v>0</v>
      </c>
      <c r="Q32" s="18" t="n">
        <v>0.27031117</v>
      </c>
      <c r="R32" s="20" t="n">
        <v>0.27026809</v>
      </c>
    </row>
    <row r="33" spans="1:18">
      <c r="A33" s="15" t="s">
        <v>455</v>
      </c>
      <c r="B33" s="17" t="n">
        <v>3651</v>
      </c>
      <c r="C33" s="18">
        <f>(3225.0/B33*100)</f>
        <v/>
      </c>
      <c r="D33" s="19" t="n">
        <v>426</v>
      </c>
      <c r="E33" s="18" t="n">
        <v>62.92249759</v>
      </c>
      <c r="F33" s="20" t="n">
        <v>2.85990411</v>
      </c>
      <c r="G33" s="18" t="n">
        <v>36.04014008</v>
      </c>
      <c r="H33" s="20" t="n">
        <v>2.73626618</v>
      </c>
      <c r="I33" s="18" t="n">
        <v>0</v>
      </c>
      <c r="J33" s="20" t="n">
        <v>0</v>
      </c>
      <c r="K33" s="18" t="n">
        <v>0.35383121</v>
      </c>
      <c r="L33" s="20" t="n">
        <v>0.33579508</v>
      </c>
      <c r="M33" s="18" t="n">
        <v>0</v>
      </c>
      <c r="N33" s="20" t="n">
        <v>0</v>
      </c>
      <c r="O33" s="18" t="n">
        <v>0</v>
      </c>
      <c r="P33" s="20" t="n">
        <v>0</v>
      </c>
      <c r="Q33" s="18" t="n">
        <v>0.68353112</v>
      </c>
      <c r="R33" s="20" t="n">
        <v>0.428426</v>
      </c>
    </row>
    <row r="34" spans="1:18">
      <c r="A34" s="15" t="s">
        <v>456</v>
      </c>
      <c r="B34" s="17" t="n">
        <v>3035</v>
      </c>
      <c r="C34" s="18">
        <f>(2679.0/B34*100)</f>
        <v/>
      </c>
      <c r="D34" s="19" t="n">
        <v>356</v>
      </c>
      <c r="E34" s="18" t="n">
        <v>61.444651</v>
      </c>
      <c r="F34" s="20" t="n">
        <v>2.74550352</v>
      </c>
      <c r="G34" s="18" t="n">
        <v>37.83421333</v>
      </c>
      <c r="H34" s="20" t="n">
        <v>2.74478347</v>
      </c>
      <c r="I34" s="18" t="n">
        <v>0</v>
      </c>
      <c r="J34" s="20" t="n">
        <v>0</v>
      </c>
      <c r="K34" s="18" t="n">
        <v>0.22854326</v>
      </c>
      <c r="L34" s="20" t="n">
        <v>0.22606509</v>
      </c>
      <c r="M34" s="18" t="n">
        <v>0</v>
      </c>
      <c r="N34" s="20" t="n">
        <v>0</v>
      </c>
      <c r="O34" s="18" t="n">
        <v>0</v>
      </c>
      <c r="P34" s="20" t="n">
        <v>0</v>
      </c>
      <c r="Q34" s="18" t="n">
        <v>0.49259241</v>
      </c>
      <c r="R34" s="20" t="n">
        <v>0.02276443</v>
      </c>
    </row>
    <row r="35" spans="1:18">
      <c r="A35" s="15" t="s">
        <v>457</v>
      </c>
      <c r="B35" s="17" t="n">
        <v>2901</v>
      </c>
      <c r="C35" s="18">
        <f>(2536.0/B35*100)</f>
        <v/>
      </c>
      <c r="D35" s="19" t="n">
        <v>365</v>
      </c>
      <c r="E35" s="18" t="n">
        <v>64.48791407</v>
      </c>
      <c r="F35" s="20" t="n">
        <v>3.10056023</v>
      </c>
      <c r="G35" s="18" t="n">
        <v>35.22937561</v>
      </c>
      <c r="H35" s="20" t="n">
        <v>3.02889176</v>
      </c>
      <c r="I35" s="18" t="n">
        <v>0</v>
      </c>
      <c r="J35" s="20" t="n">
        <v>0</v>
      </c>
      <c r="K35" s="18" t="n">
        <v>0</v>
      </c>
      <c r="L35" s="20" t="n">
        <v>0</v>
      </c>
      <c r="M35" s="18" t="n">
        <v>0</v>
      </c>
      <c r="N35" s="20" t="n">
        <v>0</v>
      </c>
      <c r="O35" s="18" t="n">
        <v>0</v>
      </c>
      <c r="P35" s="20" t="n">
        <v>0</v>
      </c>
      <c r="Q35" s="18" t="n">
        <v>0.28271033</v>
      </c>
      <c r="R35" s="20" t="n">
        <v>0.20916965</v>
      </c>
    </row>
    <row r="36" spans="1:18">
      <c r="A36" s="15" t="s">
        <v>458</v>
      </c>
      <c r="B36" s="17" t="n">
        <v>3404</v>
      </c>
      <c r="C36" s="18">
        <f>(3002.0/B36*100)</f>
        <v/>
      </c>
      <c r="D36" s="19" t="n">
        <v>402</v>
      </c>
      <c r="E36" s="18" t="n">
        <v>60.73164039</v>
      </c>
      <c r="F36" s="20" t="n">
        <v>3.17658873</v>
      </c>
      <c r="G36" s="18" t="n">
        <v>38.94323204</v>
      </c>
      <c r="H36" s="20" t="n">
        <v>3.15483963</v>
      </c>
      <c r="I36" s="18" t="n">
        <v>0</v>
      </c>
      <c r="J36" s="20" t="n">
        <v>0</v>
      </c>
      <c r="K36" s="18" t="n">
        <v>0</v>
      </c>
      <c r="L36" s="20" t="n">
        <v>0</v>
      </c>
      <c r="M36" s="18" t="n">
        <v>0</v>
      </c>
      <c r="N36" s="20" t="n">
        <v>0</v>
      </c>
      <c r="O36" s="18" t="n">
        <v>0</v>
      </c>
      <c r="P36" s="20" t="n">
        <v>0</v>
      </c>
      <c r="Q36" s="18" t="n">
        <v>0.32512757</v>
      </c>
      <c r="R36" s="20" t="n">
        <v>0.27231361</v>
      </c>
    </row>
    <row r="37" spans="1:18">
      <c r="A37" s="15" t="s">
        <v>459</v>
      </c>
      <c r="B37" s="17" t="n">
        <v>2731</v>
      </c>
      <c r="C37" s="18">
        <f>(2398.0/B37*100)</f>
        <v/>
      </c>
      <c r="D37" s="19" t="n">
        <v>333</v>
      </c>
      <c r="E37" s="18" t="n">
        <v>44.56845582</v>
      </c>
      <c r="F37" s="20" t="n">
        <v>2.97834299</v>
      </c>
      <c r="G37" s="18" t="n">
        <v>52.97203809</v>
      </c>
      <c r="H37" s="20" t="n">
        <v>2.97864937</v>
      </c>
      <c r="I37" s="18" t="n">
        <v>0</v>
      </c>
      <c r="J37" s="20" t="n">
        <v>0</v>
      </c>
      <c r="K37" s="18" t="n">
        <v>2.18173087</v>
      </c>
      <c r="L37" s="20" t="n">
        <v>0.7829786</v>
      </c>
      <c r="M37" s="18" t="n">
        <v>0</v>
      </c>
      <c r="N37" s="20" t="n">
        <v>0</v>
      </c>
      <c r="O37" s="18" t="n">
        <v>0</v>
      </c>
      <c r="P37" s="20" t="n">
        <v>0</v>
      </c>
      <c r="Q37" s="18" t="n">
        <v>0.27777522</v>
      </c>
      <c r="R37" s="20" t="n">
        <v>0.28151354</v>
      </c>
    </row>
    <row r="38" spans="1:18">
      <c r="A38" s="15" t="s">
        <v>460</v>
      </c>
      <c r="B38" s="17" t="n">
        <v>2807</v>
      </c>
      <c r="C38" s="18">
        <f>(2335.0/B38*100)</f>
        <v/>
      </c>
      <c r="D38" s="19" t="n">
        <v>472</v>
      </c>
      <c r="E38" s="18" t="n">
        <v>62.45114202</v>
      </c>
      <c r="F38" s="20" t="n">
        <v>2.48666666</v>
      </c>
      <c r="G38" s="18" t="n">
        <v>35.93608921</v>
      </c>
      <c r="H38" s="20" t="n">
        <v>2.44783035</v>
      </c>
      <c r="I38" s="18" t="n">
        <v>0</v>
      </c>
      <c r="J38" s="20" t="n">
        <v>0</v>
      </c>
      <c r="K38" s="18" t="n">
        <v>0.23550655</v>
      </c>
      <c r="L38" s="20" t="n">
        <v>0.17845337</v>
      </c>
      <c r="M38" s="18" t="n">
        <v>0</v>
      </c>
      <c r="N38" s="20" t="n">
        <v>0</v>
      </c>
      <c r="O38" s="18" t="n">
        <v>0</v>
      </c>
      <c r="P38" s="20" t="n">
        <v>0</v>
      </c>
      <c r="Q38" s="18" t="n">
        <v>1.37726222</v>
      </c>
      <c r="R38" s="20" t="n">
        <v>0.55131319</v>
      </c>
    </row>
    <row r="39" spans="1:18">
      <c r="A39" s="15" t="s">
        <v>461</v>
      </c>
      <c r="B39" s="17" t="n">
        <v>2938</v>
      </c>
      <c r="C39" s="18">
        <f>(2588.0/B39*100)</f>
        <v/>
      </c>
      <c r="D39" s="19" t="n">
        <v>350</v>
      </c>
      <c r="E39" s="18" t="n">
        <v>59.17201141</v>
      </c>
      <c r="F39" s="20" t="n">
        <v>2.24062681</v>
      </c>
      <c r="G39" s="18" t="n">
        <v>40.6704299</v>
      </c>
      <c r="H39" s="20" t="n">
        <v>2.3112818</v>
      </c>
      <c r="I39" s="18" t="n">
        <v>0</v>
      </c>
      <c r="J39" s="20" t="n">
        <v>0</v>
      </c>
      <c r="K39" s="18" t="n">
        <v>0</v>
      </c>
      <c r="L39" s="20" t="n">
        <v>0</v>
      </c>
      <c r="M39" s="18" t="n">
        <v>0</v>
      </c>
      <c r="N39" s="20" t="n">
        <v>0</v>
      </c>
      <c r="O39" s="18" t="n">
        <v>0</v>
      </c>
      <c r="P39" s="20" t="n">
        <v>0</v>
      </c>
      <c r="Q39" s="18" t="n">
        <v>0.15755869</v>
      </c>
      <c r="R39" s="20" t="n">
        <v>0.22409085</v>
      </c>
    </row>
    <row r="40" spans="1:18">
      <c r="A40" s="15" t="s">
        <v>462</v>
      </c>
      <c r="B40" s="17" t="n">
        <v>6922</v>
      </c>
      <c r="C40" s="18">
        <f>(6092.0/B40*100)</f>
        <v/>
      </c>
      <c r="D40" s="19" t="n">
        <v>830</v>
      </c>
      <c r="E40" s="18" t="n">
        <v>50.11481329</v>
      </c>
      <c r="F40" s="20" t="n">
        <v>2.95530508</v>
      </c>
      <c r="G40" s="18" t="n">
        <v>48.18825949</v>
      </c>
      <c r="H40" s="20" t="n">
        <v>2.8328931</v>
      </c>
      <c r="I40" s="18" t="n">
        <v>0</v>
      </c>
      <c r="J40" s="20" t="n">
        <v>0</v>
      </c>
      <c r="K40" s="18" t="n">
        <v>0.37616055</v>
      </c>
      <c r="L40" s="20" t="n">
        <v>0.27495143</v>
      </c>
      <c r="M40" s="18" t="n">
        <v>0</v>
      </c>
      <c r="N40" s="20" t="n">
        <v>0</v>
      </c>
      <c r="O40" s="18" t="n">
        <v>0</v>
      </c>
      <c r="P40" s="20" t="n">
        <v>0</v>
      </c>
      <c r="Q40" s="18" t="n">
        <v>1.32076666</v>
      </c>
      <c r="R40" s="20" t="n">
        <v>0.63314646</v>
      </c>
    </row>
    <row r="41" spans="1:18">
      <c r="A41" s="15" t="s">
        <v>463</v>
      </c>
      <c r="B41" s="17" t="n">
        <v>2854</v>
      </c>
      <c r="C41" s="18">
        <f>(2506.0/B41*100)</f>
        <v/>
      </c>
      <c r="D41" s="19" t="n">
        <v>348</v>
      </c>
      <c r="E41" s="18" t="n">
        <v>65.380928</v>
      </c>
      <c r="F41" s="20" t="n">
        <v>2.83206758</v>
      </c>
      <c r="G41" s="18" t="n">
        <v>33.64554113</v>
      </c>
      <c r="H41" s="20" t="n">
        <v>2.71620008</v>
      </c>
      <c r="I41" s="18" t="n">
        <v>0</v>
      </c>
      <c r="J41" s="20" t="n">
        <v>0</v>
      </c>
      <c r="K41" s="18" t="n">
        <v>0.97353087</v>
      </c>
      <c r="L41" s="20" t="n">
        <v>0.59974212</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(10925.0/B46*100)</f>
        <v/>
      </c>
      <c r="D46" s="19" t="n">
        <v>1148</v>
      </c>
      <c r="E46" s="18" t="n">
        <v>67.67796453</v>
      </c>
      <c r="F46" s="20" t="n">
        <v>1.6063586</v>
      </c>
      <c r="G46" s="18" t="n">
        <v>29.76223379</v>
      </c>
      <c r="H46" s="20" t="n">
        <v>1.57895055</v>
      </c>
      <c r="I46" s="18" t="n">
        <v>0</v>
      </c>
      <c r="J46" s="20" t="n">
        <v>0</v>
      </c>
      <c r="K46" s="18" t="n">
        <v>1.38080252</v>
      </c>
      <c r="L46" s="20" t="n">
        <v>0.38839222</v>
      </c>
      <c r="M46" s="18" t="n">
        <v>0</v>
      </c>
      <c r="N46" s="20" t="n">
        <v>0</v>
      </c>
      <c r="O46" s="18" t="n">
        <v>0</v>
      </c>
      <c r="P46" s="20" t="n">
        <v>0</v>
      </c>
      <c r="Q46" s="18" t="n">
        <v>1.17899916</v>
      </c>
      <c r="R46" s="20" t="n">
        <v>0.34708804</v>
      </c>
    </row>
    <row r="47" spans="1:18">
      <c r="A47" s="15" t="s">
        <v>470</v>
      </c>
      <c r="B47" s="17" t="n">
        <v>2823</v>
      </c>
      <c r="C47" s="18">
        <f>(2490.0/B47*100)</f>
        <v/>
      </c>
      <c r="D47" s="19" t="n">
        <v>333</v>
      </c>
      <c r="E47" s="18" t="n">
        <v>53.86833723</v>
      </c>
      <c r="F47" s="20" t="n">
        <v>2.48889473</v>
      </c>
      <c r="G47" s="18" t="n">
        <v>44.65423758</v>
      </c>
      <c r="H47" s="20" t="n">
        <v>2.40547916</v>
      </c>
      <c r="I47" s="18" t="n">
        <v>0</v>
      </c>
      <c r="J47" s="20" t="n">
        <v>0</v>
      </c>
      <c r="K47" s="18" t="n">
        <v>0.58648146</v>
      </c>
      <c r="L47" s="20" t="n">
        <v>0.40320071</v>
      </c>
      <c r="M47" s="18" t="n">
        <v>0</v>
      </c>
      <c r="N47" s="20" t="n">
        <v>0</v>
      </c>
      <c r="O47" s="18" t="n">
        <v>0</v>
      </c>
      <c r="P47" s="20" t="n">
        <v>0</v>
      </c>
      <c r="Q47" s="18" t="n">
        <v>0.89094374</v>
      </c>
      <c r="R47" s="20" t="n">
        <v>0.5121344799999999</v>
      </c>
    </row>
    <row r="48" spans="1:18">
      <c r="A48" s="15" t="s">
        <v>471</v>
      </c>
      <c r="B48" s="17" t="n">
        <v>4682</v>
      </c>
      <c r="C48" s="18">
        <f>(4103.0/B48*100)</f>
        <v/>
      </c>
      <c r="D48" s="19" t="n">
        <v>579</v>
      </c>
      <c r="E48" s="18" t="n">
        <v>52.3231627</v>
      </c>
      <c r="F48" s="20" t="n">
        <v>2.74699196</v>
      </c>
      <c r="G48" s="18" t="n">
        <v>46.67946021</v>
      </c>
      <c r="H48" s="20" t="n">
        <v>2.73741472</v>
      </c>
      <c r="I48" s="18" t="n">
        <v>0</v>
      </c>
      <c r="J48" s="20" t="n">
        <v>0</v>
      </c>
      <c r="K48" s="18" t="n">
        <v>0.33190983</v>
      </c>
      <c r="L48" s="20" t="n">
        <v>0.32549179</v>
      </c>
      <c r="M48" s="18" t="n">
        <v>0</v>
      </c>
      <c r="N48" s="20" t="n">
        <v>0</v>
      </c>
      <c r="O48" s="18" t="n">
        <v>0</v>
      </c>
      <c r="P48" s="20" t="n">
        <v>0</v>
      </c>
      <c r="Q48" s="18" t="n">
        <v>0.66546726</v>
      </c>
      <c r="R48" s="20" t="n">
        <v>0.45059145</v>
      </c>
    </row>
    <row r="49" spans="1:18">
      <c r="A49" s="15" t="s">
        <v>472</v>
      </c>
      <c r="B49" s="17" t="n">
        <v>6158</v>
      </c>
      <c r="C49" s="18">
        <f>(5432.0/B49*100)</f>
        <v/>
      </c>
      <c r="D49" s="19" t="n">
        <v>726</v>
      </c>
      <c r="E49" s="18" t="n">
        <v>64.61638796</v>
      </c>
      <c r="F49" s="20" t="n">
        <v>2.12984419</v>
      </c>
      <c r="G49" s="18" t="n">
        <v>31.71253691</v>
      </c>
      <c r="H49" s="20" t="n">
        <v>2.19851318</v>
      </c>
      <c r="I49" s="18" t="n">
        <v>0</v>
      </c>
      <c r="J49" s="20" t="n">
        <v>0</v>
      </c>
      <c r="K49" s="18" t="n">
        <v>1.84287201</v>
      </c>
      <c r="L49" s="20" t="n">
        <v>0.5639996</v>
      </c>
      <c r="M49" s="18" t="n">
        <v>0</v>
      </c>
      <c r="N49" s="20" t="n">
        <v>0</v>
      </c>
      <c r="O49" s="18" t="n">
        <v>0</v>
      </c>
      <c r="P49" s="20" t="n">
        <v>0</v>
      </c>
      <c r="Q49" s="18" t="n">
        <v>1.82820312</v>
      </c>
      <c r="R49" s="20" t="n">
        <v>0.9009843199999999</v>
      </c>
    </row>
    <row r="50" spans="1:18">
      <c r="A50" s="15" t="s">
        <v>473</v>
      </c>
      <c r="B50" s="17" t="n">
        <v>3494</v>
      </c>
      <c r="C50" s="18">
        <f>(3136.0/B50*100)</f>
        <v/>
      </c>
      <c r="D50" s="19" t="n">
        <v>358</v>
      </c>
      <c r="E50" s="18" t="n">
        <v>68.17326031</v>
      </c>
      <c r="F50" s="20" t="n">
        <v>2.22622224</v>
      </c>
      <c r="G50" s="18" t="n">
        <v>30.09013918</v>
      </c>
      <c r="H50" s="20" t="n">
        <v>2.32952718</v>
      </c>
      <c r="I50" s="18" t="n">
        <v>0</v>
      </c>
      <c r="J50" s="20" t="n">
        <v>0</v>
      </c>
      <c r="K50" s="18" t="n">
        <v>0.23749733</v>
      </c>
      <c r="L50" s="20" t="n">
        <v>0.20139284</v>
      </c>
      <c r="M50" s="18" t="n">
        <v>0</v>
      </c>
      <c r="N50" s="20" t="n">
        <v>0</v>
      </c>
      <c r="O50" s="18" t="n">
        <v>0</v>
      </c>
      <c r="P50" s="20" t="n">
        <v>0</v>
      </c>
      <c r="Q50" s="18" t="n">
        <v>1.49910317</v>
      </c>
      <c r="R50" s="20" t="n">
        <v>0.67977268</v>
      </c>
    </row>
    <row r="51" spans="1:18">
      <c r="A51" s="15" t="s">
        <v>474</v>
      </c>
      <c r="B51" s="17" t="n">
        <v>3013</v>
      </c>
      <c r="C51" s="18">
        <f>(2652.0/B51*100)</f>
        <v/>
      </c>
      <c r="D51" s="19" t="n">
        <v>361</v>
      </c>
      <c r="E51" s="18" t="n">
        <v>65.75796941999999</v>
      </c>
      <c r="F51" s="20" t="n">
        <v>2.77562958</v>
      </c>
      <c r="G51" s="18" t="n">
        <v>33.67602764</v>
      </c>
      <c r="H51" s="20" t="n">
        <v>2.67827841</v>
      </c>
      <c r="I51" s="18" t="n">
        <v>0</v>
      </c>
      <c r="J51" s="20" t="n">
        <v>0</v>
      </c>
      <c r="K51" s="18" t="n">
        <v>0.29641031</v>
      </c>
      <c r="L51" s="20" t="n">
        <v>0.29710138</v>
      </c>
      <c r="M51" s="18" t="n">
        <v>0</v>
      </c>
      <c r="N51" s="20" t="n">
        <v>0</v>
      </c>
      <c r="O51" s="18" t="n">
        <v>0</v>
      </c>
      <c r="P51" s="20" t="n">
        <v>0</v>
      </c>
      <c r="Q51" s="18" t="n">
        <v>0.26959264</v>
      </c>
      <c r="R51" s="20" t="n">
        <v>0.28232596</v>
      </c>
    </row>
    <row r="52" spans="1:18">
      <c r="A52" s="15" t="s">
        <v>475</v>
      </c>
      <c r="B52" s="17" t="n">
        <v>2760</v>
      </c>
      <c r="C52" s="18">
        <f>(2433.0/B52*100)</f>
        <v/>
      </c>
      <c r="D52" s="19" t="n">
        <v>327</v>
      </c>
      <c r="E52" s="18" t="n">
        <v>62.42609483</v>
      </c>
      <c r="F52" s="20" t="n">
        <v>2.77968203</v>
      </c>
      <c r="G52" s="18" t="n">
        <v>36.71916958</v>
      </c>
      <c r="H52" s="20" t="n">
        <v>2.76090182</v>
      </c>
      <c r="I52" s="18" t="n">
        <v>0</v>
      </c>
      <c r="J52" s="20" t="n">
        <v>0</v>
      </c>
      <c r="K52" s="18" t="n">
        <v>0.85473559</v>
      </c>
      <c r="L52" s="20" t="n">
        <v>0.4911209</v>
      </c>
      <c r="M52" s="18" t="n">
        <v>0</v>
      </c>
      <c r="N52" s="20" t="n">
        <v>0</v>
      </c>
      <c r="O52" s="18" t="n">
        <v>0</v>
      </c>
      <c r="P52" s="20" t="n">
        <v>0</v>
      </c>
      <c r="Q52" s="18" t="n">
        <v>0</v>
      </c>
      <c r="R52" s="20" t="n">
        <v>0</v>
      </c>
    </row>
    <row r="53" spans="1:18">
      <c r="A53" s="15" t="s">
        <v>476</v>
      </c>
      <c r="B53" s="17" t="n">
        <v>2474</v>
      </c>
      <c r="C53" s="18">
        <f>(2098.0/B53*100)</f>
        <v/>
      </c>
      <c r="D53" s="19" t="n">
        <v>376</v>
      </c>
      <c r="E53" s="18" t="n">
        <v>57.93386315</v>
      </c>
      <c r="F53" s="20" t="n">
        <v>2.88999994</v>
      </c>
      <c r="G53" s="18" t="n">
        <v>24.117649</v>
      </c>
      <c r="H53" s="20" t="n">
        <v>2.48476214</v>
      </c>
      <c r="I53" s="18" t="n">
        <v>0</v>
      </c>
      <c r="J53" s="20" t="n">
        <v>0</v>
      </c>
      <c r="K53" s="18" t="n">
        <v>16.04227014</v>
      </c>
      <c r="L53" s="20" t="n">
        <v>1.87510112</v>
      </c>
      <c r="M53" s="18" t="n">
        <v>0</v>
      </c>
      <c r="N53" s="20" t="n">
        <v>0</v>
      </c>
      <c r="O53" s="18" t="n">
        <v>0</v>
      </c>
      <c r="P53" s="20" t="n">
        <v>0</v>
      </c>
      <c r="Q53" s="18" t="n">
        <v>1.90621771</v>
      </c>
      <c r="R53" s="20" t="n">
        <v>0.7384994499999999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(2366.0/B55*100)</f>
        <v/>
      </c>
      <c r="D55" s="19" t="n">
        <v>309</v>
      </c>
      <c r="E55" s="18" t="n">
        <v>43.34802566</v>
      </c>
      <c r="F55" s="20" t="n">
        <v>2.84209125</v>
      </c>
      <c r="G55" s="18" t="n">
        <v>56.65197434</v>
      </c>
      <c r="H55" s="20" t="n">
        <v>2.84209125</v>
      </c>
      <c r="I55" s="18" t="n">
        <v>0</v>
      </c>
      <c r="J55" s="20" t="n">
        <v>0</v>
      </c>
      <c r="K55" s="18" t="n">
        <v>0</v>
      </c>
      <c r="L55" s="20" t="n">
        <v>0</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(2828.0/B61*100)</f>
        <v/>
      </c>
      <c r="D61" s="19" t="n">
        <v>373</v>
      </c>
      <c r="E61" s="18" t="n">
        <v>67.2587776</v>
      </c>
      <c r="F61" s="20" t="n">
        <v>2.71198944</v>
      </c>
      <c r="G61" s="18" t="n">
        <v>32.30469975</v>
      </c>
      <c r="H61" s="20" t="n">
        <v>2.71989986</v>
      </c>
      <c r="I61" s="18" t="n">
        <v>0</v>
      </c>
      <c r="J61" s="20" t="n">
        <v>0</v>
      </c>
      <c r="K61" s="18" t="n">
        <v>0.43652264</v>
      </c>
      <c r="L61" s="20" t="n">
        <v>0.33392215</v>
      </c>
      <c r="M61" s="18" t="n">
        <v>0</v>
      </c>
      <c r="N61" s="20" t="n">
        <v>0</v>
      </c>
      <c r="O61" s="18" t="n">
        <v>0</v>
      </c>
      <c r="P61" s="20" t="n">
        <v>0</v>
      </c>
      <c r="Q61" s="18" t="n">
        <v>0</v>
      </c>
      <c r="R61" s="20" t="n">
        <v>0</v>
      </c>
    </row>
    <row r="62" spans="1:18">
      <c r="A62" s="15" t="s">
        <v>486</v>
      </c>
      <c r="B62" s="17" t="n">
        <v>2230</v>
      </c>
      <c r="C62" s="18">
        <f>(1952.0/B62*100)</f>
        <v/>
      </c>
      <c r="D62" s="19" t="n">
        <v>278</v>
      </c>
      <c r="E62" s="18" t="n">
        <v>50.74086228</v>
      </c>
      <c r="F62" s="20" t="n">
        <v>2.86840293</v>
      </c>
      <c r="G62" s="18" t="n">
        <v>49.25913772</v>
      </c>
      <c r="H62" s="20" t="n">
        <v>2.86840293</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(2440.0/B67*100)</f>
        <v/>
      </c>
      <c r="D67" s="19" t="n">
        <v>331</v>
      </c>
      <c r="E67" s="18" t="n">
        <v>57.15060484</v>
      </c>
      <c r="F67" s="20" t="n">
        <v>2.77243376</v>
      </c>
      <c r="G67" s="18" t="n">
        <v>40.06363679</v>
      </c>
      <c r="H67" s="20" t="n">
        <v>2.73987667</v>
      </c>
      <c r="I67" s="18" t="n">
        <v>0</v>
      </c>
      <c r="J67" s="20" t="n">
        <v>0</v>
      </c>
      <c r="K67" s="18" t="n">
        <v>1.60730546</v>
      </c>
      <c r="L67" s="20" t="n">
        <v>0.65850728</v>
      </c>
      <c r="M67" s="18" t="n">
        <v>0</v>
      </c>
      <c r="N67" s="20" t="n">
        <v>0</v>
      </c>
      <c r="O67" s="18" t="n">
        <v>0</v>
      </c>
      <c r="P67" s="20" t="n">
        <v>0</v>
      </c>
      <c r="Q67" s="18" t="n">
        <v>1.1784529</v>
      </c>
      <c r="R67" s="20" t="n">
        <v>0.58670824</v>
      </c>
    </row>
    <row r="68" spans="1:18">
      <c r="A68" s="15" t="s">
        <v>492</v>
      </c>
      <c r="B68" s="17" t="n">
        <v>3460</v>
      </c>
      <c r="C68" s="18">
        <f>(3122.0/B68*100)</f>
        <v/>
      </c>
      <c r="D68" s="19" t="n">
        <v>338</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(5026.0/B70*100)</f>
        <v/>
      </c>
      <c r="D70" s="19" t="n">
        <v>1008</v>
      </c>
      <c r="E70" s="18" t="n">
        <v>25.73753829</v>
      </c>
      <c r="F70" s="20" t="n">
        <v>1.24373547</v>
      </c>
      <c r="G70" s="18" t="n">
        <v>14.09519274</v>
      </c>
      <c r="H70" s="20" t="n">
        <v>1.39605201</v>
      </c>
      <c r="I70" s="18" t="n">
        <v>0</v>
      </c>
      <c r="J70" s="20" t="n">
        <v>0</v>
      </c>
      <c r="K70" s="18" t="n">
        <v>0.64164973</v>
      </c>
      <c r="L70" s="20" t="n">
        <v>0.24962205</v>
      </c>
      <c r="M70" s="18" t="n">
        <v>59.33136888</v>
      </c>
      <c r="N70" s="20" t="n">
        <v>1.78207562</v>
      </c>
      <c r="O70" s="18" t="n">
        <v>0</v>
      </c>
      <c r="P70" s="20" t="n">
        <v>0</v>
      </c>
      <c r="Q70" s="18" t="n">
        <v>0.19425036</v>
      </c>
      <c r="R70" s="20" t="n">
        <v>0.13628777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(2770.0/B72*100)</f>
        <v/>
      </c>
      <c r="D72" s="19" t="n">
        <v>337</v>
      </c>
      <c r="E72" s="18" t="n">
        <v>55.39878902</v>
      </c>
      <c r="F72" s="20" t="n">
        <v>2.81753197</v>
      </c>
      <c r="G72" s="18" t="n">
        <v>43.04634279</v>
      </c>
      <c r="H72" s="20" t="n">
        <v>2.82221887</v>
      </c>
      <c r="I72" s="18" t="n">
        <v>0</v>
      </c>
      <c r="J72" s="20" t="n">
        <v>0</v>
      </c>
      <c r="K72" s="18" t="n">
        <v>1.35646192</v>
      </c>
      <c r="L72" s="20" t="n">
        <v>0.8805583299999999</v>
      </c>
      <c r="M72" s="18" t="n">
        <v>0</v>
      </c>
      <c r="N72" s="20" t="n">
        <v>0</v>
      </c>
      <c r="O72" s="18" t="n">
        <v>0</v>
      </c>
      <c r="P72" s="20" t="n">
        <v>0</v>
      </c>
      <c r="Q72" s="18" t="n">
        <v>0.19840627</v>
      </c>
      <c r="R72" s="20" t="n">
        <v>0.19807211</v>
      </c>
    </row>
    <row r="73" spans="1:18">
      <c r="A73" s="15" t="s">
        <v>497</v>
      </c>
      <c r="B73" s="17" t="n">
        <v>2973</v>
      </c>
      <c r="C73" s="18">
        <f>(2618.0/B73*100)</f>
        <v/>
      </c>
      <c r="D73" s="19" t="n">
        <v>355</v>
      </c>
      <c r="E73" s="18" t="n">
        <v>67.82976467</v>
      </c>
      <c r="F73" s="20" t="n">
        <v>2.68913273</v>
      </c>
      <c r="G73" s="18" t="n">
        <v>32.17023533</v>
      </c>
      <c r="H73" s="20" t="n">
        <v>2.68913273</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(3361.0/B74*100)</f>
        <v/>
      </c>
      <c r="D74" s="19" t="n">
        <v>458</v>
      </c>
      <c r="E74" s="18" t="n">
        <v>64.95829959</v>
      </c>
      <c r="F74" s="20" t="n">
        <v>2.04884277</v>
      </c>
      <c r="G74" s="18" t="n">
        <v>35.04170041</v>
      </c>
      <c r="H74" s="20" t="n">
        <v>2.04884277</v>
      </c>
      <c r="I74" s="18" t="n">
        <v>0</v>
      </c>
      <c r="J74" s="20" t="n">
        <v>0</v>
      </c>
      <c r="K74" s="18" t="n">
        <v>0</v>
      </c>
      <c r="L74" s="20" t="n">
        <v>0</v>
      </c>
      <c r="M74" s="18" t="n">
        <v>0</v>
      </c>
      <c r="N74" s="20" t="n">
        <v>0</v>
      </c>
      <c r="O74" s="18" t="n">
        <v>0</v>
      </c>
      <c r="P74" s="20" t="n">
        <v>0</v>
      </c>
      <c r="Q74" s="18" t="n">
        <v>0</v>
      </c>
      <c r="R74" s="20" t="n">
        <v>0</v>
      </c>
    </row>
    <row r="75" spans="1:18">
      <c r="A75" s="15" t="s">
        <v>499</v>
      </c>
      <c r="B75" s="17" t="n">
        <v>4652</v>
      </c>
      <c r="C75" s="18">
        <f>(4093.0/B75*100)</f>
        <v/>
      </c>
      <c r="D75" s="19" t="n">
        <v>559</v>
      </c>
      <c r="E75" s="18" t="n">
        <v>65.3595625</v>
      </c>
      <c r="F75" s="20" t="n">
        <v>2.08832773</v>
      </c>
      <c r="G75" s="18" t="n">
        <v>34.6404375</v>
      </c>
      <c r="H75" s="20" t="n">
        <v>2.08832773</v>
      </c>
      <c r="I75" s="18" t="n">
        <v>0</v>
      </c>
      <c r="J75" s="20" t="n">
        <v>0</v>
      </c>
      <c r="K75" s="18" t="n">
        <v>0</v>
      </c>
      <c r="L75" s="20" t="n">
        <v>0</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(2667.0/B77*100)</f>
        <v/>
      </c>
      <c r="D77" s="19" t="n">
        <v>302</v>
      </c>
      <c r="E77" s="18" t="n">
        <v>63.06286822</v>
      </c>
      <c r="F77" s="20" t="n">
        <v>2.81202254</v>
      </c>
      <c r="G77" s="18" t="n">
        <v>28.87319514</v>
      </c>
      <c r="H77" s="20" t="n">
        <v>2.66998938</v>
      </c>
      <c r="I77" s="18" t="n">
        <v>0</v>
      </c>
      <c r="J77" s="20" t="n">
        <v>0</v>
      </c>
      <c r="K77" s="18" t="n">
        <v>7.3685322</v>
      </c>
      <c r="L77" s="20" t="n">
        <v>1.38543027</v>
      </c>
      <c r="M77" s="18" t="n">
        <v>0</v>
      </c>
      <c r="N77" s="20" t="n">
        <v>0</v>
      </c>
      <c r="O77" s="18" t="n">
        <v>0</v>
      </c>
      <c r="P77" s="20" t="n">
        <v>0</v>
      </c>
      <c r="Q77" s="18" t="n">
        <v>0.69540444</v>
      </c>
      <c r="R77" s="20" t="n">
        <v>0.53462652</v>
      </c>
    </row>
    <row r="78" spans="1:18">
      <c r="A78" s="15" t="s">
        <v>502</v>
      </c>
      <c r="B78" s="17" t="n">
        <v>7115</v>
      </c>
      <c r="C78" s="18">
        <f>(6291.0/B78*100)</f>
        <v/>
      </c>
      <c r="D78" s="19" t="n">
        <v>824</v>
      </c>
      <c r="E78" s="18" t="n">
        <v>26.12967046</v>
      </c>
      <c r="F78" s="20" t="n">
        <v>2.96385681</v>
      </c>
      <c r="G78" s="18" t="n">
        <v>14.74914805</v>
      </c>
      <c r="H78" s="20" t="n">
        <v>1.78892072</v>
      </c>
      <c r="I78" s="18" t="n">
        <v>0</v>
      </c>
      <c r="J78" s="20" t="n">
        <v>0</v>
      </c>
      <c r="K78" s="18" t="n">
        <v>0.24266564</v>
      </c>
      <c r="L78" s="20" t="n">
        <v>0.17476303</v>
      </c>
      <c r="M78" s="18" t="n">
        <v>58.87851585</v>
      </c>
      <c r="N78" s="20" t="n">
        <v>2.9991458</v>
      </c>
      <c r="O78" s="18" t="n">
        <v>0</v>
      </c>
      <c r="P78" s="20" t="n">
        <v>0</v>
      </c>
      <c r="Q78" s="18" t="n">
        <v>0</v>
      </c>
      <c r="R78" s="20" t="n">
        <v>0</v>
      </c>
    </row>
    <row r="79" spans="1:18">
      <c r="A79" s="15" t="s">
        <v>503</v>
      </c>
      <c r="B79" s="17" t="n">
        <v>3154</v>
      </c>
      <c r="C79" s="18">
        <f>(2794.0/B79*100)</f>
        <v/>
      </c>
      <c r="D79" s="19" t="n">
        <v>360</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(14007.0/B82*100)</f>
        <v/>
      </c>
      <c r="D82" s="19" t="n">
        <v>1954</v>
      </c>
      <c r="E82" s="18" t="n">
        <v>62.56179868</v>
      </c>
      <c r="F82" s="20" t="n">
        <v>1.78652059</v>
      </c>
      <c r="G82" s="18" t="n">
        <v>36.78236169</v>
      </c>
      <c r="H82" s="20" t="n">
        <v>1.7765797</v>
      </c>
      <c r="I82" s="18" t="n">
        <v>0</v>
      </c>
      <c r="J82" s="20" t="n">
        <v>0</v>
      </c>
      <c r="K82" s="18" t="n">
        <v>0.16079862</v>
      </c>
      <c r="L82" s="20" t="n">
        <v>0.07776171</v>
      </c>
      <c r="M82" s="18" t="n">
        <v>0</v>
      </c>
      <c r="N82" s="20" t="n">
        <v>0</v>
      </c>
      <c r="O82" s="18" t="n">
        <v>0</v>
      </c>
      <c r="P82" s="20" t="n">
        <v>0</v>
      </c>
      <c r="Q82" s="18" t="n">
        <v>0.49504101</v>
      </c>
      <c r="R82" s="20" t="n">
        <v>0.25412405</v>
      </c>
    </row>
    <row r="83" spans="1:18">
      <c r="A83" s="15" t="s">
        <v>507</v>
      </c>
      <c r="B83" s="17" t="n">
        <v>808</v>
      </c>
      <c r="C83" s="18">
        <f>(712.0/B83*100)</f>
        <v/>
      </c>
      <c r="D83" s="19" t="n">
        <v>96</v>
      </c>
      <c r="E83" s="18" t="n">
        <v>53.47405814</v>
      </c>
      <c r="F83" s="20" t="n">
        <v>4.84537376</v>
      </c>
      <c r="G83" s="18" t="n">
        <v>45.38282618</v>
      </c>
      <c r="H83" s="20" t="n">
        <v>4.75843799</v>
      </c>
      <c r="I83" s="18" t="n">
        <v>0</v>
      </c>
      <c r="J83" s="20" t="n">
        <v>0</v>
      </c>
      <c r="K83" s="18" t="n">
        <v>0</v>
      </c>
      <c r="L83" s="20" t="n">
        <v>0</v>
      </c>
      <c r="M83" s="18" t="n">
        <v>0</v>
      </c>
      <c r="N83" s="20" t="n">
        <v>0</v>
      </c>
      <c r="O83" s="18" t="n">
        <v>0</v>
      </c>
      <c r="P83" s="20" t="n">
        <v>0</v>
      </c>
      <c r="Q83" s="18" t="n">
        <v>1.14311568</v>
      </c>
      <c r="R83" s="20" t="n">
        <v>1.05586473</v>
      </c>
    </row>
    <row r="84" spans="1:18">
      <c r="A84" s="23" t="s">
        <v>508</v>
      </c>
      <c r="B84" s="24" t="n">
        <v>938</v>
      </c>
      <c r="C84" s="25">
        <f>(831.0/B84*100)</f>
        <v/>
      </c>
      <c r="D84" s="19" t="n">
        <v>107</v>
      </c>
      <c r="E84" s="18" t="n">
        <v>55.61467426</v>
      </c>
      <c r="F84" s="20" t="n">
        <v>4.82138157</v>
      </c>
      <c r="G84" s="18" t="n">
        <v>43.46604938</v>
      </c>
      <c r="H84" s="20" t="n">
        <v>4.9688595</v>
      </c>
      <c r="I84" s="18" t="n">
        <v>0</v>
      </c>
      <c r="J84" s="20" t="n">
        <v>0</v>
      </c>
      <c r="K84" s="18" t="n">
        <v>0.91927637</v>
      </c>
      <c r="L84" s="20" t="n">
        <v>0.90371197</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(6332.0/B7*100)</f>
        <v/>
      </c>
      <c r="D7" s="19" t="n">
        <v>831</v>
      </c>
      <c r="E7" s="18" t="n">
        <v>57.1717062</v>
      </c>
      <c r="F7" s="20" t="n">
        <v>2.01924921</v>
      </c>
      <c r="G7" s="18" t="n">
        <v>40.45069911</v>
      </c>
      <c r="H7" s="20" t="n">
        <v>2.06136057</v>
      </c>
      <c r="I7" s="18" t="n">
        <v>0</v>
      </c>
      <c r="J7" s="20" t="n">
        <v>0</v>
      </c>
      <c r="K7" s="18" t="n">
        <v>1.70301093</v>
      </c>
      <c r="L7" s="20" t="n">
        <v>0.45425251</v>
      </c>
      <c r="M7" s="18" t="n">
        <v>0</v>
      </c>
      <c r="N7" s="20" t="n">
        <v>0</v>
      </c>
      <c r="O7" s="18" t="n">
        <v>0</v>
      </c>
      <c r="P7" s="20" t="n">
        <v>0</v>
      </c>
      <c r="Q7" s="18" t="n">
        <v>0.67458376</v>
      </c>
      <c r="R7" s="20" t="n">
        <v>0.32140127</v>
      </c>
    </row>
    <row r="8" spans="1:18">
      <c r="A8" s="15" t="s">
        <v>430</v>
      </c>
      <c r="B8" s="17" t="n">
        <v>3443</v>
      </c>
      <c r="C8" s="18">
        <f>(3017.0/B8*100)</f>
        <v/>
      </c>
      <c r="D8" s="19" t="n">
        <v>426</v>
      </c>
      <c r="E8" s="18" t="n">
        <v>57.48323767</v>
      </c>
      <c r="F8" s="20" t="n">
        <v>2.7745252</v>
      </c>
      <c r="G8" s="18" t="n">
        <v>41.45900501</v>
      </c>
      <c r="H8" s="20" t="n">
        <v>2.78245183</v>
      </c>
      <c r="I8" s="18" t="n">
        <v>0</v>
      </c>
      <c r="J8" s="20" t="n">
        <v>0</v>
      </c>
      <c r="K8" s="18" t="n">
        <v>0.58427662</v>
      </c>
      <c r="L8" s="20" t="n">
        <v>0.28790865</v>
      </c>
      <c r="M8" s="18" t="n">
        <v>0</v>
      </c>
      <c r="N8" s="20" t="n">
        <v>0</v>
      </c>
      <c r="O8" s="18" t="n">
        <v>0</v>
      </c>
      <c r="P8" s="20" t="n">
        <v>0</v>
      </c>
      <c r="Q8" s="18" t="n">
        <v>0.4734807</v>
      </c>
      <c r="R8" s="20" t="n">
        <v>0.24663171</v>
      </c>
    </row>
    <row r="9" spans="1:18">
      <c r="A9" s="15" t="s">
        <v>431</v>
      </c>
      <c r="B9" s="17" t="n">
        <v>4752</v>
      </c>
      <c r="C9" s="18">
        <f>(4200.0/B9*100)</f>
        <v/>
      </c>
      <c r="D9" s="19" t="n">
        <v>552</v>
      </c>
      <c r="E9" s="18" t="n">
        <v>46.8575282</v>
      </c>
      <c r="F9" s="20" t="n">
        <v>2.26784144</v>
      </c>
      <c r="G9" s="18" t="n">
        <v>51.22111013</v>
      </c>
      <c r="H9" s="20" t="n">
        <v>2.23431601</v>
      </c>
      <c r="I9" s="18" t="n">
        <v>0</v>
      </c>
      <c r="J9" s="20" t="n">
        <v>0</v>
      </c>
      <c r="K9" s="18" t="n">
        <v>1.47083323</v>
      </c>
      <c r="L9" s="20" t="n">
        <v>0.56555181</v>
      </c>
      <c r="M9" s="18" t="n">
        <v>0</v>
      </c>
      <c r="N9" s="20" t="n">
        <v>0</v>
      </c>
      <c r="O9" s="18" t="n">
        <v>0</v>
      </c>
      <c r="P9" s="20" t="n">
        <v>0</v>
      </c>
      <c r="Q9" s="18" t="n">
        <v>0.45052844</v>
      </c>
      <c r="R9" s="20" t="n">
        <v>0.32135943</v>
      </c>
    </row>
    <row r="10" spans="1:18">
      <c r="A10" s="15" t="s">
        <v>432</v>
      </c>
      <c r="B10" s="17" t="n">
        <v>10022</v>
      </c>
      <c r="C10" s="18">
        <f>(8839.0/B10*100)</f>
        <v/>
      </c>
      <c r="D10" s="19" t="n">
        <v>1183</v>
      </c>
      <c r="E10" s="18" t="n">
        <v>50.1884785</v>
      </c>
      <c r="F10" s="20" t="n">
        <v>2.07260157</v>
      </c>
      <c r="G10" s="18" t="n">
        <v>48.42857631</v>
      </c>
      <c r="H10" s="20" t="n">
        <v>2.22372914</v>
      </c>
      <c r="I10" s="18" t="n">
        <v>0</v>
      </c>
      <c r="J10" s="20" t="n">
        <v>0</v>
      </c>
      <c r="K10" s="18" t="n">
        <v>1.01682903</v>
      </c>
      <c r="L10" s="20" t="n">
        <v>0.37744256</v>
      </c>
      <c r="M10" s="18" t="n">
        <v>0</v>
      </c>
      <c r="N10" s="20" t="n">
        <v>0</v>
      </c>
      <c r="O10" s="18" t="n">
        <v>0</v>
      </c>
      <c r="P10" s="20" t="n">
        <v>0</v>
      </c>
      <c r="Q10" s="18" t="n">
        <v>0.36611616</v>
      </c>
      <c r="R10" s="20" t="n">
        <v>0.28892772</v>
      </c>
    </row>
    <row r="11" spans="1:18">
      <c r="A11" s="15" t="s">
        <v>433</v>
      </c>
      <c r="B11" s="17" t="n">
        <v>3500</v>
      </c>
      <c r="C11" s="18">
        <f>(3099.0/B11*100)</f>
        <v/>
      </c>
      <c r="D11" s="19" t="n">
        <v>401</v>
      </c>
      <c r="E11" s="18" t="n">
        <v>53.32049007</v>
      </c>
      <c r="F11" s="20" t="n">
        <v>2.95945372</v>
      </c>
      <c r="G11" s="18" t="n">
        <v>43.51691565</v>
      </c>
      <c r="H11" s="20" t="n">
        <v>2.82887929</v>
      </c>
      <c r="I11" s="18" t="n">
        <v>0</v>
      </c>
      <c r="J11" s="20" t="n">
        <v>0</v>
      </c>
      <c r="K11" s="18" t="n">
        <v>1.92334679</v>
      </c>
      <c r="L11" s="20" t="n">
        <v>0.71138314</v>
      </c>
      <c r="M11" s="18" t="n">
        <v>0</v>
      </c>
      <c r="N11" s="20" t="n">
        <v>0</v>
      </c>
      <c r="O11" s="18" t="n">
        <v>0</v>
      </c>
      <c r="P11" s="20" t="n">
        <v>0</v>
      </c>
      <c r="Q11" s="18" t="n">
        <v>1.23924749</v>
      </c>
      <c r="R11" s="20" t="n">
        <v>0.58795637</v>
      </c>
    </row>
    <row r="12" spans="1:18">
      <c r="A12" s="15" t="s">
        <v>434</v>
      </c>
      <c r="B12" s="17" t="n">
        <v>3422</v>
      </c>
      <c r="C12" s="18">
        <f>(3001.0/B12*100)</f>
        <v/>
      </c>
      <c r="D12" s="19" t="n">
        <v>421</v>
      </c>
      <c r="E12" s="18" t="n">
        <v>40.3461105</v>
      </c>
      <c r="F12" s="20" t="n">
        <v>2.79024427</v>
      </c>
      <c r="G12" s="18" t="n">
        <v>59.08107281</v>
      </c>
      <c r="H12" s="20" t="n">
        <v>2.85084242</v>
      </c>
      <c r="I12" s="18" t="n">
        <v>0</v>
      </c>
      <c r="J12" s="20" t="n">
        <v>0</v>
      </c>
      <c r="K12" s="18" t="n">
        <v>0.08362941</v>
      </c>
      <c r="L12" s="20" t="n">
        <v>0.05908489</v>
      </c>
      <c r="M12" s="18" t="n">
        <v>0</v>
      </c>
      <c r="N12" s="20" t="n">
        <v>0</v>
      </c>
      <c r="O12" s="18" t="n">
        <v>0</v>
      </c>
      <c r="P12" s="20" t="n">
        <v>0</v>
      </c>
      <c r="Q12" s="18" t="n">
        <v>0.48918728</v>
      </c>
      <c r="R12" s="20" t="n">
        <v>0.5363790000000001</v>
      </c>
    </row>
    <row r="13" spans="1:18">
      <c r="A13" s="15" t="s">
        <v>435</v>
      </c>
      <c r="B13" s="17" t="n">
        <v>3602</v>
      </c>
      <c r="C13" s="18">
        <f>(3165.0/B13*100)</f>
        <v/>
      </c>
      <c r="D13" s="19" t="n">
        <v>437</v>
      </c>
      <c r="E13" s="18" t="n">
        <v>44.53852452</v>
      </c>
      <c r="F13" s="20" t="n">
        <v>3.1485907</v>
      </c>
      <c r="G13" s="18" t="n">
        <v>54.4814865</v>
      </c>
      <c r="H13" s="20" t="n">
        <v>3.17351679</v>
      </c>
      <c r="I13" s="18" t="n">
        <v>0</v>
      </c>
      <c r="J13" s="20" t="n">
        <v>0</v>
      </c>
      <c r="K13" s="18" t="n">
        <v>0.24175774</v>
      </c>
      <c r="L13" s="20" t="n">
        <v>0.25028271</v>
      </c>
      <c r="M13" s="18" t="n">
        <v>0</v>
      </c>
      <c r="N13" s="20" t="n">
        <v>0</v>
      </c>
      <c r="O13" s="18" t="n">
        <v>0</v>
      </c>
      <c r="P13" s="20" t="n">
        <v>0</v>
      </c>
      <c r="Q13" s="18" t="n">
        <v>0.73823123</v>
      </c>
      <c r="R13" s="20" t="n">
        <v>0.45875805</v>
      </c>
    </row>
    <row r="14" spans="1:18">
      <c r="A14" s="15" t="s">
        <v>436</v>
      </c>
      <c r="B14" s="17" t="n">
        <v>2788</v>
      </c>
      <c r="C14" s="18">
        <f>(2447.0/B14*100)</f>
        <v/>
      </c>
      <c r="D14" s="19" t="n">
        <v>341</v>
      </c>
      <c r="E14" s="18" t="n">
        <v>43.77026805</v>
      </c>
      <c r="F14" s="20" t="n">
        <v>3.28993993</v>
      </c>
      <c r="G14" s="18" t="n">
        <v>55.24859946</v>
      </c>
      <c r="H14" s="20" t="n">
        <v>3.26825346</v>
      </c>
      <c r="I14" s="18" t="n">
        <v>0</v>
      </c>
      <c r="J14" s="20" t="n">
        <v>0</v>
      </c>
      <c r="K14" s="18" t="n">
        <v>0.98113249</v>
      </c>
      <c r="L14" s="20" t="n">
        <v>0.5094763</v>
      </c>
      <c r="M14" s="18" t="n">
        <v>0</v>
      </c>
      <c r="N14" s="20" t="n">
        <v>0</v>
      </c>
      <c r="O14" s="18" t="n">
        <v>0</v>
      </c>
      <c r="P14" s="20" t="n">
        <v>0</v>
      </c>
      <c r="Q14" s="18" t="n">
        <v>0</v>
      </c>
      <c r="R14" s="20" t="n">
        <v>0</v>
      </c>
    </row>
    <row r="15" spans="1:18">
      <c r="A15" s="15" t="s">
        <v>437</v>
      </c>
      <c r="B15" s="17" t="n">
        <v>2863</v>
      </c>
      <c r="C15" s="18">
        <f>(2515.0/B15*100)</f>
        <v/>
      </c>
      <c r="D15" s="19" t="n">
        <v>348</v>
      </c>
      <c r="E15" s="18" t="n">
        <v>44.69626732</v>
      </c>
      <c r="F15" s="20" t="n">
        <v>2.87583449</v>
      </c>
      <c r="G15" s="18" t="n">
        <v>54.5259997</v>
      </c>
      <c r="H15" s="20" t="n">
        <v>2.86414921</v>
      </c>
      <c r="I15" s="18" t="n">
        <v>0</v>
      </c>
      <c r="J15" s="20" t="n">
        <v>0</v>
      </c>
      <c r="K15" s="18" t="n">
        <v>0.77773298</v>
      </c>
      <c r="L15" s="20" t="n">
        <v>0.57028776</v>
      </c>
      <c r="M15" s="18" t="n">
        <v>0</v>
      </c>
      <c r="N15" s="20" t="n">
        <v>0</v>
      </c>
      <c r="O15" s="18" t="n">
        <v>0</v>
      </c>
      <c r="P15" s="20" t="n">
        <v>0</v>
      </c>
      <c r="Q15" s="18" t="n">
        <v>0</v>
      </c>
      <c r="R15" s="20" t="n">
        <v>0</v>
      </c>
    </row>
    <row r="16" spans="1:18">
      <c r="A16" s="15" t="s">
        <v>438</v>
      </c>
      <c r="B16" s="17" t="n">
        <v>3111</v>
      </c>
      <c r="C16" s="18">
        <f>(2737.0/B16*100)</f>
        <v/>
      </c>
      <c r="D16" s="19" t="n">
        <v>374</v>
      </c>
      <c r="E16" s="18" t="n">
        <v>36.97665831</v>
      </c>
      <c r="F16" s="20" t="n">
        <v>2.68369325</v>
      </c>
      <c r="G16" s="18" t="n">
        <v>59.87342688</v>
      </c>
      <c r="H16" s="20" t="n">
        <v>2.84778251</v>
      </c>
      <c r="I16" s="18" t="n">
        <v>0</v>
      </c>
      <c r="J16" s="20" t="n">
        <v>0</v>
      </c>
      <c r="K16" s="18" t="n">
        <v>2.83049208</v>
      </c>
      <c r="L16" s="20" t="n">
        <v>1.06425942</v>
      </c>
      <c r="M16" s="18" t="n">
        <v>0</v>
      </c>
      <c r="N16" s="20" t="n">
        <v>0</v>
      </c>
      <c r="O16" s="18" t="n">
        <v>0</v>
      </c>
      <c r="P16" s="20" t="n">
        <v>0</v>
      </c>
      <c r="Q16" s="18" t="n">
        <v>0.31942272</v>
      </c>
      <c r="R16" s="20" t="n">
        <v>0.11549731</v>
      </c>
    </row>
    <row r="17" spans="1:18">
      <c r="A17" s="15" t="s">
        <v>439</v>
      </c>
      <c r="B17" s="17" t="n">
        <v>3197</v>
      </c>
      <c r="C17" s="18">
        <f>(2817.0/B17*100)</f>
        <v/>
      </c>
      <c r="D17" s="19" t="n">
        <v>380</v>
      </c>
      <c r="E17" s="18" t="n">
        <v>51.80690337</v>
      </c>
      <c r="F17" s="20" t="n">
        <v>2.50302523</v>
      </c>
      <c r="G17" s="18" t="n">
        <v>46.82384817</v>
      </c>
      <c r="H17" s="20" t="n">
        <v>2.40967736</v>
      </c>
      <c r="I17" s="18" t="n">
        <v>0</v>
      </c>
      <c r="J17" s="20" t="n">
        <v>0</v>
      </c>
      <c r="K17" s="18" t="n">
        <v>1.1350401</v>
      </c>
      <c r="L17" s="20" t="n">
        <v>0.62241178</v>
      </c>
      <c r="M17" s="18" t="n">
        <v>0</v>
      </c>
      <c r="N17" s="20" t="n">
        <v>0</v>
      </c>
      <c r="O17" s="18" t="n">
        <v>0</v>
      </c>
      <c r="P17" s="20" t="n">
        <v>0</v>
      </c>
      <c r="Q17" s="18" t="n">
        <v>0.23420835</v>
      </c>
      <c r="R17" s="20" t="n">
        <v>0.23406836</v>
      </c>
    </row>
    <row r="18" spans="1:18">
      <c r="A18" s="15" t="s">
        <v>440</v>
      </c>
      <c r="B18" s="17" t="n">
        <v>2706</v>
      </c>
      <c r="C18" s="18">
        <f>(2367.0/B18*100)</f>
        <v/>
      </c>
      <c r="D18" s="19" t="n">
        <v>339</v>
      </c>
      <c r="E18" s="18" t="n">
        <v>42.35841232</v>
      </c>
      <c r="F18" s="20" t="n">
        <v>3.17544323</v>
      </c>
      <c r="G18" s="18" t="n">
        <v>56.36774561</v>
      </c>
      <c r="H18" s="20" t="n">
        <v>3.12731784</v>
      </c>
      <c r="I18" s="18" t="n">
        <v>0</v>
      </c>
      <c r="J18" s="20" t="n">
        <v>0</v>
      </c>
      <c r="K18" s="18" t="n">
        <v>0.7216536</v>
      </c>
      <c r="L18" s="20" t="n">
        <v>0.45781568</v>
      </c>
      <c r="M18" s="18" t="n">
        <v>0</v>
      </c>
      <c r="N18" s="20" t="n">
        <v>0</v>
      </c>
      <c r="O18" s="18" t="n">
        <v>0</v>
      </c>
      <c r="P18" s="20" t="n">
        <v>0</v>
      </c>
      <c r="Q18" s="18" t="n">
        <v>0.55218847</v>
      </c>
      <c r="R18" s="20" t="n">
        <v>0.39031789</v>
      </c>
    </row>
    <row r="19" spans="1:18">
      <c r="A19" s="15" t="s">
        <v>441</v>
      </c>
      <c r="B19" s="17" t="n">
        <v>2850</v>
      </c>
      <c r="C19" s="18">
        <f>(2487.0/B19*100)</f>
        <v/>
      </c>
      <c r="D19" s="19" t="n">
        <v>363</v>
      </c>
      <c r="E19" s="18" t="n">
        <v>49.55745071</v>
      </c>
      <c r="F19" s="20" t="n">
        <v>2.56419585</v>
      </c>
      <c r="G19" s="18" t="n">
        <v>50.00492091</v>
      </c>
      <c r="H19" s="20" t="n">
        <v>2.527324</v>
      </c>
      <c r="I19" s="18" t="n">
        <v>0</v>
      </c>
      <c r="J19" s="20" t="n">
        <v>0</v>
      </c>
      <c r="K19" s="18" t="n">
        <v>0.19837988</v>
      </c>
      <c r="L19" s="20" t="n">
        <v>0.19657692</v>
      </c>
      <c r="M19" s="18" t="n">
        <v>0</v>
      </c>
      <c r="N19" s="20" t="n">
        <v>0</v>
      </c>
      <c r="O19" s="18" t="n">
        <v>0</v>
      </c>
      <c r="P19" s="20" t="n">
        <v>0</v>
      </c>
      <c r="Q19" s="18" t="n">
        <v>0.2392485</v>
      </c>
      <c r="R19" s="20" t="n">
        <v>0.24034585</v>
      </c>
    </row>
    <row r="20" spans="1:18">
      <c r="A20" s="15" t="s">
        <v>442</v>
      </c>
      <c r="B20" s="17" t="n">
        <v>1741</v>
      </c>
      <c r="C20" s="18">
        <f>(1534.0/B20*100)</f>
        <v/>
      </c>
      <c r="D20" s="19" t="n">
        <v>207</v>
      </c>
      <c r="E20" s="18" t="n">
        <v>55.08893977</v>
      </c>
      <c r="F20" s="20" t="n">
        <v>3.58419993</v>
      </c>
      <c r="G20" s="18" t="n">
        <v>43.49132757</v>
      </c>
      <c r="H20" s="20" t="n">
        <v>3.57574202</v>
      </c>
      <c r="I20" s="18" t="n">
        <v>0</v>
      </c>
      <c r="J20" s="20" t="n">
        <v>0</v>
      </c>
      <c r="K20" s="18" t="n">
        <v>0.41295787</v>
      </c>
      <c r="L20" s="20" t="n">
        <v>0.41135388</v>
      </c>
      <c r="M20" s="18" t="n">
        <v>0</v>
      </c>
      <c r="N20" s="20" t="n">
        <v>0</v>
      </c>
      <c r="O20" s="18" t="n">
        <v>0</v>
      </c>
      <c r="P20" s="20" t="n">
        <v>0</v>
      </c>
      <c r="Q20" s="18" t="n">
        <v>1.00677478</v>
      </c>
      <c r="R20" s="20" t="n">
        <v>0.72053062</v>
      </c>
    </row>
    <row r="21" spans="1:18">
      <c r="A21" s="15" t="s">
        <v>443</v>
      </c>
      <c r="B21" s="17" t="n">
        <v>2833</v>
      </c>
      <c r="C21" s="18">
        <f>(2366.0/B21*100)</f>
        <v/>
      </c>
      <c r="D21" s="19" t="n">
        <v>467</v>
      </c>
      <c r="E21" s="18" t="n">
        <v>60.46435145</v>
      </c>
      <c r="F21" s="20" t="n">
        <v>2.46038596</v>
      </c>
      <c r="G21" s="18" t="n">
        <v>38.77543824</v>
      </c>
      <c r="H21" s="20" t="n">
        <v>2.45585277</v>
      </c>
      <c r="I21" s="18" t="n">
        <v>0</v>
      </c>
      <c r="J21" s="20" t="n">
        <v>0</v>
      </c>
      <c r="K21" s="18" t="n">
        <v>0.24986209</v>
      </c>
      <c r="L21" s="20" t="n">
        <v>0.24197601</v>
      </c>
      <c r="M21" s="18" t="n">
        <v>0</v>
      </c>
      <c r="N21" s="20" t="n">
        <v>0</v>
      </c>
      <c r="O21" s="18" t="n">
        <v>0</v>
      </c>
      <c r="P21" s="20" t="n">
        <v>0</v>
      </c>
      <c r="Q21" s="18" t="n">
        <v>0.51034822</v>
      </c>
      <c r="R21" s="20" t="n">
        <v>0.29924488</v>
      </c>
    </row>
    <row r="22" spans="1:18">
      <c r="A22" s="15" t="s">
        <v>444</v>
      </c>
      <c r="B22" s="17" t="n">
        <v>3667</v>
      </c>
      <c r="C22" s="18">
        <f>(3278.0/B22*100)</f>
        <v/>
      </c>
      <c r="D22" s="19" t="n">
        <v>389</v>
      </c>
      <c r="E22" s="18" t="n">
        <v>54.11374739</v>
      </c>
      <c r="F22" s="20" t="n">
        <v>2.78008992</v>
      </c>
      <c r="G22" s="18" t="n">
        <v>42.30362228</v>
      </c>
      <c r="H22" s="20" t="n">
        <v>2.89757957</v>
      </c>
      <c r="I22" s="18" t="n">
        <v>0</v>
      </c>
      <c r="J22" s="20" t="n">
        <v>0</v>
      </c>
      <c r="K22" s="18" t="n">
        <v>1.8332216</v>
      </c>
      <c r="L22" s="20" t="n">
        <v>0.78530428</v>
      </c>
      <c r="M22" s="18" t="n">
        <v>0</v>
      </c>
      <c r="N22" s="20" t="n">
        <v>0</v>
      </c>
      <c r="O22" s="18" t="n">
        <v>0</v>
      </c>
      <c r="P22" s="20" t="n">
        <v>0</v>
      </c>
      <c r="Q22" s="18" t="n">
        <v>1.74940874</v>
      </c>
      <c r="R22" s="20" t="n">
        <v>0.6937115700000001</v>
      </c>
    </row>
    <row r="23" spans="1:18">
      <c r="A23" s="15" t="s">
        <v>445</v>
      </c>
      <c r="B23" s="17" t="n">
        <v>5792</v>
      </c>
      <c r="C23" s="18">
        <f>(5104.0/B23*100)</f>
        <v/>
      </c>
      <c r="D23" s="19" t="n">
        <v>688</v>
      </c>
      <c r="E23" s="18" t="n">
        <v>43.34761717</v>
      </c>
      <c r="F23" s="20" t="n">
        <v>2.17366045</v>
      </c>
      <c r="G23" s="18" t="n">
        <v>54.35506727</v>
      </c>
      <c r="H23" s="20" t="n">
        <v>2.24896106</v>
      </c>
      <c r="I23" s="18" t="n">
        <v>0</v>
      </c>
      <c r="J23" s="20" t="n">
        <v>0</v>
      </c>
      <c r="K23" s="18" t="n">
        <v>1.43576852</v>
      </c>
      <c r="L23" s="20" t="n">
        <v>0.8992675</v>
      </c>
      <c r="M23" s="18" t="n">
        <v>0</v>
      </c>
      <c r="N23" s="20" t="n">
        <v>0</v>
      </c>
      <c r="O23" s="18" t="n">
        <v>0</v>
      </c>
      <c r="P23" s="20" t="n">
        <v>0</v>
      </c>
      <c r="Q23" s="18" t="n">
        <v>0.86154704</v>
      </c>
      <c r="R23" s="20" t="n">
        <v>0.6062080399999999</v>
      </c>
    </row>
    <row r="24" spans="1:18">
      <c r="A24" s="15" t="s">
        <v>446</v>
      </c>
      <c r="B24" s="17" t="n">
        <v>3309</v>
      </c>
      <c r="C24" s="18">
        <f>(2918.0/B24*100)</f>
        <v/>
      </c>
      <c r="D24" s="19" t="n">
        <v>391</v>
      </c>
      <c r="E24" s="18" t="n">
        <v>63.58816269</v>
      </c>
      <c r="F24" s="20" t="n">
        <v>2.31248616</v>
      </c>
      <c r="G24" s="18" t="n">
        <v>35.08854131</v>
      </c>
      <c r="H24" s="20" t="n">
        <v>2.3592654</v>
      </c>
      <c r="I24" s="18" t="n">
        <v>0</v>
      </c>
      <c r="J24" s="20" t="n">
        <v>0</v>
      </c>
      <c r="K24" s="18" t="n">
        <v>1.323296</v>
      </c>
      <c r="L24" s="20" t="n">
        <v>0.5912065</v>
      </c>
      <c r="M24" s="18" t="n">
        <v>0</v>
      </c>
      <c r="N24" s="20" t="n">
        <v>0</v>
      </c>
      <c r="O24" s="18" t="n">
        <v>0</v>
      </c>
      <c r="P24" s="20" t="n">
        <v>0</v>
      </c>
      <c r="Q24" s="18" t="n">
        <v>0</v>
      </c>
      <c r="R24" s="20" t="n">
        <v>0</v>
      </c>
    </row>
    <row r="25" spans="1:18">
      <c r="A25" s="15" t="s">
        <v>447</v>
      </c>
      <c r="B25" s="17" t="n">
        <v>2669</v>
      </c>
      <c r="C25" s="18">
        <f>(2339.0/B25*100)</f>
        <v/>
      </c>
      <c r="D25" s="19" t="n">
        <v>330</v>
      </c>
      <c r="E25" s="18" t="n">
        <v>55.36160812</v>
      </c>
      <c r="F25" s="20" t="n">
        <v>2.91775562</v>
      </c>
      <c r="G25" s="18" t="n">
        <v>44.3220089</v>
      </c>
      <c r="H25" s="20" t="n">
        <v>2.96188662</v>
      </c>
      <c r="I25" s="18" t="n">
        <v>0</v>
      </c>
      <c r="J25" s="20" t="n">
        <v>0</v>
      </c>
      <c r="K25" s="18" t="n">
        <v>0.31638297</v>
      </c>
      <c r="L25" s="20" t="n">
        <v>0.3148837</v>
      </c>
      <c r="M25" s="18" t="n">
        <v>0</v>
      </c>
      <c r="N25" s="20" t="n">
        <v>0</v>
      </c>
      <c r="O25" s="18" t="n">
        <v>0</v>
      </c>
      <c r="P25" s="20" t="n">
        <v>0</v>
      </c>
      <c r="Q25" s="18" t="n">
        <v>0</v>
      </c>
      <c r="R25" s="20" t="n">
        <v>0</v>
      </c>
    </row>
    <row r="26" spans="1:18">
      <c r="A26" s="15" t="s">
        <v>448</v>
      </c>
      <c r="B26" s="17" t="n">
        <v>2419</v>
      </c>
      <c r="C26" s="18">
        <f>(2137.0/B26*100)</f>
        <v/>
      </c>
      <c r="D26" s="19" t="n">
        <v>282</v>
      </c>
      <c r="E26" s="18" t="n">
        <v>48.66121684</v>
      </c>
      <c r="F26" s="20" t="n">
        <v>3.3417249</v>
      </c>
      <c r="G26" s="18" t="n">
        <v>50.99502188</v>
      </c>
      <c r="H26" s="20" t="n">
        <v>3.40510835</v>
      </c>
      <c r="I26" s="18" t="n">
        <v>0</v>
      </c>
      <c r="J26" s="20" t="n">
        <v>0</v>
      </c>
      <c r="K26" s="18" t="n">
        <v>0</v>
      </c>
      <c r="L26" s="20" t="n">
        <v>0</v>
      </c>
      <c r="M26" s="18" t="n">
        <v>0</v>
      </c>
      <c r="N26" s="20" t="n">
        <v>0</v>
      </c>
      <c r="O26" s="18" t="n">
        <v>0</v>
      </c>
      <c r="P26" s="20" t="n">
        <v>0</v>
      </c>
      <c r="Q26" s="18" t="n">
        <v>0.34376128</v>
      </c>
      <c r="R26" s="20" t="n">
        <v>0.36135403</v>
      </c>
    </row>
    <row r="27" spans="1:18">
      <c r="A27" s="15" t="s">
        <v>449</v>
      </c>
      <c r="B27" s="17" t="n">
        <v>2683</v>
      </c>
      <c r="C27" s="18">
        <f>(2373.0/B27*100)</f>
        <v/>
      </c>
      <c r="D27" s="19" t="n">
        <v>310</v>
      </c>
      <c r="E27" s="18" t="n">
        <v>53.48052167</v>
      </c>
      <c r="F27" s="20" t="n">
        <v>2.77916781</v>
      </c>
      <c r="G27" s="18" t="n">
        <v>44.89022503</v>
      </c>
      <c r="H27" s="20" t="n">
        <v>2.87626465</v>
      </c>
      <c r="I27" s="18" t="n">
        <v>0</v>
      </c>
      <c r="J27" s="20" t="n">
        <v>0</v>
      </c>
      <c r="K27" s="18" t="n">
        <v>1.29891647</v>
      </c>
      <c r="L27" s="20" t="n">
        <v>0.64398787</v>
      </c>
      <c r="M27" s="18" t="n">
        <v>0</v>
      </c>
      <c r="N27" s="20" t="n">
        <v>0</v>
      </c>
      <c r="O27" s="18" t="n">
        <v>0</v>
      </c>
      <c r="P27" s="20" t="n">
        <v>0</v>
      </c>
      <c r="Q27" s="18" t="n">
        <v>0.33033683</v>
      </c>
      <c r="R27" s="20" t="n">
        <v>0.33066681</v>
      </c>
    </row>
    <row r="28" spans="1:18">
      <c r="A28" s="15" t="s">
        <v>450</v>
      </c>
      <c r="B28" s="17" t="n">
        <v>3803</v>
      </c>
      <c r="C28" s="18">
        <f>(3377.0/B28*100)</f>
        <v/>
      </c>
      <c r="D28" s="19" t="n">
        <v>426</v>
      </c>
      <c r="E28" s="18" t="n">
        <v>66.86878547000001</v>
      </c>
      <c r="F28" s="20" t="n">
        <v>2.1973875</v>
      </c>
      <c r="G28" s="18" t="n">
        <v>31.14111079</v>
      </c>
      <c r="H28" s="20" t="n">
        <v>2.19063577</v>
      </c>
      <c r="I28" s="18" t="n">
        <v>0</v>
      </c>
      <c r="J28" s="20" t="n">
        <v>0</v>
      </c>
      <c r="K28" s="18" t="n">
        <v>0.94780558</v>
      </c>
      <c r="L28" s="20" t="n">
        <v>0.55822041</v>
      </c>
      <c r="M28" s="18" t="n">
        <v>0</v>
      </c>
      <c r="N28" s="20" t="n">
        <v>0</v>
      </c>
      <c r="O28" s="18" t="n">
        <v>0</v>
      </c>
      <c r="P28" s="20" t="n">
        <v>0</v>
      </c>
      <c r="Q28" s="18" t="n">
        <v>1.04229816</v>
      </c>
      <c r="R28" s="20" t="n">
        <v>0.45818902</v>
      </c>
    </row>
    <row r="29" spans="1:18">
      <c r="A29" s="15" t="s">
        <v>451</v>
      </c>
      <c r="B29" s="17" t="n">
        <v>2700</v>
      </c>
      <c r="C29" s="18">
        <f>(2393.0/B29*100)</f>
        <v/>
      </c>
      <c r="D29" s="19" t="n">
        <v>307</v>
      </c>
      <c r="E29" s="18" t="n">
        <v>58.92966485</v>
      </c>
      <c r="F29" s="20" t="n">
        <v>2.40227092</v>
      </c>
      <c r="G29" s="18" t="n">
        <v>41.07033515</v>
      </c>
      <c r="H29" s="20" t="n">
        <v>2.40227092</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(2014.0/B30*100)</f>
        <v/>
      </c>
      <c r="D30" s="19" t="n">
        <v>243</v>
      </c>
      <c r="E30" s="18" t="n">
        <v>57.21549697</v>
      </c>
      <c r="F30" s="20" t="n">
        <v>3.83430306</v>
      </c>
      <c r="G30" s="18" t="n">
        <v>39.2063602</v>
      </c>
      <c r="H30" s="20" t="n">
        <v>4.03117683</v>
      </c>
      <c r="I30" s="18" t="n">
        <v>0</v>
      </c>
      <c r="J30" s="20" t="n">
        <v>0</v>
      </c>
      <c r="K30" s="18" t="n">
        <v>3.25113508</v>
      </c>
      <c r="L30" s="20" t="n">
        <v>1.20476592</v>
      </c>
      <c r="M30" s="18" t="n">
        <v>0</v>
      </c>
      <c r="N30" s="20" t="n">
        <v>0</v>
      </c>
      <c r="O30" s="18" t="n">
        <v>0</v>
      </c>
      <c r="P30" s="20" t="n">
        <v>0</v>
      </c>
      <c r="Q30" s="18" t="n">
        <v>0.32700775</v>
      </c>
      <c r="R30" s="20" t="n">
        <v>0.31521078</v>
      </c>
    </row>
    <row r="31" spans="1:18">
      <c r="A31" s="15" t="s">
        <v>453</v>
      </c>
      <c r="B31" s="17" t="n">
        <v>2706</v>
      </c>
      <c r="C31" s="18">
        <f>(2385.0/B31*100)</f>
        <v/>
      </c>
      <c r="D31" s="19" t="n">
        <v>321</v>
      </c>
      <c r="E31" s="18" t="n">
        <v>55.2337725</v>
      </c>
      <c r="F31" s="20" t="n">
        <v>2.9965935</v>
      </c>
      <c r="G31" s="18" t="n">
        <v>43.23773594</v>
      </c>
      <c r="H31" s="20" t="n">
        <v>3.02961776</v>
      </c>
      <c r="I31" s="18" t="n">
        <v>0</v>
      </c>
      <c r="J31" s="20" t="n">
        <v>0</v>
      </c>
      <c r="K31" s="18" t="n">
        <v>1.52849156</v>
      </c>
      <c r="L31" s="20" t="n">
        <v>0.80748294</v>
      </c>
      <c r="M31" s="18" t="n">
        <v>0</v>
      </c>
      <c r="N31" s="20" t="n">
        <v>0</v>
      </c>
      <c r="O31" s="18" t="n">
        <v>0</v>
      </c>
      <c r="P31" s="20" t="n">
        <v>0</v>
      </c>
      <c r="Q31" s="18" t="n">
        <v>0</v>
      </c>
      <c r="R31" s="20" t="n">
        <v>0</v>
      </c>
    </row>
    <row r="32" spans="1:18">
      <c r="A32" s="15" t="s">
        <v>454</v>
      </c>
      <c r="B32" s="17" t="n">
        <v>2209</v>
      </c>
      <c r="C32" s="18">
        <f>(1833.0/B32*100)</f>
        <v/>
      </c>
      <c r="D32" s="19" t="n">
        <v>376</v>
      </c>
      <c r="E32" s="18" t="n">
        <v>34.32977226</v>
      </c>
      <c r="F32" s="20" t="n">
        <v>2.55491817</v>
      </c>
      <c r="G32" s="18" t="n">
        <v>65.67022774</v>
      </c>
      <c r="H32" s="20" t="n">
        <v>2.55491817</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(3233.0/B33*100)</f>
        <v/>
      </c>
      <c r="D33" s="19" t="n">
        <v>418</v>
      </c>
      <c r="E33" s="18" t="n">
        <v>63.60453374</v>
      </c>
      <c r="F33" s="20" t="n">
        <v>2.58940742</v>
      </c>
      <c r="G33" s="18" t="n">
        <v>35.07389972</v>
      </c>
      <c r="H33" s="20" t="n">
        <v>2.64199353</v>
      </c>
      <c r="I33" s="18" t="n">
        <v>0</v>
      </c>
      <c r="J33" s="20" t="n">
        <v>0</v>
      </c>
      <c r="K33" s="18" t="n">
        <v>0.9502331899999999</v>
      </c>
      <c r="L33" s="20" t="n">
        <v>0.5406655500000001</v>
      </c>
      <c r="M33" s="18" t="n">
        <v>0</v>
      </c>
      <c r="N33" s="20" t="n">
        <v>0</v>
      </c>
      <c r="O33" s="18" t="n">
        <v>0</v>
      </c>
      <c r="P33" s="20" t="n">
        <v>0</v>
      </c>
      <c r="Q33" s="18" t="n">
        <v>0.37133335</v>
      </c>
      <c r="R33" s="20" t="n">
        <v>0.27618039</v>
      </c>
    </row>
    <row r="34" spans="1:18">
      <c r="A34" s="15" t="s">
        <v>456</v>
      </c>
      <c r="B34" s="17" t="n">
        <v>3035</v>
      </c>
      <c r="C34" s="18">
        <f>(2683.0/B34*100)</f>
        <v/>
      </c>
      <c r="D34" s="19" t="n">
        <v>352</v>
      </c>
      <c r="E34" s="18" t="n">
        <v>52.29891282</v>
      </c>
      <c r="F34" s="20" t="n">
        <v>2.65751603</v>
      </c>
      <c r="G34" s="18" t="n">
        <v>47.19900151</v>
      </c>
      <c r="H34" s="20" t="n">
        <v>2.6718318</v>
      </c>
      <c r="I34" s="18" t="n">
        <v>0</v>
      </c>
      <c r="J34" s="20" t="n">
        <v>0</v>
      </c>
      <c r="K34" s="18" t="n">
        <v>0.23051759</v>
      </c>
      <c r="L34" s="20" t="n">
        <v>0.22799139</v>
      </c>
      <c r="M34" s="18" t="n">
        <v>0</v>
      </c>
      <c r="N34" s="20" t="n">
        <v>0</v>
      </c>
      <c r="O34" s="18" t="n">
        <v>0</v>
      </c>
      <c r="P34" s="20" t="n">
        <v>0</v>
      </c>
      <c r="Q34" s="18" t="n">
        <v>0.27156808</v>
      </c>
      <c r="R34" s="20" t="n">
        <v>0.26972351</v>
      </c>
    </row>
    <row r="35" spans="1:18">
      <c r="A35" s="15" t="s">
        <v>457</v>
      </c>
      <c r="B35" s="17" t="n">
        <v>2901</v>
      </c>
      <c r="C35" s="18">
        <f>(2536.0/B35*100)</f>
        <v/>
      </c>
      <c r="D35" s="19" t="n">
        <v>365</v>
      </c>
      <c r="E35" s="18" t="n">
        <v>44.70745167</v>
      </c>
      <c r="F35" s="20" t="n">
        <v>3.31126192</v>
      </c>
      <c r="G35" s="18" t="n">
        <v>55.16386806</v>
      </c>
      <c r="H35" s="20" t="n">
        <v>3.30232634</v>
      </c>
      <c r="I35" s="18" t="n">
        <v>0</v>
      </c>
      <c r="J35" s="20" t="n">
        <v>0</v>
      </c>
      <c r="K35" s="18" t="n">
        <v>0.12868027</v>
      </c>
      <c r="L35" s="20" t="n">
        <v>0.12802075</v>
      </c>
      <c r="M35" s="18" t="n">
        <v>0</v>
      </c>
      <c r="N35" s="20" t="n">
        <v>0</v>
      </c>
      <c r="O35" s="18" t="n">
        <v>0</v>
      </c>
      <c r="P35" s="20" t="n">
        <v>0</v>
      </c>
      <c r="Q35" s="18" t="n">
        <v>0</v>
      </c>
      <c r="R35" s="20" t="n">
        <v>0</v>
      </c>
    </row>
    <row r="36" spans="1:18">
      <c r="A36" s="15" t="s">
        <v>458</v>
      </c>
      <c r="B36" s="17" t="n">
        <v>3404</v>
      </c>
      <c r="C36" s="18">
        <f>(3012.0/B36*100)</f>
        <v/>
      </c>
      <c r="D36" s="19" t="n">
        <v>392</v>
      </c>
      <c r="E36" s="18" t="n">
        <v>47.67407899</v>
      </c>
      <c r="F36" s="20" t="n">
        <v>3.51542397</v>
      </c>
      <c r="G36" s="18" t="n">
        <v>52.08440165</v>
      </c>
      <c r="H36" s="20" t="n">
        <v>3.49868463</v>
      </c>
      <c r="I36" s="18" t="n">
        <v>0</v>
      </c>
      <c r="J36" s="20" t="n">
        <v>0</v>
      </c>
      <c r="K36" s="18" t="n">
        <v>0.24151936</v>
      </c>
      <c r="L36" s="20" t="n">
        <v>0.24530723</v>
      </c>
      <c r="M36" s="18" t="n">
        <v>0</v>
      </c>
      <c r="N36" s="20" t="n">
        <v>0</v>
      </c>
      <c r="O36" s="18" t="n">
        <v>0</v>
      </c>
      <c r="P36" s="20" t="n">
        <v>0</v>
      </c>
      <c r="Q36" s="18" t="n">
        <v>0</v>
      </c>
      <c r="R36" s="20" t="n">
        <v>0</v>
      </c>
    </row>
    <row r="37" spans="1:18">
      <c r="A37" s="15" t="s">
        <v>459</v>
      </c>
      <c r="B37" s="17" t="n">
        <v>2731</v>
      </c>
      <c r="C37" s="18">
        <f>(2402.0/B37*100)</f>
        <v/>
      </c>
      <c r="D37" s="19" t="n">
        <v>329</v>
      </c>
      <c r="E37" s="18" t="n">
        <v>47.17728469</v>
      </c>
      <c r="F37" s="20" t="n">
        <v>2.79526172</v>
      </c>
      <c r="G37" s="18" t="n">
        <v>49.15893337</v>
      </c>
      <c r="H37" s="20" t="n">
        <v>2.72441985</v>
      </c>
      <c r="I37" s="18" t="n">
        <v>0</v>
      </c>
      <c r="J37" s="20" t="n">
        <v>0</v>
      </c>
      <c r="K37" s="18" t="n">
        <v>2.831836</v>
      </c>
      <c r="L37" s="20" t="n">
        <v>0.9070922</v>
      </c>
      <c r="M37" s="18" t="n">
        <v>0</v>
      </c>
      <c r="N37" s="20" t="n">
        <v>0</v>
      </c>
      <c r="O37" s="18" t="n">
        <v>0</v>
      </c>
      <c r="P37" s="20" t="n">
        <v>0</v>
      </c>
      <c r="Q37" s="18" t="n">
        <v>0.8319459299999999</v>
      </c>
      <c r="R37" s="20" t="n">
        <v>0.48152455</v>
      </c>
    </row>
    <row r="38" spans="1:18">
      <c r="A38" s="15" t="s">
        <v>460</v>
      </c>
      <c r="B38" s="17" t="n">
        <v>2807</v>
      </c>
      <c r="C38" s="18">
        <f>(2342.0/B38*100)</f>
        <v/>
      </c>
      <c r="D38" s="19" t="n">
        <v>465</v>
      </c>
      <c r="E38" s="18" t="n">
        <v>49.49837301</v>
      </c>
      <c r="F38" s="20" t="n">
        <v>2.91405567</v>
      </c>
      <c r="G38" s="18" t="n">
        <v>48.45434585</v>
      </c>
      <c r="H38" s="20" t="n">
        <v>2.90167779</v>
      </c>
      <c r="I38" s="18" t="n">
        <v>0</v>
      </c>
      <c r="J38" s="20" t="n">
        <v>0</v>
      </c>
      <c r="K38" s="18" t="n">
        <v>1.36417525</v>
      </c>
      <c r="L38" s="20" t="n">
        <v>0.58798764</v>
      </c>
      <c r="M38" s="18" t="n">
        <v>0</v>
      </c>
      <c r="N38" s="20" t="n">
        <v>0</v>
      </c>
      <c r="O38" s="18" t="n">
        <v>0</v>
      </c>
      <c r="P38" s="20" t="n">
        <v>0</v>
      </c>
      <c r="Q38" s="18" t="n">
        <v>0.68310589</v>
      </c>
      <c r="R38" s="20" t="n">
        <v>0.24629407</v>
      </c>
    </row>
    <row r="39" spans="1:18">
      <c r="A39" s="15" t="s">
        <v>461</v>
      </c>
      <c r="B39" s="17" t="n">
        <v>2938</v>
      </c>
      <c r="C39" s="18">
        <f>(2589.0/B39*100)</f>
        <v/>
      </c>
      <c r="D39" s="19" t="n">
        <v>349</v>
      </c>
      <c r="E39" s="18" t="n">
        <v>59.56032016</v>
      </c>
      <c r="F39" s="20" t="n">
        <v>2.77212575</v>
      </c>
      <c r="G39" s="18" t="n">
        <v>40.15415242</v>
      </c>
      <c r="H39" s="20" t="n">
        <v>2.85980068</v>
      </c>
      <c r="I39" s="18" t="n">
        <v>0</v>
      </c>
      <c r="J39" s="20" t="n">
        <v>0</v>
      </c>
      <c r="K39" s="18" t="n">
        <v>0</v>
      </c>
      <c r="L39" s="20" t="n">
        <v>0</v>
      </c>
      <c r="M39" s="18" t="n">
        <v>0</v>
      </c>
      <c r="N39" s="20" t="n">
        <v>0</v>
      </c>
      <c r="O39" s="18" t="n">
        <v>0</v>
      </c>
      <c r="P39" s="20" t="n">
        <v>0</v>
      </c>
      <c r="Q39" s="18" t="n">
        <v>0.28552742</v>
      </c>
      <c r="R39" s="20" t="n">
        <v>0.2602999</v>
      </c>
    </row>
    <row r="40" spans="1:18">
      <c r="A40" s="15" t="s">
        <v>462</v>
      </c>
      <c r="B40" s="17" t="n">
        <v>6922</v>
      </c>
      <c r="C40" s="18">
        <f>(6095.0/B40*100)</f>
        <v/>
      </c>
      <c r="D40" s="19" t="n">
        <v>827</v>
      </c>
      <c r="E40" s="18" t="n">
        <v>55.68492387</v>
      </c>
      <c r="F40" s="20" t="n">
        <v>3.07605908</v>
      </c>
      <c r="G40" s="18" t="n">
        <v>42.14744621</v>
      </c>
      <c r="H40" s="20" t="n">
        <v>2.94982031</v>
      </c>
      <c r="I40" s="18" t="n">
        <v>0</v>
      </c>
      <c r="J40" s="20" t="n">
        <v>0</v>
      </c>
      <c r="K40" s="18" t="n">
        <v>0.99849957</v>
      </c>
      <c r="L40" s="20" t="n">
        <v>0.53999263</v>
      </c>
      <c r="M40" s="18" t="n">
        <v>0</v>
      </c>
      <c r="N40" s="20" t="n">
        <v>0</v>
      </c>
      <c r="O40" s="18" t="n">
        <v>0</v>
      </c>
      <c r="P40" s="20" t="n">
        <v>0</v>
      </c>
      <c r="Q40" s="18" t="n">
        <v>1.16913035</v>
      </c>
      <c r="R40" s="20" t="n">
        <v>0.53547197</v>
      </c>
    </row>
    <row r="41" spans="1:18">
      <c r="A41" s="15" t="s">
        <v>463</v>
      </c>
      <c r="B41" s="17" t="n">
        <v>2854</v>
      </c>
      <c r="C41" s="18">
        <f>(2510.0/B41*100)</f>
        <v/>
      </c>
      <c r="D41" s="19" t="n">
        <v>344</v>
      </c>
      <c r="E41" s="18" t="n">
        <v>46.5386265</v>
      </c>
      <c r="F41" s="20" t="n">
        <v>3.07768016</v>
      </c>
      <c r="G41" s="18" t="n">
        <v>52.18591291</v>
      </c>
      <c r="H41" s="20" t="n">
        <v>3.09422632</v>
      </c>
      <c r="I41" s="18" t="n">
        <v>0</v>
      </c>
      <c r="J41" s="20" t="n">
        <v>0</v>
      </c>
      <c r="K41" s="18" t="n">
        <v>0.98483043</v>
      </c>
      <c r="L41" s="20" t="n">
        <v>0.60561401</v>
      </c>
      <c r="M41" s="18" t="n">
        <v>0</v>
      </c>
      <c r="N41" s="20" t="n">
        <v>0</v>
      </c>
      <c r="O41" s="18" t="n">
        <v>0</v>
      </c>
      <c r="P41" s="20" t="n">
        <v>0</v>
      </c>
      <c r="Q41" s="18" t="n">
        <v>0.29063016</v>
      </c>
      <c r="R41" s="20" t="n">
        <v>0.2880933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(10963.0/B46*100)</f>
        <v/>
      </c>
      <c r="D46" s="19" t="n">
        <v>1110</v>
      </c>
      <c r="E46" s="18" t="n">
        <v>61.29308654</v>
      </c>
      <c r="F46" s="20" t="n">
        <v>2.21344081</v>
      </c>
      <c r="G46" s="18" t="n">
        <v>36.17693977</v>
      </c>
      <c r="H46" s="20" t="n">
        <v>2.24687067</v>
      </c>
      <c r="I46" s="18" t="n">
        <v>0</v>
      </c>
      <c r="J46" s="20" t="n">
        <v>0</v>
      </c>
      <c r="K46" s="18" t="n">
        <v>1.80296428</v>
      </c>
      <c r="L46" s="20" t="n">
        <v>0.43434893</v>
      </c>
      <c r="M46" s="18" t="n">
        <v>0</v>
      </c>
      <c r="N46" s="20" t="n">
        <v>0</v>
      </c>
      <c r="O46" s="18" t="n">
        <v>0</v>
      </c>
      <c r="P46" s="20" t="n">
        <v>0</v>
      </c>
      <c r="Q46" s="18" t="n">
        <v>0.72700942</v>
      </c>
      <c r="R46" s="20" t="n">
        <v>0.27755627</v>
      </c>
    </row>
    <row r="47" spans="1:18">
      <c r="A47" s="15" t="s">
        <v>470</v>
      </c>
      <c r="B47" s="17" t="n">
        <v>2823</v>
      </c>
      <c r="C47" s="18">
        <f>(2493.0/B47*100)</f>
        <v/>
      </c>
      <c r="D47" s="19" t="n">
        <v>330</v>
      </c>
      <c r="E47" s="18" t="n">
        <v>51.87018268</v>
      </c>
      <c r="F47" s="20" t="n">
        <v>2.78641703</v>
      </c>
      <c r="G47" s="18" t="n">
        <v>46.31844417</v>
      </c>
      <c r="H47" s="20" t="n">
        <v>2.80420735</v>
      </c>
      <c r="I47" s="18" t="n">
        <v>0</v>
      </c>
      <c r="J47" s="20" t="n">
        <v>0</v>
      </c>
      <c r="K47" s="18" t="n">
        <v>1.53397488</v>
      </c>
      <c r="L47" s="20" t="n">
        <v>0.68166096</v>
      </c>
      <c r="M47" s="18" t="n">
        <v>0</v>
      </c>
      <c r="N47" s="20" t="n">
        <v>0</v>
      </c>
      <c r="O47" s="18" t="n">
        <v>0</v>
      </c>
      <c r="P47" s="20" t="n">
        <v>0</v>
      </c>
      <c r="Q47" s="18" t="n">
        <v>0.27739827</v>
      </c>
      <c r="R47" s="20" t="n">
        <v>0.28208298</v>
      </c>
    </row>
    <row r="48" spans="1:18">
      <c r="A48" s="15" t="s">
        <v>471</v>
      </c>
      <c r="B48" s="17" t="n">
        <v>4682</v>
      </c>
      <c r="C48" s="18">
        <f>(4106.0/B48*100)</f>
        <v/>
      </c>
      <c r="D48" s="19" t="n">
        <v>576</v>
      </c>
      <c r="E48" s="18" t="n">
        <v>51.61958719</v>
      </c>
      <c r="F48" s="20" t="n">
        <v>3.38508298</v>
      </c>
      <c r="G48" s="18" t="n">
        <v>47.19717056</v>
      </c>
      <c r="H48" s="20" t="n">
        <v>3.45558496</v>
      </c>
      <c r="I48" s="18" t="n">
        <v>0</v>
      </c>
      <c r="J48" s="20" t="n">
        <v>0</v>
      </c>
      <c r="K48" s="18" t="n">
        <v>0.33423419</v>
      </c>
      <c r="L48" s="20" t="n">
        <v>0.32677977</v>
      </c>
      <c r="M48" s="18" t="n">
        <v>0</v>
      </c>
      <c r="N48" s="20" t="n">
        <v>0</v>
      </c>
      <c r="O48" s="18" t="n">
        <v>0</v>
      </c>
      <c r="P48" s="20" t="n">
        <v>0</v>
      </c>
      <c r="Q48" s="18" t="n">
        <v>0.84900806</v>
      </c>
      <c r="R48" s="20" t="n">
        <v>0.49528696</v>
      </c>
    </row>
    <row r="49" spans="1:18">
      <c r="A49" s="15" t="s">
        <v>472</v>
      </c>
      <c r="B49" s="17" t="n">
        <v>6158</v>
      </c>
      <c r="C49" s="18">
        <f>(5441.0/B49*100)</f>
        <v/>
      </c>
      <c r="D49" s="19" t="n">
        <v>717</v>
      </c>
      <c r="E49" s="18" t="n">
        <v>58.57384626</v>
      </c>
      <c r="F49" s="20" t="n">
        <v>2.46137561</v>
      </c>
      <c r="G49" s="18" t="n">
        <v>38.60407332</v>
      </c>
      <c r="H49" s="20" t="n">
        <v>2.37769407</v>
      </c>
      <c r="I49" s="18" t="n">
        <v>0</v>
      </c>
      <c r="J49" s="20" t="n">
        <v>0</v>
      </c>
      <c r="K49" s="18" t="n">
        <v>2.68063512</v>
      </c>
      <c r="L49" s="20" t="n">
        <v>0.80867882</v>
      </c>
      <c r="M49" s="18" t="n">
        <v>0</v>
      </c>
      <c r="N49" s="20" t="n">
        <v>0</v>
      </c>
      <c r="O49" s="18" t="n">
        <v>0</v>
      </c>
      <c r="P49" s="20" t="n">
        <v>0</v>
      </c>
      <c r="Q49" s="18" t="n">
        <v>0.1414453</v>
      </c>
      <c r="R49" s="20" t="n">
        <v>0.12728337</v>
      </c>
    </row>
    <row r="50" spans="1:18">
      <c r="A50" s="15" t="s">
        <v>473</v>
      </c>
      <c r="B50" s="17" t="n">
        <v>3494</v>
      </c>
      <c r="C50" s="18">
        <f>(3144.0/B50*100)</f>
        <v/>
      </c>
      <c r="D50" s="19" t="n">
        <v>350</v>
      </c>
      <c r="E50" s="18" t="n">
        <v>61.16729073</v>
      </c>
      <c r="F50" s="20" t="n">
        <v>2.923983</v>
      </c>
      <c r="G50" s="18" t="n">
        <v>37.78001368</v>
      </c>
      <c r="H50" s="20" t="n">
        <v>2.75049815</v>
      </c>
      <c r="I50" s="18" t="n">
        <v>0</v>
      </c>
      <c r="J50" s="20" t="n">
        <v>0</v>
      </c>
      <c r="K50" s="18" t="n">
        <v>0.24198254</v>
      </c>
      <c r="L50" s="20" t="n">
        <v>0.20499266</v>
      </c>
      <c r="M50" s="18" t="n">
        <v>0</v>
      </c>
      <c r="N50" s="20" t="n">
        <v>0</v>
      </c>
      <c r="O50" s="18" t="n">
        <v>0</v>
      </c>
      <c r="P50" s="20" t="n">
        <v>0</v>
      </c>
      <c r="Q50" s="18" t="n">
        <v>0.81071304</v>
      </c>
      <c r="R50" s="20" t="n">
        <v>0.60842546</v>
      </c>
    </row>
    <row r="51" spans="1:18">
      <c r="A51" s="15" t="s">
        <v>474</v>
      </c>
      <c r="B51" s="17" t="n">
        <v>3013</v>
      </c>
      <c r="C51" s="18">
        <f>(2652.0/B51*100)</f>
        <v/>
      </c>
      <c r="D51" s="19" t="n">
        <v>361</v>
      </c>
      <c r="E51" s="18" t="n">
        <v>52.58334644</v>
      </c>
      <c r="F51" s="20" t="n">
        <v>2.38609317</v>
      </c>
      <c r="G51" s="18" t="n">
        <v>46.77270593</v>
      </c>
      <c r="H51" s="20" t="n">
        <v>2.51864594</v>
      </c>
      <c r="I51" s="18" t="n">
        <v>0</v>
      </c>
      <c r="J51" s="20" t="n">
        <v>0</v>
      </c>
      <c r="K51" s="18" t="n">
        <v>0.29641031</v>
      </c>
      <c r="L51" s="20" t="n">
        <v>0.29710138</v>
      </c>
      <c r="M51" s="18" t="n">
        <v>0</v>
      </c>
      <c r="N51" s="20" t="n">
        <v>0</v>
      </c>
      <c r="O51" s="18" t="n">
        <v>0</v>
      </c>
      <c r="P51" s="20" t="n">
        <v>0</v>
      </c>
      <c r="Q51" s="18" t="n">
        <v>0.34753732</v>
      </c>
      <c r="R51" s="20" t="n">
        <v>0.34689786</v>
      </c>
    </row>
    <row r="52" spans="1:18">
      <c r="A52" s="15" t="s">
        <v>475</v>
      </c>
      <c r="B52" s="17" t="n">
        <v>2760</v>
      </c>
      <c r="C52" s="18">
        <f>(2436.0/B52*100)</f>
        <v/>
      </c>
      <c r="D52" s="19" t="n">
        <v>324</v>
      </c>
      <c r="E52" s="18" t="n">
        <v>56.92640176</v>
      </c>
      <c r="F52" s="20" t="n">
        <v>2.62940332</v>
      </c>
      <c r="G52" s="18" t="n">
        <v>40.46030905</v>
      </c>
      <c r="H52" s="20" t="n">
        <v>2.64976495</v>
      </c>
      <c r="I52" s="18" t="n">
        <v>0</v>
      </c>
      <c r="J52" s="20" t="n">
        <v>0</v>
      </c>
      <c r="K52" s="18" t="n">
        <v>1.86975615</v>
      </c>
      <c r="L52" s="20" t="n">
        <v>0.61265973</v>
      </c>
      <c r="M52" s="18" t="n">
        <v>0</v>
      </c>
      <c r="N52" s="20" t="n">
        <v>0</v>
      </c>
      <c r="O52" s="18" t="n">
        <v>0</v>
      </c>
      <c r="P52" s="20" t="n">
        <v>0</v>
      </c>
      <c r="Q52" s="18" t="n">
        <v>0.74353305</v>
      </c>
      <c r="R52" s="20" t="n">
        <v>0.45575451</v>
      </c>
    </row>
    <row r="53" spans="1:18">
      <c r="A53" s="15" t="s">
        <v>476</v>
      </c>
      <c r="B53" s="17" t="n">
        <v>2474</v>
      </c>
      <c r="C53" s="18">
        <f>(2098.0/B53*100)</f>
        <v/>
      </c>
      <c r="D53" s="19" t="n">
        <v>376</v>
      </c>
      <c r="E53" s="18" t="n">
        <v>53.06889782</v>
      </c>
      <c r="F53" s="20" t="n">
        <v>2.71474323</v>
      </c>
      <c r="G53" s="18" t="n">
        <v>25.94771014</v>
      </c>
      <c r="H53" s="20" t="n">
        <v>2.20147919</v>
      </c>
      <c r="I53" s="18" t="n">
        <v>0</v>
      </c>
      <c r="J53" s="20" t="n">
        <v>0</v>
      </c>
      <c r="K53" s="18" t="n">
        <v>20.03819385</v>
      </c>
      <c r="L53" s="20" t="n">
        <v>2.35303433</v>
      </c>
      <c r="M53" s="18" t="n">
        <v>0</v>
      </c>
      <c r="N53" s="20" t="n">
        <v>0</v>
      </c>
      <c r="O53" s="18" t="n">
        <v>0</v>
      </c>
      <c r="P53" s="20" t="n">
        <v>0</v>
      </c>
      <c r="Q53" s="18" t="n">
        <v>0.94519819</v>
      </c>
      <c r="R53" s="20" t="n">
        <v>0.50280357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(2368.0/B55*100)</f>
        <v/>
      </c>
      <c r="D55" s="19" t="n">
        <v>307</v>
      </c>
      <c r="E55" s="18" t="n">
        <v>63.28790923</v>
      </c>
      <c r="F55" s="20" t="n">
        <v>2.90682843</v>
      </c>
      <c r="G55" s="18" t="n">
        <v>36.02869239</v>
      </c>
      <c r="H55" s="20" t="n">
        <v>2.84194874</v>
      </c>
      <c r="I55" s="18" t="n">
        <v>0</v>
      </c>
      <c r="J55" s="20" t="n">
        <v>0</v>
      </c>
      <c r="K55" s="18" t="n">
        <v>0.31878684</v>
      </c>
      <c r="L55" s="20" t="n">
        <v>0.35200111</v>
      </c>
      <c r="M55" s="18" t="n">
        <v>0</v>
      </c>
      <c r="N55" s="20" t="n">
        <v>0</v>
      </c>
      <c r="O55" s="18" t="n">
        <v>0</v>
      </c>
      <c r="P55" s="20" t="n">
        <v>0</v>
      </c>
      <c r="Q55" s="18" t="n">
        <v>0.36461154</v>
      </c>
      <c r="R55" s="20" t="n">
        <v>0.35836363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(2833.0/B61*100)</f>
        <v/>
      </c>
      <c r="D61" s="19" t="n">
        <v>368</v>
      </c>
      <c r="E61" s="18" t="n">
        <v>36.07657178</v>
      </c>
      <c r="F61" s="20" t="n">
        <v>2.34754254</v>
      </c>
      <c r="G61" s="18" t="n">
        <v>63.41342568</v>
      </c>
      <c r="H61" s="20" t="n">
        <v>2.38050411</v>
      </c>
      <c r="I61" s="18" t="n">
        <v>0</v>
      </c>
      <c r="J61" s="20" t="n">
        <v>0</v>
      </c>
      <c r="K61" s="18" t="n">
        <v>0.44068375</v>
      </c>
      <c r="L61" s="20" t="n">
        <v>0.337195</v>
      </c>
      <c r="M61" s="18" t="n">
        <v>0</v>
      </c>
      <c r="N61" s="20" t="n">
        <v>0</v>
      </c>
      <c r="O61" s="18" t="n">
        <v>0</v>
      </c>
      <c r="P61" s="20" t="n">
        <v>0</v>
      </c>
      <c r="Q61" s="18" t="n">
        <v>0.06931879000000001</v>
      </c>
      <c r="R61" s="20" t="n">
        <v>0.07029738000000001</v>
      </c>
    </row>
    <row r="62" spans="1:18">
      <c r="A62" s="15" t="s">
        <v>486</v>
      </c>
      <c r="B62" s="17" t="n">
        <v>2230</v>
      </c>
      <c r="C62" s="18">
        <f>(1953.0/B62*100)</f>
        <v/>
      </c>
      <c r="D62" s="19" t="n">
        <v>277</v>
      </c>
      <c r="E62" s="18" t="n">
        <v>64.95916946</v>
      </c>
      <c r="F62" s="20" t="n">
        <v>2.91925949</v>
      </c>
      <c r="G62" s="18" t="n">
        <v>35.04083054</v>
      </c>
      <c r="H62" s="20" t="n">
        <v>2.91925949</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(2444.0/B67*100)</f>
        <v/>
      </c>
      <c r="D67" s="19" t="n">
        <v>327</v>
      </c>
      <c r="E67" s="18" t="n">
        <v>48.35319343</v>
      </c>
      <c r="F67" s="20" t="n">
        <v>2.7484568</v>
      </c>
      <c r="G67" s="18" t="n">
        <v>47.73456584</v>
      </c>
      <c r="H67" s="20" t="n">
        <v>2.85113506</v>
      </c>
      <c r="I67" s="18" t="n">
        <v>0</v>
      </c>
      <c r="J67" s="20" t="n">
        <v>0</v>
      </c>
      <c r="K67" s="18" t="n">
        <v>2.21468713</v>
      </c>
      <c r="L67" s="20" t="n">
        <v>0.79066576</v>
      </c>
      <c r="M67" s="18" t="n">
        <v>0</v>
      </c>
      <c r="N67" s="20" t="n">
        <v>0</v>
      </c>
      <c r="O67" s="18" t="n">
        <v>0</v>
      </c>
      <c r="P67" s="20" t="n">
        <v>0</v>
      </c>
      <c r="Q67" s="18" t="n">
        <v>1.69755359</v>
      </c>
      <c r="R67" s="20" t="n">
        <v>0.66080943</v>
      </c>
    </row>
    <row r="68" spans="1:18">
      <c r="A68" s="15" t="s">
        <v>492</v>
      </c>
      <c r="B68" s="17" t="n">
        <v>3460</v>
      </c>
      <c r="C68" s="18">
        <f>(3136.0/B68*100)</f>
        <v/>
      </c>
      <c r="D68" s="19" t="n">
        <v>324</v>
      </c>
      <c r="E68" s="18" t="n">
        <v>66.45674043</v>
      </c>
      <c r="F68" s="20" t="n">
        <v>2.50483227</v>
      </c>
      <c r="G68" s="18" t="n">
        <v>33.20952321</v>
      </c>
      <c r="H68" s="20" t="n">
        <v>2.44380126</v>
      </c>
      <c r="I68" s="18" t="n">
        <v>0</v>
      </c>
      <c r="J68" s="20" t="n">
        <v>0</v>
      </c>
      <c r="K68" s="18" t="n">
        <v>0.33373635</v>
      </c>
      <c r="L68" s="20" t="n">
        <v>0.33712616</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(5023.0/B70*100)</f>
        <v/>
      </c>
      <c r="D70" s="19" t="n">
        <v>1011</v>
      </c>
      <c r="E70" s="18" t="n">
        <v>55.54632829</v>
      </c>
      <c r="F70" s="20" t="n">
        <v>1.57387369</v>
      </c>
      <c r="G70" s="18" t="n">
        <v>41.19118072</v>
      </c>
      <c r="H70" s="20" t="n">
        <v>1.52200589</v>
      </c>
      <c r="I70" s="18" t="n">
        <v>0</v>
      </c>
      <c r="J70" s="20" t="n">
        <v>0</v>
      </c>
      <c r="K70" s="18" t="n">
        <v>3.06142793</v>
      </c>
      <c r="L70" s="20" t="n">
        <v>0.57452004</v>
      </c>
      <c r="M70" s="18" t="n">
        <v>0</v>
      </c>
      <c r="N70" s="20" t="n">
        <v>0</v>
      </c>
      <c r="O70" s="18" t="n">
        <v>0</v>
      </c>
      <c r="P70" s="20" t="n">
        <v>0</v>
      </c>
      <c r="Q70" s="18" t="n">
        <v>0.20106306</v>
      </c>
      <c r="R70" s="20" t="n">
        <v>0.14198663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(2775.0/B72*100)</f>
        <v/>
      </c>
      <c r="D72" s="19" t="n">
        <v>332</v>
      </c>
      <c r="E72" s="18" t="n">
        <v>61.0445868</v>
      </c>
      <c r="F72" s="20" t="n">
        <v>2.92703794</v>
      </c>
      <c r="G72" s="18" t="n">
        <v>37.32197708</v>
      </c>
      <c r="H72" s="20" t="n">
        <v>2.9283987</v>
      </c>
      <c r="I72" s="18" t="n">
        <v>0</v>
      </c>
      <c r="J72" s="20" t="n">
        <v>0</v>
      </c>
      <c r="K72" s="18" t="n">
        <v>1.63343612</v>
      </c>
      <c r="L72" s="20" t="n">
        <v>0.97138314</v>
      </c>
      <c r="M72" s="18" t="n">
        <v>0</v>
      </c>
      <c r="N72" s="20" t="n">
        <v>0</v>
      </c>
      <c r="O72" s="18" t="n">
        <v>0</v>
      </c>
      <c r="P72" s="20" t="n">
        <v>0</v>
      </c>
      <c r="Q72" s="18" t="n">
        <v>0</v>
      </c>
      <c r="R72" s="20" t="n">
        <v>0</v>
      </c>
    </row>
    <row r="73" spans="1:18">
      <c r="A73" s="15" t="s">
        <v>497</v>
      </c>
      <c r="B73" s="17" t="n">
        <v>2973</v>
      </c>
      <c r="C73" s="18">
        <f>(2623.0/B73*100)</f>
        <v/>
      </c>
      <c r="D73" s="19" t="n">
        <v>350</v>
      </c>
      <c r="E73" s="18" t="n">
        <v>51.35802305</v>
      </c>
      <c r="F73" s="20" t="n">
        <v>2.29944271</v>
      </c>
      <c r="G73" s="18" t="n">
        <v>48.64197695</v>
      </c>
      <c r="H73" s="20" t="n">
        <v>2.29944271</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(3362.0/B74*100)</f>
        <v/>
      </c>
      <c r="D74" s="19" t="n">
        <v>457</v>
      </c>
      <c r="E74" s="18" t="n">
        <v>55.77142159</v>
      </c>
      <c r="F74" s="20" t="n">
        <v>2.13981398</v>
      </c>
      <c r="G74" s="18" t="n">
        <v>44.06643164</v>
      </c>
      <c r="H74" s="20" t="n">
        <v>2.1401102</v>
      </c>
      <c r="I74" s="18" t="n">
        <v>0</v>
      </c>
      <c r="J74" s="20" t="n">
        <v>0</v>
      </c>
      <c r="K74" s="18" t="n">
        <v>0</v>
      </c>
      <c r="L74" s="20" t="n">
        <v>0</v>
      </c>
      <c r="M74" s="18" t="n">
        <v>0</v>
      </c>
      <c r="N74" s="20" t="n">
        <v>0</v>
      </c>
      <c r="O74" s="18" t="n">
        <v>0</v>
      </c>
      <c r="P74" s="20" t="n">
        <v>0</v>
      </c>
      <c r="Q74" s="18" t="n">
        <v>0.16214677</v>
      </c>
      <c r="R74" s="20" t="n">
        <v>0.16411392</v>
      </c>
    </row>
    <row r="75" spans="1:18">
      <c r="A75" s="15" t="s">
        <v>499</v>
      </c>
      <c r="B75" s="17" t="n">
        <v>4652</v>
      </c>
      <c r="C75" s="18">
        <f>(4102.0/B75*100)</f>
        <v/>
      </c>
      <c r="D75" s="19" t="n">
        <v>550</v>
      </c>
      <c r="E75" s="18" t="n">
        <v>60.74963581</v>
      </c>
      <c r="F75" s="20" t="n">
        <v>2.4777317</v>
      </c>
      <c r="G75" s="18" t="n">
        <v>38.62218533</v>
      </c>
      <c r="H75" s="20" t="n">
        <v>2.50754281</v>
      </c>
      <c r="I75" s="18" t="n">
        <v>0</v>
      </c>
      <c r="J75" s="20" t="n">
        <v>0</v>
      </c>
      <c r="K75" s="18" t="n">
        <v>0.008146550000000001</v>
      </c>
      <c r="L75" s="20" t="n">
        <v>0.00806979</v>
      </c>
      <c r="M75" s="18" t="n">
        <v>0</v>
      </c>
      <c r="N75" s="20" t="n">
        <v>0</v>
      </c>
      <c r="O75" s="18" t="n">
        <v>0</v>
      </c>
      <c r="P75" s="20" t="n">
        <v>0</v>
      </c>
      <c r="Q75" s="18" t="n">
        <v>0.62003231</v>
      </c>
      <c r="R75" s="20" t="n">
        <v>0.37350865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(2669.0/B77*100)</f>
        <v/>
      </c>
      <c r="D77" s="19" t="n">
        <v>300</v>
      </c>
      <c r="E77" s="18" t="n">
        <v>59.5871734</v>
      </c>
      <c r="F77" s="20" t="n">
        <v>2.9738454</v>
      </c>
      <c r="G77" s="18" t="n">
        <v>30.80890251</v>
      </c>
      <c r="H77" s="20" t="n">
        <v>2.77744584</v>
      </c>
      <c r="I77" s="18" t="n">
        <v>0</v>
      </c>
      <c r="J77" s="20" t="n">
        <v>0</v>
      </c>
      <c r="K77" s="18" t="n">
        <v>8.51420937</v>
      </c>
      <c r="L77" s="20" t="n">
        <v>1.62226541</v>
      </c>
      <c r="M77" s="18" t="n">
        <v>0</v>
      </c>
      <c r="N77" s="20" t="n">
        <v>0</v>
      </c>
      <c r="O77" s="18" t="n">
        <v>0</v>
      </c>
      <c r="P77" s="20" t="n">
        <v>0</v>
      </c>
      <c r="Q77" s="18" t="n">
        <v>1.08971471</v>
      </c>
      <c r="R77" s="20" t="n">
        <v>0.62012916</v>
      </c>
    </row>
    <row r="78" spans="1:18">
      <c r="A78" s="15" t="s">
        <v>502</v>
      </c>
      <c r="B78" s="17" t="n">
        <v>7115</v>
      </c>
      <c r="C78" s="18">
        <f>(6291.0/B78*100)</f>
        <v/>
      </c>
      <c r="D78" s="19" t="n">
        <v>824</v>
      </c>
      <c r="E78" s="18" t="n">
        <v>55.05347465</v>
      </c>
      <c r="F78" s="20" t="n">
        <v>2.4186512</v>
      </c>
      <c r="G78" s="18" t="n">
        <v>42.48905515</v>
      </c>
      <c r="H78" s="20" t="n">
        <v>2.50886737</v>
      </c>
      <c r="I78" s="18" t="n">
        <v>0</v>
      </c>
      <c r="J78" s="20" t="n">
        <v>0</v>
      </c>
      <c r="K78" s="18" t="n">
        <v>1.6101832</v>
      </c>
      <c r="L78" s="20" t="n">
        <v>0.5527744999999999</v>
      </c>
      <c r="M78" s="18" t="n">
        <v>0</v>
      </c>
      <c r="N78" s="20" t="n">
        <v>0</v>
      </c>
      <c r="O78" s="18" t="n">
        <v>0</v>
      </c>
      <c r="P78" s="20" t="n">
        <v>0</v>
      </c>
      <c r="Q78" s="18" t="n">
        <v>0.84728699</v>
      </c>
      <c r="R78" s="20" t="n">
        <v>0.40304659</v>
      </c>
    </row>
    <row r="79" spans="1:18">
      <c r="A79" s="15" t="s">
        <v>503</v>
      </c>
      <c r="B79" s="17" t="n">
        <v>3154</v>
      </c>
      <c r="C79" s="18">
        <f>(2800.0/B79*100)</f>
        <v/>
      </c>
      <c r="D79" s="19" t="n">
        <v>354</v>
      </c>
      <c r="E79" s="18" t="n">
        <v>67.6288887</v>
      </c>
      <c r="F79" s="20" t="n">
        <v>2.31078533</v>
      </c>
      <c r="G79" s="18" t="n">
        <v>29.21028507</v>
      </c>
      <c r="H79" s="20" t="n">
        <v>2.10628024</v>
      </c>
      <c r="I79" s="18" t="n">
        <v>0</v>
      </c>
      <c r="J79" s="20" t="n">
        <v>0</v>
      </c>
      <c r="K79" s="18" t="n">
        <v>2.44475525</v>
      </c>
      <c r="L79" s="20" t="n">
        <v>0.85960252</v>
      </c>
      <c r="M79" s="18" t="n">
        <v>0</v>
      </c>
      <c r="N79" s="20" t="n">
        <v>0</v>
      </c>
      <c r="O79" s="18" t="n">
        <v>0</v>
      </c>
      <c r="P79" s="20" t="n">
        <v>0</v>
      </c>
      <c r="Q79" s="18" t="n">
        <v>0.71607098</v>
      </c>
      <c r="R79" s="20" t="n">
        <v>0.5673380099999999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(14047.0/B82*100)</f>
        <v/>
      </c>
      <c r="D82" s="19" t="n">
        <v>1914</v>
      </c>
      <c r="E82" s="18" t="n">
        <v>48.64864541</v>
      </c>
      <c r="F82" s="20" t="n">
        <v>1.69863962</v>
      </c>
      <c r="G82" s="18" t="n">
        <v>50.82799896</v>
      </c>
      <c r="H82" s="20" t="n">
        <v>1.68391409</v>
      </c>
      <c r="I82" s="18" t="n">
        <v>0</v>
      </c>
      <c r="J82" s="20" t="n">
        <v>0</v>
      </c>
      <c r="K82" s="18" t="n">
        <v>0.39872318</v>
      </c>
      <c r="L82" s="20" t="n">
        <v>0.1427532</v>
      </c>
      <c r="M82" s="18" t="n">
        <v>0</v>
      </c>
      <c r="N82" s="20" t="n">
        <v>0</v>
      </c>
      <c r="O82" s="18" t="n">
        <v>0</v>
      </c>
      <c r="P82" s="20" t="n">
        <v>0</v>
      </c>
      <c r="Q82" s="18" t="n">
        <v>0.12463246</v>
      </c>
      <c r="R82" s="20" t="n">
        <v>0.08134726</v>
      </c>
    </row>
    <row r="83" spans="1:18">
      <c r="A83" s="15" t="s">
        <v>507</v>
      </c>
      <c r="B83" s="17" t="n">
        <v>808</v>
      </c>
      <c r="C83" s="18">
        <f>(713.0/B83*100)</f>
        <v/>
      </c>
      <c r="D83" s="19" t="n">
        <v>95</v>
      </c>
      <c r="E83" s="18" t="n">
        <v>40.35056348</v>
      </c>
      <c r="F83" s="20" t="n">
        <v>4.12505097</v>
      </c>
      <c r="G83" s="18" t="n">
        <v>59.64943652</v>
      </c>
      <c r="H83" s="20" t="n">
        <v>4.12505097</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(831.0/B84*100)</f>
        <v/>
      </c>
      <c r="D84" s="19" t="n">
        <v>107</v>
      </c>
      <c r="E84" s="18" t="n">
        <v>45.49566777</v>
      </c>
      <c r="F84" s="20" t="n">
        <v>3.97038601</v>
      </c>
      <c r="G84" s="18" t="n">
        <v>53.08227495</v>
      </c>
      <c r="H84" s="20" t="n">
        <v>4.26222214</v>
      </c>
      <c r="I84" s="18" t="n">
        <v>0</v>
      </c>
      <c r="J84" s="20" t="n">
        <v>0</v>
      </c>
      <c r="K84" s="18" t="n">
        <v>0.91927637</v>
      </c>
      <c r="L84" s="20" t="n">
        <v>0.90371197</v>
      </c>
      <c r="M84" s="18" t="n">
        <v>0</v>
      </c>
      <c r="N84" s="20" t="n">
        <v>0</v>
      </c>
      <c r="O84" s="18" t="n">
        <v>0</v>
      </c>
      <c r="P84" s="20" t="n">
        <v>0</v>
      </c>
      <c r="Q84" s="18" t="n">
        <v>0.50278091</v>
      </c>
      <c r="R84" s="20" t="n">
        <v>0.50838672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(6345.0/B7*100)</f>
        <v/>
      </c>
      <c r="D7" s="19" t="n">
        <v>818</v>
      </c>
      <c r="E7" s="18" t="n">
        <v>62.43995006</v>
      </c>
      <c r="F7" s="20" t="n">
        <v>2.14815712</v>
      </c>
      <c r="G7" s="18" t="n">
        <v>21.41784516</v>
      </c>
      <c r="H7" s="20" t="n">
        <v>1.80010538</v>
      </c>
      <c r="I7" s="18" t="n">
        <v>0</v>
      </c>
      <c r="J7" s="20" t="n">
        <v>0</v>
      </c>
      <c r="K7" s="18" t="n">
        <v>2.84311409</v>
      </c>
      <c r="L7" s="20" t="n">
        <v>0.60909685</v>
      </c>
      <c r="M7" s="18" t="n">
        <v>0.21095429</v>
      </c>
      <c r="N7" s="20" t="n">
        <v>0.21263787</v>
      </c>
      <c r="O7" s="18" t="n">
        <v>0</v>
      </c>
      <c r="P7" s="20" t="n">
        <v>0</v>
      </c>
      <c r="Q7" s="18" t="n">
        <v>13.0881364</v>
      </c>
      <c r="R7" s="20" t="n">
        <v>1.47353554</v>
      </c>
    </row>
    <row r="8" spans="1:18">
      <c r="A8" s="15" t="s">
        <v>430</v>
      </c>
      <c r="B8" s="17" t="n">
        <v>3443</v>
      </c>
      <c r="C8" s="18">
        <f>(3023.0/B8*100)</f>
        <v/>
      </c>
      <c r="D8" s="19" t="n">
        <v>420</v>
      </c>
      <c r="E8" s="18" t="n">
        <v>63.30168987</v>
      </c>
      <c r="F8" s="20" t="n">
        <v>2.84886108</v>
      </c>
      <c r="G8" s="18" t="n">
        <v>15.32070618</v>
      </c>
      <c r="H8" s="20" t="n">
        <v>2.0085694</v>
      </c>
      <c r="I8" s="18" t="n">
        <v>0</v>
      </c>
      <c r="J8" s="20" t="n">
        <v>0</v>
      </c>
      <c r="K8" s="18" t="n">
        <v>2.2214132</v>
      </c>
      <c r="L8" s="20" t="n">
        <v>0.94229831</v>
      </c>
      <c r="M8" s="18" t="n">
        <v>0</v>
      </c>
      <c r="N8" s="20" t="n">
        <v>0</v>
      </c>
      <c r="O8" s="18" t="n">
        <v>0</v>
      </c>
      <c r="P8" s="20" t="n">
        <v>0</v>
      </c>
      <c r="Q8" s="18" t="n">
        <v>19.15619075</v>
      </c>
      <c r="R8" s="20" t="n">
        <v>2.41108673</v>
      </c>
    </row>
    <row r="9" spans="1:18">
      <c r="A9" s="15" t="s">
        <v>431</v>
      </c>
      <c r="B9" s="17" t="n">
        <v>4752</v>
      </c>
      <c r="C9" s="18">
        <f>(4207.0/B9*100)</f>
        <v/>
      </c>
      <c r="D9" s="19" t="n">
        <v>545</v>
      </c>
      <c r="E9" s="18" t="n">
        <v>64.2989867</v>
      </c>
      <c r="F9" s="20" t="n">
        <v>2.19315684</v>
      </c>
      <c r="G9" s="18" t="n">
        <v>18.38562121</v>
      </c>
      <c r="H9" s="20" t="n">
        <v>1.72932742</v>
      </c>
      <c r="I9" s="18" t="n">
        <v>0</v>
      </c>
      <c r="J9" s="20" t="n">
        <v>0</v>
      </c>
      <c r="K9" s="18" t="n">
        <v>1.9219406</v>
      </c>
      <c r="L9" s="20" t="n">
        <v>0.56624754</v>
      </c>
      <c r="M9" s="18" t="n">
        <v>0</v>
      </c>
      <c r="N9" s="20" t="n">
        <v>0</v>
      </c>
      <c r="O9" s="18" t="n">
        <v>0</v>
      </c>
      <c r="P9" s="20" t="n">
        <v>0</v>
      </c>
      <c r="Q9" s="18" t="n">
        <v>15.39345149</v>
      </c>
      <c r="R9" s="20" t="n">
        <v>1.67128225</v>
      </c>
    </row>
    <row r="10" spans="1:18">
      <c r="A10" s="15" t="s">
        <v>432</v>
      </c>
      <c r="B10" s="17" t="n">
        <v>10022</v>
      </c>
      <c r="C10" s="18">
        <f>(8847.0/B10*100)</f>
        <v/>
      </c>
      <c r="D10" s="19" t="n">
        <v>1175</v>
      </c>
      <c r="E10" s="18" t="n">
        <v>70.29116341</v>
      </c>
      <c r="F10" s="20" t="n">
        <v>1.67378564</v>
      </c>
      <c r="G10" s="18" t="n">
        <v>21.61623159</v>
      </c>
      <c r="H10" s="20" t="n">
        <v>1.53465533</v>
      </c>
      <c r="I10" s="18" t="n">
        <v>0</v>
      </c>
      <c r="J10" s="20" t="n">
        <v>0</v>
      </c>
      <c r="K10" s="18" t="n">
        <v>1.20131567</v>
      </c>
      <c r="L10" s="20" t="n">
        <v>0.39047699</v>
      </c>
      <c r="M10" s="18" t="n">
        <v>0</v>
      </c>
      <c r="N10" s="20" t="n">
        <v>0</v>
      </c>
      <c r="O10" s="18" t="n">
        <v>0</v>
      </c>
      <c r="P10" s="20" t="n">
        <v>0</v>
      </c>
      <c r="Q10" s="18" t="n">
        <v>6.89128933</v>
      </c>
      <c r="R10" s="20" t="n">
        <v>1.00022953</v>
      </c>
    </row>
    <row r="11" spans="1:18">
      <c r="A11" s="15" t="s">
        <v>433</v>
      </c>
      <c r="B11" s="17" t="n">
        <v>3500</v>
      </c>
      <c r="C11" s="18">
        <f>(3106.0/B11*100)</f>
        <v/>
      </c>
      <c r="D11" s="19" t="n">
        <v>394</v>
      </c>
      <c r="E11" s="18" t="n">
        <v>64.78964818</v>
      </c>
      <c r="F11" s="20" t="n">
        <v>2.44314626</v>
      </c>
      <c r="G11" s="18" t="n">
        <v>9.536104890000001</v>
      </c>
      <c r="H11" s="20" t="n">
        <v>1.76803534</v>
      </c>
      <c r="I11" s="18" t="n">
        <v>0</v>
      </c>
      <c r="J11" s="20" t="n">
        <v>0</v>
      </c>
      <c r="K11" s="18" t="n">
        <v>2.2751743</v>
      </c>
      <c r="L11" s="20" t="n">
        <v>0.76206069</v>
      </c>
      <c r="M11" s="18" t="n">
        <v>0.25591393</v>
      </c>
      <c r="N11" s="20" t="n">
        <v>0.23187967</v>
      </c>
      <c r="O11" s="18" t="n">
        <v>0</v>
      </c>
      <c r="P11" s="20" t="n">
        <v>0</v>
      </c>
      <c r="Q11" s="18" t="n">
        <v>23.1431587</v>
      </c>
      <c r="R11" s="20" t="n">
        <v>1.98195619</v>
      </c>
    </row>
    <row r="12" spans="1:18">
      <c r="A12" s="15" t="s">
        <v>434</v>
      </c>
      <c r="B12" s="17" t="n">
        <v>3422</v>
      </c>
      <c r="C12" s="18">
        <f>(3003.0/B12*100)</f>
        <v/>
      </c>
      <c r="D12" s="19" t="n">
        <v>419</v>
      </c>
      <c r="E12" s="18" t="n">
        <v>50.40366668</v>
      </c>
      <c r="F12" s="20" t="n">
        <v>2.92275432</v>
      </c>
      <c r="G12" s="18" t="n">
        <v>26.58412675</v>
      </c>
      <c r="H12" s="20" t="n">
        <v>2.31266071</v>
      </c>
      <c r="I12" s="18" t="n">
        <v>0</v>
      </c>
      <c r="J12" s="20" t="n">
        <v>0</v>
      </c>
      <c r="K12" s="18" t="n">
        <v>1.24267802</v>
      </c>
      <c r="L12" s="20" t="n">
        <v>0.65229641</v>
      </c>
      <c r="M12" s="18" t="n">
        <v>0</v>
      </c>
      <c r="N12" s="20" t="n">
        <v>0</v>
      </c>
      <c r="O12" s="18" t="n">
        <v>0</v>
      </c>
      <c r="P12" s="20" t="n">
        <v>0</v>
      </c>
      <c r="Q12" s="18" t="n">
        <v>21.76952855</v>
      </c>
      <c r="R12" s="20" t="n">
        <v>2.4073401</v>
      </c>
    </row>
    <row r="13" spans="1:18">
      <c r="A13" s="15" t="s">
        <v>435</v>
      </c>
      <c r="B13" s="17" t="n">
        <v>3602</v>
      </c>
      <c r="C13" s="18">
        <f>(3167.0/B13*100)</f>
        <v/>
      </c>
      <c r="D13" s="19" t="n">
        <v>435</v>
      </c>
      <c r="E13" s="18" t="n">
        <v>65.21517763999999</v>
      </c>
      <c r="F13" s="20" t="n">
        <v>2.56216528</v>
      </c>
      <c r="G13" s="18" t="n">
        <v>19.53843002</v>
      </c>
      <c r="H13" s="20" t="n">
        <v>2.27800823</v>
      </c>
      <c r="I13" s="18" t="n">
        <v>0</v>
      </c>
      <c r="J13" s="20" t="n">
        <v>0</v>
      </c>
      <c r="K13" s="18" t="n">
        <v>0.24223262</v>
      </c>
      <c r="L13" s="20" t="n">
        <v>0.25077392</v>
      </c>
      <c r="M13" s="18" t="n">
        <v>0.06678405</v>
      </c>
      <c r="N13" s="20" t="n">
        <v>0.06742076</v>
      </c>
      <c r="O13" s="18" t="n">
        <v>0</v>
      </c>
      <c r="P13" s="20" t="n">
        <v>0</v>
      </c>
      <c r="Q13" s="18" t="n">
        <v>14.93737567</v>
      </c>
      <c r="R13" s="20" t="n">
        <v>1.87717968</v>
      </c>
    </row>
    <row r="14" spans="1:18">
      <c r="A14" s="15" t="s">
        <v>436</v>
      </c>
      <c r="B14" s="17" t="n">
        <v>2788</v>
      </c>
      <c r="C14" s="18">
        <f>(2448.0/B14*100)</f>
        <v/>
      </c>
      <c r="D14" s="19" t="n">
        <v>340</v>
      </c>
      <c r="E14" s="18" t="n">
        <v>68.60523675</v>
      </c>
      <c r="F14" s="20" t="n">
        <v>2.33071757</v>
      </c>
      <c r="G14" s="18" t="n">
        <v>19.54968519</v>
      </c>
      <c r="H14" s="20" t="n">
        <v>2.32817524</v>
      </c>
      <c r="I14" s="18" t="n">
        <v>0</v>
      </c>
      <c r="J14" s="20" t="n">
        <v>0</v>
      </c>
      <c r="K14" s="18" t="n">
        <v>1.55787966</v>
      </c>
      <c r="L14" s="20" t="n">
        <v>0.5111012700000001</v>
      </c>
      <c r="M14" s="18" t="n">
        <v>0</v>
      </c>
      <c r="N14" s="20" t="n">
        <v>0</v>
      </c>
      <c r="O14" s="18" t="n">
        <v>0</v>
      </c>
      <c r="P14" s="20" t="n">
        <v>0</v>
      </c>
      <c r="Q14" s="18" t="n">
        <v>10.28719839</v>
      </c>
      <c r="R14" s="20" t="n">
        <v>1.64381807</v>
      </c>
    </row>
    <row r="15" spans="1:18">
      <c r="A15" s="15" t="s">
        <v>437</v>
      </c>
      <c r="B15" s="17" t="n">
        <v>2863</v>
      </c>
      <c r="C15" s="18">
        <f>(2519.0/B15*100)</f>
        <v/>
      </c>
      <c r="D15" s="19" t="n">
        <v>344</v>
      </c>
      <c r="E15" s="18" t="n">
        <v>70.50925481</v>
      </c>
      <c r="F15" s="20" t="n">
        <v>2.5851955</v>
      </c>
      <c r="G15" s="18" t="n">
        <v>18.2331407</v>
      </c>
      <c r="H15" s="20" t="n">
        <v>1.90455421</v>
      </c>
      <c r="I15" s="18" t="n">
        <v>0</v>
      </c>
      <c r="J15" s="20" t="n">
        <v>0</v>
      </c>
      <c r="K15" s="18" t="n">
        <v>1.06536027</v>
      </c>
      <c r="L15" s="20" t="n">
        <v>0.6396924899999999</v>
      </c>
      <c r="M15" s="18" t="n">
        <v>0</v>
      </c>
      <c r="N15" s="20" t="n">
        <v>0</v>
      </c>
      <c r="O15" s="18" t="n">
        <v>0</v>
      </c>
      <c r="P15" s="20" t="n">
        <v>0</v>
      </c>
      <c r="Q15" s="18" t="n">
        <v>10.19224423</v>
      </c>
      <c r="R15" s="20" t="n">
        <v>1.50457487</v>
      </c>
    </row>
    <row r="16" spans="1:18">
      <c r="A16" s="15" t="s">
        <v>438</v>
      </c>
      <c r="B16" s="17" t="n">
        <v>3111</v>
      </c>
      <c r="C16" s="18">
        <f>(2739.0/B16*100)</f>
        <v/>
      </c>
      <c r="D16" s="19" t="n">
        <v>372</v>
      </c>
      <c r="E16" s="18" t="n">
        <v>53.69409711</v>
      </c>
      <c r="F16" s="20" t="n">
        <v>2.72619605</v>
      </c>
      <c r="G16" s="18" t="n">
        <v>20.11260392</v>
      </c>
      <c r="H16" s="20" t="n">
        <v>1.98881144</v>
      </c>
      <c r="I16" s="18" t="n">
        <v>0</v>
      </c>
      <c r="J16" s="20" t="n">
        <v>0</v>
      </c>
      <c r="K16" s="18" t="n">
        <v>4.51202478</v>
      </c>
      <c r="L16" s="20" t="n">
        <v>1.27235276</v>
      </c>
      <c r="M16" s="18" t="n">
        <v>0</v>
      </c>
      <c r="N16" s="20" t="n">
        <v>0</v>
      </c>
      <c r="O16" s="18" t="n">
        <v>0</v>
      </c>
      <c r="P16" s="20" t="n">
        <v>0</v>
      </c>
      <c r="Q16" s="18" t="n">
        <v>21.68127419</v>
      </c>
      <c r="R16" s="20" t="n">
        <v>2.2473874</v>
      </c>
    </row>
    <row r="17" spans="1:18">
      <c r="A17" s="15" t="s">
        <v>439</v>
      </c>
      <c r="B17" s="17" t="n">
        <v>3197</v>
      </c>
      <c r="C17" s="18">
        <f>(2823.0/B17*100)</f>
        <v/>
      </c>
      <c r="D17" s="19" t="n">
        <v>374</v>
      </c>
      <c r="E17" s="18" t="n">
        <v>65.05385458000001</v>
      </c>
      <c r="F17" s="20" t="n">
        <v>2.38830243</v>
      </c>
      <c r="G17" s="18" t="n">
        <v>11.91927911</v>
      </c>
      <c r="H17" s="20" t="n">
        <v>1.54238592</v>
      </c>
      <c r="I17" s="18" t="n">
        <v>0</v>
      </c>
      <c r="J17" s="20" t="n">
        <v>0</v>
      </c>
      <c r="K17" s="18" t="n">
        <v>1.85240797</v>
      </c>
      <c r="L17" s="20" t="n">
        <v>0.72938359</v>
      </c>
      <c r="M17" s="18" t="n">
        <v>0</v>
      </c>
      <c r="N17" s="20" t="n">
        <v>0</v>
      </c>
      <c r="O17" s="18" t="n">
        <v>0</v>
      </c>
      <c r="P17" s="20" t="n">
        <v>0</v>
      </c>
      <c r="Q17" s="18" t="n">
        <v>21.17445834</v>
      </c>
      <c r="R17" s="20" t="n">
        <v>2.30252096</v>
      </c>
    </row>
    <row r="18" spans="1:18">
      <c r="A18" s="15" t="s">
        <v>440</v>
      </c>
      <c r="B18" s="17" t="n">
        <v>2706</v>
      </c>
      <c r="C18" s="18">
        <f>(2369.0/B18*100)</f>
        <v/>
      </c>
      <c r="D18" s="19" t="n">
        <v>337</v>
      </c>
      <c r="E18" s="18" t="n">
        <v>68.17539991</v>
      </c>
      <c r="F18" s="20" t="n">
        <v>2.49788734</v>
      </c>
      <c r="G18" s="18" t="n">
        <v>14.68104926</v>
      </c>
      <c r="H18" s="20" t="n">
        <v>2.0914959</v>
      </c>
      <c r="I18" s="18" t="n">
        <v>0</v>
      </c>
      <c r="J18" s="20" t="n">
        <v>0</v>
      </c>
      <c r="K18" s="18" t="n">
        <v>1.32238209</v>
      </c>
      <c r="L18" s="20" t="n">
        <v>0.58221967</v>
      </c>
      <c r="M18" s="18" t="n">
        <v>0</v>
      </c>
      <c r="N18" s="20" t="n">
        <v>0</v>
      </c>
      <c r="O18" s="18" t="n">
        <v>0</v>
      </c>
      <c r="P18" s="20" t="n">
        <v>0</v>
      </c>
      <c r="Q18" s="18" t="n">
        <v>15.82116875</v>
      </c>
      <c r="R18" s="20" t="n">
        <v>2.01269287</v>
      </c>
    </row>
    <row r="19" spans="1:18">
      <c r="A19" s="15" t="s">
        <v>441</v>
      </c>
      <c r="B19" s="17" t="n">
        <v>2850</v>
      </c>
      <c r="C19" s="18">
        <f>(2493.0/B19*100)</f>
        <v/>
      </c>
      <c r="D19" s="19" t="n">
        <v>357</v>
      </c>
      <c r="E19" s="18" t="n">
        <v>52.28632946</v>
      </c>
      <c r="F19" s="20" t="n">
        <v>2.57872013</v>
      </c>
      <c r="G19" s="18" t="n">
        <v>23.64357658</v>
      </c>
      <c r="H19" s="20" t="n">
        <v>2.47227976</v>
      </c>
      <c r="I19" s="18" t="n">
        <v>0</v>
      </c>
      <c r="J19" s="20" t="n">
        <v>0</v>
      </c>
      <c r="K19" s="18" t="n">
        <v>0.69766172</v>
      </c>
      <c r="L19" s="20" t="n">
        <v>0.40202549</v>
      </c>
      <c r="M19" s="18" t="n">
        <v>0</v>
      </c>
      <c r="N19" s="20" t="n">
        <v>0</v>
      </c>
      <c r="O19" s="18" t="n">
        <v>0</v>
      </c>
      <c r="P19" s="20" t="n">
        <v>0</v>
      </c>
      <c r="Q19" s="18" t="n">
        <v>23.37243224</v>
      </c>
      <c r="R19" s="20" t="n">
        <v>2.46473745</v>
      </c>
    </row>
    <row r="20" spans="1:18">
      <c r="A20" s="15" t="s">
        <v>442</v>
      </c>
      <c r="B20" s="17" t="n">
        <v>1741</v>
      </c>
      <c r="C20" s="18">
        <f>(1539.0/B20*100)</f>
        <v/>
      </c>
      <c r="D20" s="19" t="n">
        <v>202</v>
      </c>
      <c r="E20" s="18" t="n">
        <v>58.86924666</v>
      </c>
      <c r="F20" s="20" t="n">
        <v>3.34636757</v>
      </c>
      <c r="G20" s="18" t="n">
        <v>24.62533808</v>
      </c>
      <c r="H20" s="20" t="n">
        <v>3.01928884</v>
      </c>
      <c r="I20" s="18" t="n">
        <v>0</v>
      </c>
      <c r="J20" s="20" t="n">
        <v>0</v>
      </c>
      <c r="K20" s="18" t="n">
        <v>2.13285791</v>
      </c>
      <c r="L20" s="20" t="n">
        <v>1.04293529</v>
      </c>
      <c r="M20" s="18" t="n">
        <v>0.76628776</v>
      </c>
      <c r="N20" s="20" t="n">
        <v>0.73480588</v>
      </c>
      <c r="O20" s="18" t="n">
        <v>0</v>
      </c>
      <c r="P20" s="20" t="n">
        <v>0</v>
      </c>
      <c r="Q20" s="18" t="n">
        <v>13.60626959</v>
      </c>
      <c r="R20" s="20" t="n">
        <v>2.51245793</v>
      </c>
    </row>
    <row r="21" spans="1:18">
      <c r="A21" s="15" t="s">
        <v>443</v>
      </c>
      <c r="B21" s="17" t="n">
        <v>2833</v>
      </c>
      <c r="C21" s="18">
        <f>(2369.0/B21*100)</f>
        <v/>
      </c>
      <c r="D21" s="19" t="n">
        <v>464</v>
      </c>
      <c r="E21" s="18" t="n">
        <v>74.67586604</v>
      </c>
      <c r="F21" s="20" t="n">
        <v>2.1915563</v>
      </c>
      <c r="G21" s="18" t="n">
        <v>18.36626837</v>
      </c>
      <c r="H21" s="20" t="n">
        <v>1.86753153</v>
      </c>
      <c r="I21" s="18" t="n">
        <v>0</v>
      </c>
      <c r="J21" s="20" t="n">
        <v>0</v>
      </c>
      <c r="K21" s="18" t="n">
        <v>0.71358275</v>
      </c>
      <c r="L21" s="20" t="n">
        <v>0.3933849</v>
      </c>
      <c r="M21" s="18" t="n">
        <v>0</v>
      </c>
      <c r="N21" s="20" t="n">
        <v>0</v>
      </c>
      <c r="O21" s="18" t="n">
        <v>0</v>
      </c>
      <c r="P21" s="20" t="n">
        <v>0</v>
      </c>
      <c r="Q21" s="18" t="n">
        <v>6.24428284</v>
      </c>
      <c r="R21" s="20" t="n">
        <v>1.22130198</v>
      </c>
    </row>
    <row r="22" spans="1:18">
      <c r="A22" s="15" t="s">
        <v>444</v>
      </c>
      <c r="B22" s="17" t="n">
        <v>3667</v>
      </c>
      <c r="C22" s="18">
        <f>(3284.0/B22*100)</f>
        <v/>
      </c>
      <c r="D22" s="19" t="n">
        <v>383</v>
      </c>
      <c r="E22" s="18" t="n">
        <v>43.48074569</v>
      </c>
      <c r="F22" s="20" t="n">
        <v>2.49143628</v>
      </c>
      <c r="G22" s="18" t="n">
        <v>33.02276505</v>
      </c>
      <c r="H22" s="20" t="n">
        <v>2.24771898</v>
      </c>
      <c r="I22" s="18" t="n">
        <v>0</v>
      </c>
      <c r="J22" s="20" t="n">
        <v>0</v>
      </c>
      <c r="K22" s="18" t="n">
        <v>2.58421212</v>
      </c>
      <c r="L22" s="20" t="n">
        <v>0.8775146700000001</v>
      </c>
      <c r="M22" s="18" t="n">
        <v>0</v>
      </c>
      <c r="N22" s="20" t="n">
        <v>0</v>
      </c>
      <c r="O22" s="18" t="n">
        <v>0</v>
      </c>
      <c r="P22" s="20" t="n">
        <v>0</v>
      </c>
      <c r="Q22" s="18" t="n">
        <v>20.91227714</v>
      </c>
      <c r="R22" s="20" t="n">
        <v>2.18579528</v>
      </c>
    </row>
    <row r="23" spans="1:18">
      <c r="A23" s="15" t="s">
        <v>445</v>
      </c>
      <c r="B23" s="17" t="n">
        <v>5792</v>
      </c>
      <c r="C23" s="18">
        <f>(5114.0/B23*100)</f>
        <v/>
      </c>
      <c r="D23" s="19" t="n">
        <v>678</v>
      </c>
      <c r="E23" s="18" t="n">
        <v>59.70982996</v>
      </c>
      <c r="F23" s="20" t="n">
        <v>2.8815445</v>
      </c>
      <c r="G23" s="18" t="n">
        <v>15.13520235</v>
      </c>
      <c r="H23" s="20" t="n">
        <v>1.77583698</v>
      </c>
      <c r="I23" s="18" t="n">
        <v>0</v>
      </c>
      <c r="J23" s="20" t="n">
        <v>0</v>
      </c>
      <c r="K23" s="18" t="n">
        <v>2.32246215</v>
      </c>
      <c r="L23" s="20" t="n">
        <v>0.98996435</v>
      </c>
      <c r="M23" s="18" t="n">
        <v>1.12911101</v>
      </c>
      <c r="N23" s="20" t="n">
        <v>0.40637377</v>
      </c>
      <c r="O23" s="18" t="n">
        <v>0</v>
      </c>
      <c r="P23" s="20" t="n">
        <v>0</v>
      </c>
      <c r="Q23" s="18" t="n">
        <v>21.70339453</v>
      </c>
      <c r="R23" s="20" t="n">
        <v>2.70358857</v>
      </c>
    </row>
    <row r="24" spans="1:18">
      <c r="A24" s="15" t="s">
        <v>446</v>
      </c>
      <c r="B24" s="17" t="n">
        <v>3309</v>
      </c>
      <c r="C24" s="18">
        <f>(2927.0/B24*100)</f>
        <v/>
      </c>
      <c r="D24" s="19" t="n">
        <v>382</v>
      </c>
      <c r="E24" s="18" t="n">
        <v>44.81811255</v>
      </c>
      <c r="F24" s="20" t="n">
        <v>2.52590999</v>
      </c>
      <c r="G24" s="18" t="n">
        <v>32.09484575</v>
      </c>
      <c r="H24" s="20" t="n">
        <v>2.26839404</v>
      </c>
      <c r="I24" s="18" t="n">
        <v>0</v>
      </c>
      <c r="J24" s="20" t="n">
        <v>0</v>
      </c>
      <c r="K24" s="18" t="n">
        <v>2.60298795</v>
      </c>
      <c r="L24" s="20" t="n">
        <v>0.81270578</v>
      </c>
      <c r="M24" s="18" t="n">
        <v>0</v>
      </c>
      <c r="N24" s="20" t="n">
        <v>0</v>
      </c>
      <c r="O24" s="18" t="n">
        <v>0</v>
      </c>
      <c r="P24" s="20" t="n">
        <v>0</v>
      </c>
      <c r="Q24" s="18" t="n">
        <v>20.48405375</v>
      </c>
      <c r="R24" s="20" t="n">
        <v>2.2128232</v>
      </c>
    </row>
    <row r="25" spans="1:18">
      <c r="A25" s="15" t="s">
        <v>447</v>
      </c>
      <c r="B25" s="17" t="n">
        <v>2669</v>
      </c>
      <c r="C25" s="18">
        <f>(2339.0/B25*100)</f>
        <v/>
      </c>
      <c r="D25" s="19" t="n">
        <v>330</v>
      </c>
      <c r="E25" s="18" t="n">
        <v>65.10814405000001</v>
      </c>
      <c r="F25" s="20" t="n">
        <v>2.45661744</v>
      </c>
      <c r="G25" s="18" t="n">
        <v>17.58626188</v>
      </c>
      <c r="H25" s="20" t="n">
        <v>2.23282892</v>
      </c>
      <c r="I25" s="18" t="n">
        <v>0</v>
      </c>
      <c r="J25" s="20" t="n">
        <v>0</v>
      </c>
      <c r="K25" s="18" t="n">
        <v>0.60819035</v>
      </c>
      <c r="L25" s="20" t="n">
        <v>0.42841351</v>
      </c>
      <c r="M25" s="18" t="n">
        <v>0</v>
      </c>
      <c r="N25" s="20" t="n">
        <v>0</v>
      </c>
      <c r="O25" s="18" t="n">
        <v>0</v>
      </c>
      <c r="P25" s="20" t="n">
        <v>0</v>
      </c>
      <c r="Q25" s="18" t="n">
        <v>16.69740372</v>
      </c>
      <c r="R25" s="20" t="n">
        <v>1.93934436</v>
      </c>
    </row>
    <row r="26" spans="1:18">
      <c r="A26" s="15" t="s">
        <v>448</v>
      </c>
      <c r="B26" s="17" t="n">
        <v>2419</v>
      </c>
      <c r="C26" s="18">
        <f>(2140.0/B26*100)</f>
        <v/>
      </c>
      <c r="D26" s="19" t="n">
        <v>279</v>
      </c>
      <c r="E26" s="18" t="n">
        <v>71.93106976999999</v>
      </c>
      <c r="F26" s="20" t="n">
        <v>3.3535444</v>
      </c>
      <c r="G26" s="18" t="n">
        <v>21.31583847</v>
      </c>
      <c r="H26" s="20" t="n">
        <v>3.04817227</v>
      </c>
      <c r="I26" s="18" t="n">
        <v>0</v>
      </c>
      <c r="J26" s="20" t="n">
        <v>0</v>
      </c>
      <c r="K26" s="18" t="n">
        <v>0</v>
      </c>
      <c r="L26" s="20" t="n">
        <v>0</v>
      </c>
      <c r="M26" s="18" t="n">
        <v>0.34261248</v>
      </c>
      <c r="N26" s="20" t="n">
        <v>0.34373543</v>
      </c>
      <c r="O26" s="18" t="n">
        <v>0</v>
      </c>
      <c r="P26" s="20" t="n">
        <v>0</v>
      </c>
      <c r="Q26" s="18" t="n">
        <v>6.41047928</v>
      </c>
      <c r="R26" s="20" t="n">
        <v>1.47084819</v>
      </c>
    </row>
    <row r="27" spans="1:18">
      <c r="A27" s="15" t="s">
        <v>449</v>
      </c>
      <c r="B27" s="17" t="n">
        <v>2683</v>
      </c>
      <c r="C27" s="18">
        <f>(2380.0/B27*100)</f>
        <v/>
      </c>
      <c r="D27" s="19" t="n">
        <v>303</v>
      </c>
      <c r="E27" s="18" t="n">
        <v>63.89280701</v>
      </c>
      <c r="F27" s="20" t="n">
        <v>2.21747642</v>
      </c>
      <c r="G27" s="18" t="n">
        <v>14.10746493</v>
      </c>
      <c r="H27" s="20" t="n">
        <v>1.68365531</v>
      </c>
      <c r="I27" s="18" t="n">
        <v>0</v>
      </c>
      <c r="J27" s="20" t="n">
        <v>0</v>
      </c>
      <c r="K27" s="18" t="n">
        <v>2.32006567</v>
      </c>
      <c r="L27" s="20" t="n">
        <v>0.9945929</v>
      </c>
      <c r="M27" s="18" t="n">
        <v>0</v>
      </c>
      <c r="N27" s="20" t="n">
        <v>0</v>
      </c>
      <c r="O27" s="18" t="n">
        <v>0</v>
      </c>
      <c r="P27" s="20" t="n">
        <v>0</v>
      </c>
      <c r="Q27" s="18" t="n">
        <v>19.67966239</v>
      </c>
      <c r="R27" s="20" t="n">
        <v>2.05634099</v>
      </c>
    </row>
    <row r="28" spans="1:18">
      <c r="A28" s="15" t="s">
        <v>450</v>
      </c>
      <c r="B28" s="17" t="n">
        <v>3803</v>
      </c>
      <c r="C28" s="18">
        <f>(3392.0/B28*100)</f>
        <v/>
      </c>
      <c r="D28" s="19" t="n">
        <v>411</v>
      </c>
      <c r="E28" s="18" t="n">
        <v>76.76307742</v>
      </c>
      <c r="F28" s="20" t="n">
        <v>1.97688074</v>
      </c>
      <c r="G28" s="18" t="n">
        <v>16.93761304</v>
      </c>
      <c r="H28" s="20" t="n">
        <v>1.95748444</v>
      </c>
      <c r="I28" s="18" t="n">
        <v>0</v>
      </c>
      <c r="J28" s="20" t="n">
        <v>0</v>
      </c>
      <c r="K28" s="18" t="n">
        <v>1.58387303</v>
      </c>
      <c r="L28" s="20" t="n">
        <v>0.73968716</v>
      </c>
      <c r="M28" s="18" t="n">
        <v>0</v>
      </c>
      <c r="N28" s="20" t="n">
        <v>0</v>
      </c>
      <c r="O28" s="18" t="n">
        <v>0</v>
      </c>
      <c r="P28" s="20" t="n">
        <v>0</v>
      </c>
      <c r="Q28" s="18" t="n">
        <v>4.71543651</v>
      </c>
      <c r="R28" s="20" t="n">
        <v>1.11000662</v>
      </c>
    </row>
    <row r="29" spans="1:18">
      <c r="A29" s="15" t="s">
        <v>451</v>
      </c>
      <c r="B29" s="17" t="n">
        <v>2700</v>
      </c>
      <c r="C29" s="18">
        <f>(2393.0/B29*100)</f>
        <v/>
      </c>
      <c r="D29" s="19" t="n">
        <v>307</v>
      </c>
      <c r="E29" s="18" t="n">
        <v>74.92454600000001</v>
      </c>
      <c r="F29" s="20" t="n">
        <v>2.64575381</v>
      </c>
      <c r="G29" s="18" t="n">
        <v>18.9447428</v>
      </c>
      <c r="H29" s="20" t="n">
        <v>2.41243675</v>
      </c>
      <c r="I29" s="18" t="n">
        <v>0</v>
      </c>
      <c r="J29" s="20" t="n">
        <v>0</v>
      </c>
      <c r="K29" s="18" t="n">
        <v>0</v>
      </c>
      <c r="L29" s="20" t="n">
        <v>0</v>
      </c>
      <c r="M29" s="18" t="n">
        <v>0</v>
      </c>
      <c r="N29" s="20" t="n">
        <v>0</v>
      </c>
      <c r="O29" s="18" t="n">
        <v>0</v>
      </c>
      <c r="P29" s="20" t="n">
        <v>0</v>
      </c>
      <c r="Q29" s="18" t="n">
        <v>6.13071121</v>
      </c>
      <c r="R29" s="20" t="n">
        <v>1.27288676</v>
      </c>
    </row>
    <row r="30" spans="1:18">
      <c r="A30" s="15" t="s">
        <v>452</v>
      </c>
      <c r="B30" s="17" t="n">
        <v>2257</v>
      </c>
      <c r="C30" s="18">
        <f>(2022.0/B30*100)</f>
        <v/>
      </c>
      <c r="D30" s="19" t="n">
        <v>235</v>
      </c>
      <c r="E30" s="18" t="n">
        <v>54.86157315</v>
      </c>
      <c r="F30" s="20" t="n">
        <v>3.48867582</v>
      </c>
      <c r="G30" s="18" t="n">
        <v>28.23794526</v>
      </c>
      <c r="H30" s="20" t="n">
        <v>3.24187383</v>
      </c>
      <c r="I30" s="18" t="n">
        <v>0</v>
      </c>
      <c r="J30" s="20" t="n">
        <v>0</v>
      </c>
      <c r="K30" s="18" t="n">
        <v>4.71092545</v>
      </c>
      <c r="L30" s="20" t="n">
        <v>1.42341556</v>
      </c>
      <c r="M30" s="18" t="n">
        <v>0</v>
      </c>
      <c r="N30" s="20" t="n">
        <v>0</v>
      </c>
      <c r="O30" s="18" t="n">
        <v>0</v>
      </c>
      <c r="P30" s="20" t="n">
        <v>0</v>
      </c>
      <c r="Q30" s="18" t="n">
        <v>12.18955614</v>
      </c>
      <c r="R30" s="20" t="n">
        <v>1.80702359</v>
      </c>
    </row>
    <row r="31" spans="1:18">
      <c r="A31" s="15" t="s">
        <v>453</v>
      </c>
      <c r="B31" s="17" t="n">
        <v>2706</v>
      </c>
      <c r="C31" s="18">
        <f>(2386.0/B31*100)</f>
        <v/>
      </c>
      <c r="D31" s="19" t="n">
        <v>320</v>
      </c>
      <c r="E31" s="18" t="n">
        <v>59.64427361</v>
      </c>
      <c r="F31" s="20" t="n">
        <v>2.78728645</v>
      </c>
      <c r="G31" s="18" t="n">
        <v>20.53479406</v>
      </c>
      <c r="H31" s="20" t="n">
        <v>2.18900805</v>
      </c>
      <c r="I31" s="18" t="n">
        <v>0</v>
      </c>
      <c r="J31" s="20" t="n">
        <v>0</v>
      </c>
      <c r="K31" s="18" t="n">
        <v>2.49050628</v>
      </c>
      <c r="L31" s="20" t="n">
        <v>0.96971283</v>
      </c>
      <c r="M31" s="18" t="n">
        <v>0</v>
      </c>
      <c r="N31" s="20" t="n">
        <v>0</v>
      </c>
      <c r="O31" s="18" t="n">
        <v>0</v>
      </c>
      <c r="P31" s="20" t="n">
        <v>0</v>
      </c>
      <c r="Q31" s="18" t="n">
        <v>17.33042605</v>
      </c>
      <c r="R31" s="20" t="n">
        <v>1.95393834</v>
      </c>
    </row>
    <row r="32" spans="1:18">
      <c r="A32" s="15" t="s">
        <v>454</v>
      </c>
      <c r="B32" s="17" t="n">
        <v>2209</v>
      </c>
      <c r="C32" s="18">
        <f>(1834.0/B32*100)</f>
        <v/>
      </c>
      <c r="D32" s="19" t="n">
        <v>375</v>
      </c>
      <c r="E32" s="18" t="n">
        <v>65.58829799999999</v>
      </c>
      <c r="F32" s="20" t="n">
        <v>2.59759668</v>
      </c>
      <c r="G32" s="18" t="n">
        <v>20.40158194</v>
      </c>
      <c r="H32" s="20" t="n">
        <v>2.08240834</v>
      </c>
      <c r="I32" s="18" t="n">
        <v>0</v>
      </c>
      <c r="J32" s="20" t="n">
        <v>0</v>
      </c>
      <c r="K32" s="18" t="n">
        <v>0.2573552</v>
      </c>
      <c r="L32" s="20" t="n">
        <v>0.27561317</v>
      </c>
      <c r="M32" s="18" t="n">
        <v>0</v>
      </c>
      <c r="N32" s="20" t="n">
        <v>0</v>
      </c>
      <c r="O32" s="18" t="n">
        <v>0</v>
      </c>
      <c r="P32" s="20" t="n">
        <v>0</v>
      </c>
      <c r="Q32" s="18" t="n">
        <v>13.75276486</v>
      </c>
      <c r="R32" s="20" t="n">
        <v>1.84757404</v>
      </c>
    </row>
    <row r="33" spans="1:18">
      <c r="A33" s="15" t="s">
        <v>455</v>
      </c>
      <c r="B33" s="17" t="n">
        <v>3651</v>
      </c>
      <c r="C33" s="18">
        <f>(3243.0/B33*100)</f>
        <v/>
      </c>
      <c r="D33" s="19" t="n">
        <v>408</v>
      </c>
      <c r="E33" s="18" t="n">
        <v>55.82264776</v>
      </c>
      <c r="F33" s="20" t="n">
        <v>2.4579941</v>
      </c>
      <c r="G33" s="18" t="n">
        <v>27.40846177</v>
      </c>
      <c r="H33" s="20" t="n">
        <v>2.42750502</v>
      </c>
      <c r="I33" s="18" t="n">
        <v>0</v>
      </c>
      <c r="J33" s="20" t="n">
        <v>0</v>
      </c>
      <c r="K33" s="18" t="n">
        <v>2.12409204</v>
      </c>
      <c r="L33" s="20" t="n">
        <v>1.05615084</v>
      </c>
      <c r="M33" s="18" t="n">
        <v>0</v>
      </c>
      <c r="N33" s="20" t="n">
        <v>0</v>
      </c>
      <c r="O33" s="18" t="n">
        <v>0</v>
      </c>
      <c r="P33" s="20" t="n">
        <v>0</v>
      </c>
      <c r="Q33" s="18" t="n">
        <v>14.64479844</v>
      </c>
      <c r="R33" s="20" t="n">
        <v>1.83089427</v>
      </c>
    </row>
    <row r="34" spans="1:18">
      <c r="A34" s="15" t="s">
        <v>456</v>
      </c>
      <c r="B34" s="17" t="n">
        <v>3035</v>
      </c>
      <c r="C34" s="18">
        <f>(2690.0/B34*100)</f>
        <v/>
      </c>
      <c r="D34" s="19" t="n">
        <v>345</v>
      </c>
      <c r="E34" s="18" t="n">
        <v>65.2569713</v>
      </c>
      <c r="F34" s="20" t="n">
        <v>2.37521427</v>
      </c>
      <c r="G34" s="18" t="n">
        <v>13.78930269</v>
      </c>
      <c r="H34" s="20" t="n">
        <v>1.87799528</v>
      </c>
      <c r="I34" s="18" t="n">
        <v>0</v>
      </c>
      <c r="J34" s="20" t="n">
        <v>0</v>
      </c>
      <c r="K34" s="18" t="n">
        <v>0.87988767</v>
      </c>
      <c r="L34" s="20" t="n">
        <v>0.40485931</v>
      </c>
      <c r="M34" s="18" t="n">
        <v>0</v>
      </c>
      <c r="N34" s="20" t="n">
        <v>0</v>
      </c>
      <c r="O34" s="18" t="n">
        <v>0</v>
      </c>
      <c r="P34" s="20" t="n">
        <v>0</v>
      </c>
      <c r="Q34" s="18" t="n">
        <v>20.07383834</v>
      </c>
      <c r="R34" s="20" t="n">
        <v>2.0965278</v>
      </c>
    </row>
    <row r="35" spans="1:18">
      <c r="A35" s="15" t="s">
        <v>457</v>
      </c>
      <c r="B35" s="17" t="n">
        <v>2901</v>
      </c>
      <c r="C35" s="18">
        <f>(2538.0/B35*100)</f>
        <v/>
      </c>
      <c r="D35" s="19" t="n">
        <v>363</v>
      </c>
      <c r="E35" s="18" t="n">
        <v>66.10104421</v>
      </c>
      <c r="F35" s="20" t="n">
        <v>2.99439187</v>
      </c>
      <c r="G35" s="18" t="n">
        <v>18.71343258</v>
      </c>
      <c r="H35" s="20" t="n">
        <v>2.56101937</v>
      </c>
      <c r="I35" s="18" t="n">
        <v>0</v>
      </c>
      <c r="J35" s="20" t="n">
        <v>0</v>
      </c>
      <c r="K35" s="18" t="n">
        <v>0.7439493700000001</v>
      </c>
      <c r="L35" s="20" t="n">
        <v>0.51556812</v>
      </c>
      <c r="M35" s="18" t="n">
        <v>0</v>
      </c>
      <c r="N35" s="20" t="n">
        <v>0</v>
      </c>
      <c r="O35" s="18" t="n">
        <v>0</v>
      </c>
      <c r="P35" s="20" t="n">
        <v>0</v>
      </c>
      <c r="Q35" s="18" t="n">
        <v>14.44157385</v>
      </c>
      <c r="R35" s="20" t="n">
        <v>2.23364798</v>
      </c>
    </row>
    <row r="36" spans="1:18">
      <c r="A36" s="15" t="s">
        <v>458</v>
      </c>
      <c r="B36" s="17" t="n">
        <v>3404</v>
      </c>
      <c r="C36" s="18">
        <f>(3015.0/B36*100)</f>
        <v/>
      </c>
      <c r="D36" s="19" t="n">
        <v>389</v>
      </c>
      <c r="E36" s="18" t="n">
        <v>59.14880776</v>
      </c>
      <c r="F36" s="20" t="n">
        <v>2.17752582</v>
      </c>
      <c r="G36" s="18" t="n">
        <v>28.16932744</v>
      </c>
      <c r="H36" s="20" t="n">
        <v>2.22941393</v>
      </c>
      <c r="I36" s="18" t="n">
        <v>0</v>
      </c>
      <c r="J36" s="20" t="n">
        <v>0</v>
      </c>
      <c r="K36" s="18" t="n">
        <v>0.69378938</v>
      </c>
      <c r="L36" s="20" t="n">
        <v>0.38241175</v>
      </c>
      <c r="M36" s="18" t="n">
        <v>0.37263702</v>
      </c>
      <c r="N36" s="20" t="n">
        <v>0.26519531</v>
      </c>
      <c r="O36" s="18" t="n">
        <v>0</v>
      </c>
      <c r="P36" s="20" t="n">
        <v>0</v>
      </c>
      <c r="Q36" s="18" t="n">
        <v>11.6154384</v>
      </c>
      <c r="R36" s="20" t="n">
        <v>1.82158925</v>
      </c>
    </row>
    <row r="37" spans="1:18">
      <c r="A37" s="15" t="s">
        <v>459</v>
      </c>
      <c r="B37" s="17" t="n">
        <v>2731</v>
      </c>
      <c r="C37" s="18">
        <f>(2409.0/B37*100)</f>
        <v/>
      </c>
      <c r="D37" s="19" t="n">
        <v>322</v>
      </c>
      <c r="E37" s="18" t="n">
        <v>61.40566658</v>
      </c>
      <c r="F37" s="20" t="n">
        <v>2.64227673</v>
      </c>
      <c r="G37" s="18" t="n">
        <v>21.52127885</v>
      </c>
      <c r="H37" s="20" t="n">
        <v>2.11380967</v>
      </c>
      <c r="I37" s="18" t="n">
        <v>0</v>
      </c>
      <c r="J37" s="20" t="n">
        <v>0</v>
      </c>
      <c r="K37" s="18" t="n">
        <v>3.1713004</v>
      </c>
      <c r="L37" s="20" t="n">
        <v>0.96147868</v>
      </c>
      <c r="M37" s="18" t="n">
        <v>0</v>
      </c>
      <c r="N37" s="20" t="n">
        <v>0</v>
      </c>
      <c r="O37" s="18" t="n">
        <v>0</v>
      </c>
      <c r="P37" s="20" t="n">
        <v>0</v>
      </c>
      <c r="Q37" s="18" t="n">
        <v>13.90175417</v>
      </c>
      <c r="R37" s="20" t="n">
        <v>1.98246346</v>
      </c>
    </row>
    <row r="38" spans="1:18">
      <c r="A38" s="15" t="s">
        <v>460</v>
      </c>
      <c r="B38" s="17" t="n">
        <v>2807</v>
      </c>
      <c r="C38" s="18">
        <f>(2347.0/B38*100)</f>
        <v/>
      </c>
      <c r="D38" s="19" t="n">
        <v>460</v>
      </c>
      <c r="E38" s="18" t="n">
        <v>21.00948232</v>
      </c>
      <c r="F38" s="20" t="n">
        <v>1.99873073</v>
      </c>
      <c r="G38" s="18" t="n">
        <v>6.53795468</v>
      </c>
      <c r="H38" s="20" t="n">
        <v>1.10982797</v>
      </c>
      <c r="I38" s="18" t="n">
        <v>0</v>
      </c>
      <c r="J38" s="20" t="n">
        <v>0</v>
      </c>
      <c r="K38" s="18" t="n">
        <v>0.34514113</v>
      </c>
      <c r="L38" s="20" t="n">
        <v>0.3334282</v>
      </c>
      <c r="M38" s="18" t="n">
        <v>66.93463733999999</v>
      </c>
      <c r="N38" s="20" t="n">
        <v>2.4118614</v>
      </c>
      <c r="O38" s="18" t="n">
        <v>0</v>
      </c>
      <c r="P38" s="20" t="n">
        <v>0</v>
      </c>
      <c r="Q38" s="18" t="n">
        <v>5.17278453</v>
      </c>
      <c r="R38" s="20" t="n">
        <v>1.24487471</v>
      </c>
    </row>
    <row r="39" spans="1:18">
      <c r="A39" s="15" t="s">
        <v>461</v>
      </c>
      <c r="B39" s="17" t="n">
        <v>2938</v>
      </c>
      <c r="C39" s="18">
        <f>(2589.0/B39*100)</f>
        <v/>
      </c>
      <c r="D39" s="19" t="n">
        <v>349</v>
      </c>
      <c r="E39" s="18" t="n">
        <v>68.24248494</v>
      </c>
      <c r="F39" s="20" t="n">
        <v>2.74087211</v>
      </c>
      <c r="G39" s="18" t="n">
        <v>23.27709005</v>
      </c>
      <c r="H39" s="20" t="n">
        <v>2.51299115</v>
      </c>
      <c r="I39" s="18" t="n">
        <v>0</v>
      </c>
      <c r="J39" s="20" t="n">
        <v>0</v>
      </c>
      <c r="K39" s="18" t="n">
        <v>0.57901278</v>
      </c>
      <c r="L39" s="20" t="n">
        <v>0.40528815</v>
      </c>
      <c r="M39" s="18" t="n">
        <v>0</v>
      </c>
      <c r="N39" s="20" t="n">
        <v>0</v>
      </c>
      <c r="O39" s="18" t="n">
        <v>0</v>
      </c>
      <c r="P39" s="20" t="n">
        <v>0</v>
      </c>
      <c r="Q39" s="18" t="n">
        <v>7.90141223</v>
      </c>
      <c r="R39" s="20" t="n">
        <v>1.33723174</v>
      </c>
    </row>
    <row r="40" spans="1:18">
      <c r="A40" s="15" t="s">
        <v>462</v>
      </c>
      <c r="B40" s="17" t="n">
        <v>6922</v>
      </c>
      <c r="C40" s="18">
        <f>(6097.0/B40*100)</f>
        <v/>
      </c>
      <c r="D40" s="19" t="n">
        <v>825</v>
      </c>
      <c r="E40" s="18" t="n">
        <v>65.40794846999999</v>
      </c>
      <c r="F40" s="20" t="n">
        <v>2.44539762</v>
      </c>
      <c r="G40" s="18" t="n">
        <v>18.96262789</v>
      </c>
      <c r="H40" s="20" t="n">
        <v>2.16411605</v>
      </c>
      <c r="I40" s="18" t="n">
        <v>0</v>
      </c>
      <c r="J40" s="20" t="n">
        <v>0</v>
      </c>
      <c r="K40" s="18" t="n">
        <v>2.40224897</v>
      </c>
      <c r="L40" s="20" t="n">
        <v>0.9116085</v>
      </c>
      <c r="M40" s="18" t="n">
        <v>0</v>
      </c>
      <c r="N40" s="20" t="n">
        <v>0</v>
      </c>
      <c r="O40" s="18" t="n">
        <v>0</v>
      </c>
      <c r="P40" s="20" t="n">
        <v>0</v>
      </c>
      <c r="Q40" s="18" t="n">
        <v>13.22717466</v>
      </c>
      <c r="R40" s="20" t="n">
        <v>1.90099456</v>
      </c>
    </row>
    <row r="41" spans="1:18">
      <c r="A41" s="15" t="s">
        <v>463</v>
      </c>
      <c r="B41" s="17" t="n">
        <v>2854</v>
      </c>
      <c r="C41" s="18">
        <f>(2511.0/B41*100)</f>
        <v/>
      </c>
      <c r="D41" s="19" t="n">
        <v>343</v>
      </c>
      <c r="E41" s="18" t="n">
        <v>68.95295501</v>
      </c>
      <c r="F41" s="20" t="n">
        <v>2.57792433</v>
      </c>
      <c r="G41" s="18" t="n">
        <v>26.24008152</v>
      </c>
      <c r="H41" s="20" t="n">
        <v>2.41382933</v>
      </c>
      <c r="I41" s="18" t="n">
        <v>0</v>
      </c>
      <c r="J41" s="20" t="n">
        <v>0</v>
      </c>
      <c r="K41" s="18" t="n">
        <v>1.33214865</v>
      </c>
      <c r="L41" s="20" t="n">
        <v>0.68849696</v>
      </c>
      <c r="M41" s="18" t="n">
        <v>0</v>
      </c>
      <c r="N41" s="20" t="n">
        <v>0</v>
      </c>
      <c r="O41" s="18" t="n">
        <v>0</v>
      </c>
      <c r="P41" s="20" t="n">
        <v>0</v>
      </c>
      <c r="Q41" s="18" t="n">
        <v>3.47481482</v>
      </c>
      <c r="R41" s="20" t="n">
        <v>0.97333787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(11004.0/B46*100)</f>
        <v/>
      </c>
      <c r="D46" s="19" t="n">
        <v>1069</v>
      </c>
      <c r="E46" s="18" t="n">
        <v>55.43931347</v>
      </c>
      <c r="F46" s="20" t="n">
        <v>2.02226663</v>
      </c>
      <c r="G46" s="18" t="n">
        <v>22.79343951</v>
      </c>
      <c r="H46" s="20" t="n">
        <v>1.86654995</v>
      </c>
      <c r="I46" s="18" t="n">
        <v>0</v>
      </c>
      <c r="J46" s="20" t="n">
        <v>0</v>
      </c>
      <c r="K46" s="18" t="n">
        <v>2.68796399</v>
      </c>
      <c r="L46" s="20" t="n">
        <v>0.5346943199999999</v>
      </c>
      <c r="M46" s="18" t="n">
        <v>0.25635321</v>
      </c>
      <c r="N46" s="20" t="n">
        <v>0.23424886</v>
      </c>
      <c r="O46" s="18" t="n">
        <v>0</v>
      </c>
      <c r="P46" s="20" t="n">
        <v>0</v>
      </c>
      <c r="Q46" s="18" t="n">
        <v>18.82292983</v>
      </c>
      <c r="R46" s="20" t="n">
        <v>1.45962435</v>
      </c>
    </row>
    <row r="47" spans="1:18">
      <c r="A47" s="15" t="s">
        <v>470</v>
      </c>
      <c r="B47" s="17" t="n">
        <v>2823</v>
      </c>
      <c r="C47" s="18">
        <f>(2498.0/B47*100)</f>
        <v/>
      </c>
      <c r="D47" s="19" t="n">
        <v>325</v>
      </c>
      <c r="E47" s="18" t="n">
        <v>49.26236089</v>
      </c>
      <c r="F47" s="20" t="n">
        <v>3.00949129</v>
      </c>
      <c r="G47" s="18" t="n">
        <v>19.70807675</v>
      </c>
      <c r="H47" s="20" t="n">
        <v>2.29146126</v>
      </c>
      <c r="I47" s="18" t="n">
        <v>0</v>
      </c>
      <c r="J47" s="20" t="n">
        <v>0</v>
      </c>
      <c r="K47" s="18" t="n">
        <v>3.04267668</v>
      </c>
      <c r="L47" s="20" t="n">
        <v>0.78405872</v>
      </c>
      <c r="M47" s="18" t="n">
        <v>0</v>
      </c>
      <c r="N47" s="20" t="n">
        <v>0</v>
      </c>
      <c r="O47" s="18" t="n">
        <v>0</v>
      </c>
      <c r="P47" s="20" t="n">
        <v>0</v>
      </c>
      <c r="Q47" s="18" t="n">
        <v>27.98688569</v>
      </c>
      <c r="R47" s="20" t="n">
        <v>2.60437974</v>
      </c>
    </row>
    <row r="48" spans="1:18">
      <c r="A48" s="15" t="s">
        <v>471</v>
      </c>
      <c r="B48" s="17" t="n">
        <v>4682</v>
      </c>
      <c r="C48" s="18">
        <f>(4113.0/B48*100)</f>
        <v/>
      </c>
      <c r="D48" s="19" t="n">
        <v>569</v>
      </c>
      <c r="E48" s="18" t="n">
        <v>54.62698426</v>
      </c>
      <c r="F48" s="20" t="n">
        <v>2.78062862</v>
      </c>
      <c r="G48" s="18" t="n">
        <v>36.94809797</v>
      </c>
      <c r="H48" s="20" t="n">
        <v>2.93284269</v>
      </c>
      <c r="I48" s="18" t="n">
        <v>0</v>
      </c>
      <c r="J48" s="20" t="n">
        <v>0</v>
      </c>
      <c r="K48" s="18" t="n">
        <v>0.3576598</v>
      </c>
      <c r="L48" s="20" t="n">
        <v>0.33205179</v>
      </c>
      <c r="M48" s="18" t="n">
        <v>0</v>
      </c>
      <c r="N48" s="20" t="n">
        <v>0</v>
      </c>
      <c r="O48" s="18" t="n">
        <v>0</v>
      </c>
      <c r="P48" s="20" t="n">
        <v>0</v>
      </c>
      <c r="Q48" s="18" t="n">
        <v>8.06725797</v>
      </c>
      <c r="R48" s="20" t="n">
        <v>1.65949169</v>
      </c>
    </row>
    <row r="49" spans="1:18">
      <c r="A49" s="15" t="s">
        <v>472</v>
      </c>
      <c r="B49" s="17" t="n">
        <v>6158</v>
      </c>
      <c r="C49" s="18">
        <f>(5452.0/B49*100)</f>
        <v/>
      </c>
      <c r="D49" s="19" t="n">
        <v>706</v>
      </c>
      <c r="E49" s="18" t="n">
        <v>82.48356713</v>
      </c>
      <c r="F49" s="20" t="n">
        <v>1.73287155</v>
      </c>
      <c r="G49" s="18" t="n">
        <v>7.55117589</v>
      </c>
      <c r="H49" s="20" t="n">
        <v>0.9354669</v>
      </c>
      <c r="I49" s="18" t="n">
        <v>0</v>
      </c>
      <c r="J49" s="20" t="n">
        <v>0</v>
      </c>
      <c r="K49" s="18" t="n">
        <v>4.08353775</v>
      </c>
      <c r="L49" s="20" t="n">
        <v>1.15371514</v>
      </c>
      <c r="M49" s="18" t="n">
        <v>0</v>
      </c>
      <c r="N49" s="20" t="n">
        <v>0</v>
      </c>
      <c r="O49" s="18" t="n">
        <v>0</v>
      </c>
      <c r="P49" s="20" t="n">
        <v>0</v>
      </c>
      <c r="Q49" s="18" t="n">
        <v>5.88171923</v>
      </c>
      <c r="R49" s="20" t="n">
        <v>1.16357812</v>
      </c>
    </row>
    <row r="50" spans="1:18">
      <c r="A50" s="15" t="s">
        <v>473</v>
      </c>
      <c r="B50" s="17" t="n">
        <v>3494</v>
      </c>
      <c r="C50" s="18">
        <f>(3148.0/B50*100)</f>
        <v/>
      </c>
      <c r="D50" s="19" t="n">
        <v>346</v>
      </c>
      <c r="E50" s="18" t="n">
        <v>83.09737955</v>
      </c>
      <c r="F50" s="20" t="n">
        <v>2.21992257</v>
      </c>
      <c r="G50" s="18" t="n">
        <v>9.187979779999999</v>
      </c>
      <c r="H50" s="20" t="n">
        <v>1.62754656</v>
      </c>
      <c r="I50" s="18" t="n">
        <v>0</v>
      </c>
      <c r="J50" s="20" t="n">
        <v>0</v>
      </c>
      <c r="K50" s="18" t="n">
        <v>0.57034856</v>
      </c>
      <c r="L50" s="20" t="n">
        <v>0.39572162</v>
      </c>
      <c r="M50" s="18" t="n">
        <v>0</v>
      </c>
      <c r="N50" s="20" t="n">
        <v>0</v>
      </c>
      <c r="O50" s="18" t="n">
        <v>0</v>
      </c>
      <c r="P50" s="20" t="n">
        <v>0</v>
      </c>
      <c r="Q50" s="18" t="n">
        <v>7.14429211</v>
      </c>
      <c r="R50" s="20" t="n">
        <v>1.50320373</v>
      </c>
    </row>
    <row r="51" spans="1:18">
      <c r="A51" s="15" t="s">
        <v>474</v>
      </c>
      <c r="B51" s="17" t="n">
        <v>3013</v>
      </c>
      <c r="C51" s="18">
        <f>(2658.0/B51*100)</f>
        <v/>
      </c>
      <c r="D51" s="19" t="n">
        <v>355</v>
      </c>
      <c r="E51" s="18" t="n">
        <v>61.13158587</v>
      </c>
      <c r="F51" s="20" t="n">
        <v>2.41320465</v>
      </c>
      <c r="G51" s="18" t="n">
        <v>22.19067011</v>
      </c>
      <c r="H51" s="20" t="n">
        <v>2.17699721</v>
      </c>
      <c r="I51" s="18" t="n">
        <v>0</v>
      </c>
      <c r="J51" s="20" t="n">
        <v>0</v>
      </c>
      <c r="K51" s="18" t="n">
        <v>1.12369968</v>
      </c>
      <c r="L51" s="20" t="n">
        <v>0.60560972</v>
      </c>
      <c r="M51" s="18" t="n">
        <v>0</v>
      </c>
      <c r="N51" s="20" t="n">
        <v>0</v>
      </c>
      <c r="O51" s="18" t="n">
        <v>0</v>
      </c>
      <c r="P51" s="20" t="n">
        <v>0</v>
      </c>
      <c r="Q51" s="18" t="n">
        <v>15.55404434</v>
      </c>
      <c r="R51" s="20" t="n">
        <v>1.86093904</v>
      </c>
    </row>
    <row r="52" spans="1:18">
      <c r="A52" s="15" t="s">
        <v>475</v>
      </c>
      <c r="B52" s="17" t="n">
        <v>2760</v>
      </c>
      <c r="C52" s="18">
        <f>(2440.0/B52*100)</f>
        <v/>
      </c>
      <c r="D52" s="19" t="n">
        <v>320</v>
      </c>
      <c r="E52" s="18" t="n">
        <v>56.10754815</v>
      </c>
      <c r="F52" s="20" t="n">
        <v>2.90631631</v>
      </c>
      <c r="G52" s="18" t="n">
        <v>13.7706899</v>
      </c>
      <c r="H52" s="20" t="n">
        <v>1.97113656</v>
      </c>
      <c r="I52" s="18" t="n">
        <v>0</v>
      </c>
      <c r="J52" s="20" t="n">
        <v>0</v>
      </c>
      <c r="K52" s="18" t="n">
        <v>2.20275244</v>
      </c>
      <c r="L52" s="20" t="n">
        <v>0.68479237</v>
      </c>
      <c r="M52" s="18" t="n">
        <v>0</v>
      </c>
      <c r="N52" s="20" t="n">
        <v>0</v>
      </c>
      <c r="O52" s="18" t="n">
        <v>0</v>
      </c>
      <c r="P52" s="20" t="n">
        <v>0</v>
      </c>
      <c r="Q52" s="18" t="n">
        <v>27.9190095</v>
      </c>
      <c r="R52" s="20" t="n">
        <v>2.7109945</v>
      </c>
    </row>
    <row r="53" spans="1:18">
      <c r="A53" s="15" t="s">
        <v>476</v>
      </c>
      <c r="B53" s="17" t="n">
        <v>2474</v>
      </c>
      <c r="C53" s="18">
        <f>(2098.0/B53*100)</f>
        <v/>
      </c>
      <c r="D53" s="19" t="n">
        <v>376</v>
      </c>
      <c r="E53" s="18" t="n">
        <v>37.59050401</v>
      </c>
      <c r="F53" s="20" t="n">
        <v>2.50589579</v>
      </c>
      <c r="G53" s="18" t="n">
        <v>26.96182247</v>
      </c>
      <c r="H53" s="20" t="n">
        <v>2.38453349</v>
      </c>
      <c r="I53" s="18" t="n">
        <v>0</v>
      </c>
      <c r="J53" s="20" t="n">
        <v>0</v>
      </c>
      <c r="K53" s="18" t="n">
        <v>22.78736278</v>
      </c>
      <c r="L53" s="20" t="n">
        <v>2.37721633</v>
      </c>
      <c r="M53" s="18" t="n">
        <v>1.17973555</v>
      </c>
      <c r="N53" s="20" t="n">
        <v>1.03554659</v>
      </c>
      <c r="O53" s="18" t="n">
        <v>0</v>
      </c>
      <c r="P53" s="20" t="n">
        <v>0</v>
      </c>
      <c r="Q53" s="18" t="n">
        <v>11.48057519</v>
      </c>
      <c r="R53" s="20" t="n">
        <v>1.72620934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(2369.0/B55*100)</f>
        <v/>
      </c>
      <c r="D55" s="19" t="n">
        <v>306</v>
      </c>
      <c r="E55" s="18" t="n">
        <v>69.50841952</v>
      </c>
      <c r="F55" s="20" t="n">
        <v>2.49870127</v>
      </c>
      <c r="G55" s="18" t="n">
        <v>17.6835483</v>
      </c>
      <c r="H55" s="20" t="n">
        <v>2.03311191</v>
      </c>
      <c r="I55" s="18" t="n">
        <v>0</v>
      </c>
      <c r="J55" s="20" t="n">
        <v>0</v>
      </c>
      <c r="K55" s="18" t="n">
        <v>0.6475407399999999</v>
      </c>
      <c r="L55" s="20" t="n">
        <v>0.48598043</v>
      </c>
      <c r="M55" s="18" t="n">
        <v>0</v>
      </c>
      <c r="N55" s="20" t="n">
        <v>0</v>
      </c>
      <c r="O55" s="18" t="n">
        <v>0</v>
      </c>
      <c r="P55" s="20" t="n">
        <v>0</v>
      </c>
      <c r="Q55" s="18" t="n">
        <v>12.16049144</v>
      </c>
      <c r="R55" s="20" t="n">
        <v>1.69659538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(2832.0/B61*100)</f>
        <v/>
      </c>
      <c r="D61" s="19" t="n">
        <v>369</v>
      </c>
      <c r="E61" s="18" t="n">
        <v>64.20839733</v>
      </c>
      <c r="F61" s="20" t="n">
        <v>2.86336356</v>
      </c>
      <c r="G61" s="18" t="n">
        <v>19.60683504</v>
      </c>
      <c r="H61" s="20" t="n">
        <v>2.39520147</v>
      </c>
      <c r="I61" s="18" t="n">
        <v>0</v>
      </c>
      <c r="J61" s="20" t="n">
        <v>0</v>
      </c>
      <c r="K61" s="18" t="n">
        <v>1.11324319</v>
      </c>
      <c r="L61" s="20" t="n">
        <v>0.57297525</v>
      </c>
      <c r="M61" s="18" t="n">
        <v>0</v>
      </c>
      <c r="N61" s="20" t="n">
        <v>0</v>
      </c>
      <c r="O61" s="18" t="n">
        <v>0</v>
      </c>
      <c r="P61" s="20" t="n">
        <v>0</v>
      </c>
      <c r="Q61" s="18" t="n">
        <v>15.07152444</v>
      </c>
      <c r="R61" s="20" t="n">
        <v>1.76492025</v>
      </c>
    </row>
    <row r="62" spans="1:18">
      <c r="A62" s="15" t="s">
        <v>486</v>
      </c>
      <c r="B62" s="17" t="n">
        <v>2230</v>
      </c>
      <c r="C62" s="18">
        <f>(1960.0/B62*100)</f>
        <v/>
      </c>
      <c r="D62" s="19" t="n">
        <v>270</v>
      </c>
      <c r="E62" s="18" t="n">
        <v>70.75252679</v>
      </c>
      <c r="F62" s="20" t="n">
        <v>2.84189568</v>
      </c>
      <c r="G62" s="18" t="n">
        <v>25.18633714</v>
      </c>
      <c r="H62" s="20" t="n">
        <v>2.68501968</v>
      </c>
      <c r="I62" s="18" t="n">
        <v>0</v>
      </c>
      <c r="J62" s="20" t="n">
        <v>0</v>
      </c>
      <c r="K62" s="18" t="n">
        <v>0</v>
      </c>
      <c r="L62" s="20" t="n">
        <v>0</v>
      </c>
      <c r="M62" s="18" t="n">
        <v>0</v>
      </c>
      <c r="N62" s="20" t="n">
        <v>0</v>
      </c>
      <c r="O62" s="18" t="n">
        <v>0</v>
      </c>
      <c r="P62" s="20" t="n">
        <v>0</v>
      </c>
      <c r="Q62" s="18" t="n">
        <v>4.06113607</v>
      </c>
      <c r="R62" s="20" t="n">
        <v>1.06331835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42.22932731</v>
      </c>
      <c r="F67" s="20" t="n">
        <v>2.2430465</v>
      </c>
      <c r="G67" s="18" t="n">
        <v>18.66010642</v>
      </c>
      <c r="H67" s="20" t="n">
        <v>2.24785224</v>
      </c>
      <c r="I67" s="18" t="n">
        <v>0</v>
      </c>
      <c r="J67" s="20" t="n">
        <v>0</v>
      </c>
      <c r="K67" s="18" t="n">
        <v>3.37861445</v>
      </c>
      <c r="L67" s="20" t="n">
        <v>0.97626654</v>
      </c>
      <c r="M67" s="18" t="n">
        <v>0.78896658</v>
      </c>
      <c r="N67" s="20" t="n">
        <v>0.57944897</v>
      </c>
      <c r="O67" s="18" t="n">
        <v>0</v>
      </c>
      <c r="P67" s="20" t="n">
        <v>0</v>
      </c>
      <c r="Q67" s="18" t="n">
        <v>34.94298523</v>
      </c>
      <c r="R67" s="20" t="n">
        <v>2.2196788</v>
      </c>
    </row>
    <row r="68" spans="1:18">
      <c r="A68" s="15" t="s">
        <v>492</v>
      </c>
      <c r="B68" s="17" t="n">
        <v>3460</v>
      </c>
      <c r="C68" s="18">
        <f>(3152.0/B68*100)</f>
        <v/>
      </c>
      <c r="D68" s="19" t="n">
        <v>308</v>
      </c>
      <c r="E68" s="18" t="n">
        <v>81.99982206999999</v>
      </c>
      <c r="F68" s="20" t="n">
        <v>1.89563985</v>
      </c>
      <c r="G68" s="18" t="n">
        <v>5.47953227</v>
      </c>
      <c r="H68" s="20" t="n">
        <v>1.21961708</v>
      </c>
      <c r="I68" s="18" t="n">
        <v>0</v>
      </c>
      <c r="J68" s="20" t="n">
        <v>0</v>
      </c>
      <c r="K68" s="18" t="n">
        <v>0.59458413</v>
      </c>
      <c r="L68" s="20" t="n">
        <v>0.43079181</v>
      </c>
      <c r="M68" s="18" t="n">
        <v>0</v>
      </c>
      <c r="N68" s="20" t="n">
        <v>0</v>
      </c>
      <c r="O68" s="18" t="n">
        <v>0</v>
      </c>
      <c r="P68" s="20" t="n">
        <v>0</v>
      </c>
      <c r="Q68" s="18" t="n">
        <v>11.92606153</v>
      </c>
      <c r="R68" s="20" t="n">
        <v>1.88470975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(5022.0/B70*100)</f>
        <v/>
      </c>
      <c r="D70" s="19" t="n">
        <v>1012</v>
      </c>
      <c r="E70" s="18" t="n">
        <v>73.06577496</v>
      </c>
      <c r="F70" s="20" t="n">
        <v>1.3900645</v>
      </c>
      <c r="G70" s="18" t="n">
        <v>8.664412499999999</v>
      </c>
      <c r="H70" s="20" t="n">
        <v>0.84310022</v>
      </c>
      <c r="I70" s="18" t="n">
        <v>0</v>
      </c>
      <c r="J70" s="20" t="n">
        <v>0</v>
      </c>
      <c r="K70" s="18" t="n">
        <v>4.54125407</v>
      </c>
      <c r="L70" s="20" t="n">
        <v>0.67551686</v>
      </c>
      <c r="M70" s="18" t="n">
        <v>0</v>
      </c>
      <c r="N70" s="20" t="n">
        <v>0</v>
      </c>
      <c r="O70" s="18" t="n">
        <v>0</v>
      </c>
      <c r="P70" s="20" t="n">
        <v>0</v>
      </c>
      <c r="Q70" s="18" t="n">
        <v>13.72855848</v>
      </c>
      <c r="R70" s="20" t="n">
        <v>1.10504137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(2778.0/B72*100)</f>
        <v/>
      </c>
      <c r="D72" s="19" t="n">
        <v>329</v>
      </c>
      <c r="E72" s="18" t="n">
        <v>73.23153713000001</v>
      </c>
      <c r="F72" s="20" t="n">
        <v>2.75697188</v>
      </c>
      <c r="G72" s="18" t="n">
        <v>9.974798160000001</v>
      </c>
      <c r="H72" s="20" t="n">
        <v>1.59811</v>
      </c>
      <c r="I72" s="18" t="n">
        <v>0</v>
      </c>
      <c r="J72" s="20" t="n">
        <v>0</v>
      </c>
      <c r="K72" s="18" t="n">
        <v>2.19895427</v>
      </c>
      <c r="L72" s="20" t="n">
        <v>1.03800627</v>
      </c>
      <c r="M72" s="18" t="n">
        <v>0</v>
      </c>
      <c r="N72" s="20" t="n">
        <v>0</v>
      </c>
      <c r="O72" s="18" t="n">
        <v>0</v>
      </c>
      <c r="P72" s="20" t="n">
        <v>0</v>
      </c>
      <c r="Q72" s="18" t="n">
        <v>14.59471043</v>
      </c>
      <c r="R72" s="20" t="n">
        <v>2.31728507</v>
      </c>
    </row>
    <row r="73" spans="1:18">
      <c r="A73" s="15" t="s">
        <v>497</v>
      </c>
      <c r="B73" s="17" t="n">
        <v>2973</v>
      </c>
      <c r="C73" s="18">
        <f>(2625.0/B73*100)</f>
        <v/>
      </c>
      <c r="D73" s="19" t="n">
        <v>348</v>
      </c>
      <c r="E73" s="18" t="n">
        <v>67.85830513000001</v>
      </c>
      <c r="F73" s="20" t="n">
        <v>2.68905947</v>
      </c>
      <c r="G73" s="18" t="n">
        <v>28.20016094</v>
      </c>
      <c r="H73" s="20" t="n">
        <v>2.50488683</v>
      </c>
      <c r="I73" s="18" t="n">
        <v>0</v>
      </c>
      <c r="J73" s="20" t="n">
        <v>0</v>
      </c>
      <c r="K73" s="18" t="n">
        <v>0.8194525499999999</v>
      </c>
      <c r="L73" s="20" t="n">
        <v>0.47084616</v>
      </c>
      <c r="M73" s="18" t="n">
        <v>0</v>
      </c>
      <c r="N73" s="20" t="n">
        <v>0</v>
      </c>
      <c r="O73" s="18" t="n">
        <v>0</v>
      </c>
      <c r="P73" s="20" t="n">
        <v>0</v>
      </c>
      <c r="Q73" s="18" t="n">
        <v>3.12208138</v>
      </c>
      <c r="R73" s="20" t="n">
        <v>0.92151545</v>
      </c>
    </row>
    <row r="74" spans="1:18">
      <c r="A74" s="15" t="s">
        <v>498</v>
      </c>
      <c r="B74" s="17" t="n">
        <v>3819</v>
      </c>
      <c r="C74" s="18">
        <f>(3364.0/B74*100)</f>
        <v/>
      </c>
      <c r="D74" s="19" t="n">
        <v>455</v>
      </c>
      <c r="E74" s="18" t="n">
        <v>52.95332264</v>
      </c>
      <c r="F74" s="20" t="n">
        <v>2.36769771</v>
      </c>
      <c r="G74" s="18" t="n">
        <v>36.54854196</v>
      </c>
      <c r="H74" s="20" t="n">
        <v>2.40064362</v>
      </c>
      <c r="I74" s="18" t="n">
        <v>0</v>
      </c>
      <c r="J74" s="20" t="n">
        <v>0</v>
      </c>
      <c r="K74" s="18" t="n">
        <v>0</v>
      </c>
      <c r="L74" s="20" t="n">
        <v>0</v>
      </c>
      <c r="M74" s="18" t="n">
        <v>0</v>
      </c>
      <c r="N74" s="20" t="n">
        <v>0</v>
      </c>
      <c r="O74" s="18" t="n">
        <v>0</v>
      </c>
      <c r="P74" s="20" t="n">
        <v>0</v>
      </c>
      <c r="Q74" s="18" t="n">
        <v>10.4981354</v>
      </c>
      <c r="R74" s="20" t="n">
        <v>1.65359585</v>
      </c>
    </row>
    <row r="75" spans="1:18">
      <c r="A75" s="15" t="s">
        <v>499</v>
      </c>
      <c r="B75" s="17" t="n">
        <v>4652</v>
      </c>
      <c r="C75" s="18">
        <f>(4111.0/B75*100)</f>
        <v/>
      </c>
      <c r="D75" s="19" t="n">
        <v>541</v>
      </c>
      <c r="E75" s="18" t="n">
        <v>93.58243834</v>
      </c>
      <c r="F75" s="20" t="n">
        <v>1.24077197</v>
      </c>
      <c r="G75" s="18" t="n">
        <v>4.32827754</v>
      </c>
      <c r="H75" s="20" t="n">
        <v>1.02612375</v>
      </c>
      <c r="I75" s="18" t="n">
        <v>0</v>
      </c>
      <c r="J75" s="20" t="n">
        <v>0</v>
      </c>
      <c r="K75" s="18" t="n">
        <v>0.008277039999999999</v>
      </c>
      <c r="L75" s="20" t="n">
        <v>0.008197889999999999</v>
      </c>
      <c r="M75" s="18" t="n">
        <v>0.007942629999999999</v>
      </c>
      <c r="N75" s="20" t="n">
        <v>0.00767359</v>
      </c>
      <c r="O75" s="18" t="n">
        <v>0</v>
      </c>
      <c r="P75" s="20" t="n">
        <v>0</v>
      </c>
      <c r="Q75" s="18" t="n">
        <v>2.07306446</v>
      </c>
      <c r="R75" s="20" t="n">
        <v>0.66073691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(2671.0/B77*100)</f>
        <v/>
      </c>
      <c r="D77" s="19" t="n">
        <v>298</v>
      </c>
      <c r="E77" s="18" t="n">
        <v>58.74116987</v>
      </c>
      <c r="F77" s="20" t="n">
        <v>2.70893237</v>
      </c>
      <c r="G77" s="18" t="n">
        <v>3.13481279</v>
      </c>
      <c r="H77" s="20" t="n">
        <v>0.8472198399999999</v>
      </c>
      <c r="I77" s="18" t="n">
        <v>0</v>
      </c>
      <c r="J77" s="20" t="n">
        <v>0</v>
      </c>
      <c r="K77" s="18" t="n">
        <v>10.15149683</v>
      </c>
      <c r="L77" s="20" t="n">
        <v>1.81878381</v>
      </c>
      <c r="M77" s="18" t="n">
        <v>0.64957477</v>
      </c>
      <c r="N77" s="20" t="n">
        <v>0.4367535</v>
      </c>
      <c r="O77" s="18" t="n">
        <v>0</v>
      </c>
      <c r="P77" s="20" t="n">
        <v>0</v>
      </c>
      <c r="Q77" s="18" t="n">
        <v>27.32294574</v>
      </c>
      <c r="R77" s="20" t="n">
        <v>2.37766467</v>
      </c>
    </row>
    <row r="78" spans="1:18">
      <c r="A78" s="15" t="s">
        <v>502</v>
      </c>
      <c r="B78" s="17" t="n">
        <v>7115</v>
      </c>
      <c r="C78" s="18">
        <f>(6292.0/B78*100)</f>
        <v/>
      </c>
      <c r="D78" s="19" t="n">
        <v>823</v>
      </c>
      <c r="E78" s="18" t="n">
        <v>68.96045133</v>
      </c>
      <c r="F78" s="20" t="n">
        <v>2.25501234</v>
      </c>
      <c r="G78" s="18" t="n">
        <v>23.67593393</v>
      </c>
      <c r="H78" s="20" t="n">
        <v>2.39654134</v>
      </c>
      <c r="I78" s="18" t="n">
        <v>0</v>
      </c>
      <c r="J78" s="20" t="n">
        <v>0</v>
      </c>
      <c r="K78" s="18" t="n">
        <v>2.13108632</v>
      </c>
      <c r="L78" s="20" t="n">
        <v>0.60266904</v>
      </c>
      <c r="M78" s="18" t="n">
        <v>0.08679568999999999</v>
      </c>
      <c r="N78" s="20" t="n">
        <v>0.08682155</v>
      </c>
      <c r="O78" s="18" t="n">
        <v>0</v>
      </c>
      <c r="P78" s="20" t="n">
        <v>0</v>
      </c>
      <c r="Q78" s="18" t="n">
        <v>5.14573273</v>
      </c>
      <c r="R78" s="20" t="n">
        <v>1.0601109</v>
      </c>
    </row>
    <row r="79" spans="1:18">
      <c r="A79" s="15" t="s">
        <v>503</v>
      </c>
      <c r="B79" s="17" t="n">
        <v>3154</v>
      </c>
      <c r="C79" s="18">
        <f>(2806.0/B79*100)</f>
        <v/>
      </c>
      <c r="D79" s="19" t="n">
        <v>348</v>
      </c>
      <c r="E79" s="18" t="n">
        <v>54.04399988</v>
      </c>
      <c r="F79" s="20" t="n">
        <v>3.18736653</v>
      </c>
      <c r="G79" s="18" t="n">
        <v>11.18553926</v>
      </c>
      <c r="H79" s="20" t="n">
        <v>1.64696875</v>
      </c>
      <c r="I79" s="18" t="n">
        <v>0</v>
      </c>
      <c r="J79" s="20" t="n">
        <v>0</v>
      </c>
      <c r="K79" s="18" t="n">
        <v>3.9110776</v>
      </c>
      <c r="L79" s="20" t="n">
        <v>1.00960449</v>
      </c>
      <c r="M79" s="18" t="n">
        <v>0.25895475</v>
      </c>
      <c r="N79" s="20" t="n">
        <v>0.2598891</v>
      </c>
      <c r="O79" s="18" t="n">
        <v>0</v>
      </c>
      <c r="P79" s="20" t="n">
        <v>0</v>
      </c>
      <c r="Q79" s="18" t="n">
        <v>30.60042851</v>
      </c>
      <c r="R79" s="20" t="n">
        <v>2.96355215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(14066.0/B82*100)</f>
        <v/>
      </c>
      <c r="D82" s="19" t="n">
        <v>1895</v>
      </c>
      <c r="E82" s="18" t="n">
        <v>59.19120366</v>
      </c>
      <c r="F82" s="20" t="n">
        <v>1.60402189</v>
      </c>
      <c r="G82" s="18" t="n">
        <v>27.54990145</v>
      </c>
      <c r="H82" s="20" t="n">
        <v>1.39725022</v>
      </c>
      <c r="I82" s="18" t="n">
        <v>0</v>
      </c>
      <c r="J82" s="20" t="n">
        <v>0</v>
      </c>
      <c r="K82" s="18" t="n">
        <v>0.88364426</v>
      </c>
      <c r="L82" s="20" t="n">
        <v>0.28128919</v>
      </c>
      <c r="M82" s="18" t="n">
        <v>0.18307215</v>
      </c>
      <c r="N82" s="20" t="n">
        <v>0.15830636</v>
      </c>
      <c r="O82" s="18" t="n">
        <v>0</v>
      </c>
      <c r="P82" s="20" t="n">
        <v>0</v>
      </c>
      <c r="Q82" s="18" t="n">
        <v>12.19217848</v>
      </c>
      <c r="R82" s="20" t="n">
        <v>1.15420475</v>
      </c>
    </row>
    <row r="83" spans="1:18">
      <c r="A83" s="15" t="s">
        <v>507</v>
      </c>
      <c r="B83" s="17" t="n">
        <v>808</v>
      </c>
      <c r="C83" s="18">
        <f>(714.0/B83*100)</f>
        <v/>
      </c>
      <c r="D83" s="19" t="n">
        <v>94</v>
      </c>
      <c r="E83" s="18" t="n">
        <v>65.32633945000001</v>
      </c>
      <c r="F83" s="20" t="n">
        <v>5.24048842</v>
      </c>
      <c r="G83" s="18" t="n">
        <v>32.80289927</v>
      </c>
      <c r="H83" s="20" t="n">
        <v>5.04800023</v>
      </c>
      <c r="I83" s="18" t="n">
        <v>0</v>
      </c>
      <c r="J83" s="20" t="n">
        <v>0</v>
      </c>
      <c r="K83" s="18" t="n">
        <v>0</v>
      </c>
      <c r="L83" s="20" t="n">
        <v>0</v>
      </c>
      <c r="M83" s="18" t="n">
        <v>0</v>
      </c>
      <c r="N83" s="20" t="n">
        <v>0</v>
      </c>
      <c r="O83" s="18" t="n">
        <v>0</v>
      </c>
      <c r="P83" s="20" t="n">
        <v>0</v>
      </c>
      <c r="Q83" s="18" t="n">
        <v>1.87076129</v>
      </c>
      <c r="R83" s="20" t="n">
        <v>1.25922708</v>
      </c>
    </row>
    <row r="84" spans="1:18">
      <c r="A84" s="23" t="s">
        <v>508</v>
      </c>
      <c r="B84" s="24" t="n">
        <v>938</v>
      </c>
      <c r="C84" s="25">
        <f>(835.0/B84*100)</f>
        <v/>
      </c>
      <c r="D84" s="19" t="n">
        <v>103</v>
      </c>
      <c r="E84" s="18" t="n">
        <v>77.43205673999999</v>
      </c>
      <c r="F84" s="20" t="n">
        <v>5.0745118</v>
      </c>
      <c r="G84" s="18" t="n">
        <v>15.50938043</v>
      </c>
      <c r="H84" s="20" t="n">
        <v>3.94125062</v>
      </c>
      <c r="I84" s="18" t="n">
        <v>0</v>
      </c>
      <c r="J84" s="20" t="n">
        <v>0</v>
      </c>
      <c r="K84" s="18" t="n">
        <v>2.00131804</v>
      </c>
      <c r="L84" s="20" t="n">
        <v>1.93480413</v>
      </c>
      <c r="M84" s="18" t="n">
        <v>0</v>
      </c>
      <c r="N84" s="20" t="n">
        <v>0</v>
      </c>
      <c r="O84" s="18" t="n">
        <v>0</v>
      </c>
      <c r="P84" s="20" t="n">
        <v>0</v>
      </c>
      <c r="Q84" s="18" t="n">
        <v>5.05724479</v>
      </c>
      <c r="R84" s="20" t="n">
        <v>2.71737498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(6345.0/B7*100)</f>
        <v/>
      </c>
      <c r="D7" s="19" t="n">
        <v>818</v>
      </c>
      <c r="E7" s="18" t="n">
        <v>43.98012456</v>
      </c>
      <c r="F7" s="20" t="n">
        <v>2.11697429</v>
      </c>
      <c r="G7" s="18" t="n">
        <v>52.91254633</v>
      </c>
      <c r="H7" s="20" t="n">
        <v>2.19861886</v>
      </c>
      <c r="I7" s="18" t="n">
        <v>0</v>
      </c>
      <c r="J7" s="20" t="n">
        <v>0</v>
      </c>
      <c r="K7" s="18" t="n">
        <v>3.10732911</v>
      </c>
      <c r="L7" s="20" t="n">
        <v>0.64787304</v>
      </c>
      <c r="M7" s="18" t="n">
        <v>0</v>
      </c>
      <c r="N7" s="20" t="n">
        <v>0</v>
      </c>
      <c r="O7" s="18" t="n">
        <v>0</v>
      </c>
      <c r="P7" s="20" t="n">
        <v>0</v>
      </c>
      <c r="Q7" s="18" t="n">
        <v>0</v>
      </c>
      <c r="R7" s="20" t="n">
        <v>0</v>
      </c>
    </row>
    <row r="8" spans="1:18">
      <c r="A8" s="15" t="s">
        <v>430</v>
      </c>
      <c r="B8" s="17" t="n">
        <v>3443</v>
      </c>
      <c r="C8" s="18">
        <f>(3023.0/B8*100)</f>
        <v/>
      </c>
      <c r="D8" s="19" t="n">
        <v>420</v>
      </c>
      <c r="E8" s="18" t="n">
        <v>43.30197853</v>
      </c>
      <c r="F8" s="20" t="n">
        <v>2.79640639</v>
      </c>
      <c r="G8" s="18" t="n">
        <v>54.16446904</v>
      </c>
      <c r="H8" s="20" t="n">
        <v>2.73154084</v>
      </c>
      <c r="I8" s="18" t="n">
        <v>0</v>
      </c>
      <c r="J8" s="20" t="n">
        <v>0</v>
      </c>
      <c r="K8" s="18" t="n">
        <v>2.53355243</v>
      </c>
      <c r="L8" s="20" t="n">
        <v>0.9900645</v>
      </c>
      <c r="M8" s="18" t="n">
        <v>0</v>
      </c>
      <c r="N8" s="20" t="n">
        <v>0</v>
      </c>
      <c r="O8" s="18" t="n">
        <v>0</v>
      </c>
      <c r="P8" s="20" t="n">
        <v>0</v>
      </c>
      <c r="Q8" s="18" t="n">
        <v>0</v>
      </c>
      <c r="R8" s="20" t="n">
        <v>0</v>
      </c>
    </row>
    <row r="9" spans="1:18">
      <c r="A9" s="15" t="s">
        <v>431</v>
      </c>
      <c r="B9" s="17" t="n">
        <v>4752</v>
      </c>
      <c r="C9" s="18">
        <f>(4206.0/B9*100)</f>
        <v/>
      </c>
      <c r="D9" s="19" t="n">
        <v>546</v>
      </c>
      <c r="E9" s="18" t="n">
        <v>41.14959296</v>
      </c>
      <c r="F9" s="20" t="n">
        <v>1.91044749</v>
      </c>
      <c r="G9" s="18" t="n">
        <v>56.2792847</v>
      </c>
      <c r="H9" s="20" t="n">
        <v>2.03288824</v>
      </c>
      <c r="I9" s="18" t="n">
        <v>0</v>
      </c>
      <c r="J9" s="20" t="n">
        <v>0</v>
      </c>
      <c r="K9" s="18" t="n">
        <v>2.57112235</v>
      </c>
      <c r="L9" s="20" t="n">
        <v>0.6692131100000001</v>
      </c>
      <c r="M9" s="18" t="n">
        <v>0</v>
      </c>
      <c r="N9" s="20" t="n">
        <v>0</v>
      </c>
      <c r="O9" s="18" t="n">
        <v>0</v>
      </c>
      <c r="P9" s="20" t="n">
        <v>0</v>
      </c>
      <c r="Q9" s="18" t="n">
        <v>0</v>
      </c>
      <c r="R9" s="20" t="n">
        <v>0</v>
      </c>
    </row>
    <row r="10" spans="1:18">
      <c r="A10" s="15" t="s">
        <v>432</v>
      </c>
      <c r="B10" s="17" t="n">
        <v>10022</v>
      </c>
      <c r="C10" s="18">
        <f>(8847.0/B10*100)</f>
        <v/>
      </c>
      <c r="D10" s="19" t="n">
        <v>1175</v>
      </c>
      <c r="E10" s="18" t="n">
        <v>40.99706962</v>
      </c>
      <c r="F10" s="20" t="n">
        <v>2.30005542</v>
      </c>
      <c r="G10" s="18" t="n">
        <v>57.64668026</v>
      </c>
      <c r="H10" s="20" t="n">
        <v>2.36310992</v>
      </c>
      <c r="I10" s="18" t="n">
        <v>0</v>
      </c>
      <c r="J10" s="20" t="n">
        <v>0</v>
      </c>
      <c r="K10" s="18" t="n">
        <v>1.35625012</v>
      </c>
      <c r="L10" s="20" t="n">
        <v>0.40634063</v>
      </c>
      <c r="M10" s="18" t="n">
        <v>0</v>
      </c>
      <c r="N10" s="20" t="n">
        <v>0</v>
      </c>
      <c r="O10" s="18" t="n">
        <v>0</v>
      </c>
      <c r="P10" s="20" t="n">
        <v>0</v>
      </c>
      <c r="Q10" s="18" t="n">
        <v>0</v>
      </c>
      <c r="R10" s="20" t="n">
        <v>0</v>
      </c>
    </row>
    <row r="11" spans="1:18">
      <c r="A11" s="15" t="s">
        <v>433</v>
      </c>
      <c r="B11" s="17" t="n">
        <v>3500</v>
      </c>
      <c r="C11" s="18">
        <f>(3106.0/B11*100)</f>
        <v/>
      </c>
      <c r="D11" s="19" t="n">
        <v>394</v>
      </c>
      <c r="E11" s="18" t="n">
        <v>39.59333147</v>
      </c>
      <c r="F11" s="20" t="n">
        <v>2.71632634</v>
      </c>
      <c r="G11" s="18" t="n">
        <v>57.23619097</v>
      </c>
      <c r="H11" s="20" t="n">
        <v>2.76004945</v>
      </c>
      <c r="I11" s="18" t="n">
        <v>0</v>
      </c>
      <c r="J11" s="20" t="n">
        <v>0</v>
      </c>
      <c r="K11" s="18" t="n">
        <v>3.17047756</v>
      </c>
      <c r="L11" s="20" t="n">
        <v>0.89708789</v>
      </c>
      <c r="M11" s="18" t="n">
        <v>0</v>
      </c>
      <c r="N11" s="20" t="n">
        <v>0</v>
      </c>
      <c r="O11" s="18" t="n">
        <v>0</v>
      </c>
      <c r="P11" s="20" t="n">
        <v>0</v>
      </c>
      <c r="Q11" s="18" t="n">
        <v>0</v>
      </c>
      <c r="R11" s="20" t="n">
        <v>0</v>
      </c>
    </row>
    <row r="12" spans="1:18">
      <c r="A12" s="15" t="s">
        <v>434</v>
      </c>
      <c r="B12" s="17" t="n">
        <v>3422</v>
      </c>
      <c r="C12" s="18">
        <f>(3002.0/B12*100)</f>
        <v/>
      </c>
      <c r="D12" s="19" t="n">
        <v>420</v>
      </c>
      <c r="E12" s="18" t="n">
        <v>35.52020721</v>
      </c>
      <c r="F12" s="20" t="n">
        <v>2.57204178</v>
      </c>
      <c r="G12" s="18" t="n">
        <v>63.14641894</v>
      </c>
      <c r="H12" s="20" t="n">
        <v>2.56397462</v>
      </c>
      <c r="I12" s="18" t="n">
        <v>0</v>
      </c>
      <c r="J12" s="20" t="n">
        <v>0</v>
      </c>
      <c r="K12" s="18" t="n">
        <v>1.33337385</v>
      </c>
      <c r="L12" s="20" t="n">
        <v>0.65187471</v>
      </c>
      <c r="M12" s="18" t="n">
        <v>0</v>
      </c>
      <c r="N12" s="20" t="n">
        <v>0</v>
      </c>
      <c r="O12" s="18" t="n">
        <v>0</v>
      </c>
      <c r="P12" s="20" t="n">
        <v>0</v>
      </c>
      <c r="Q12" s="18" t="n">
        <v>0</v>
      </c>
      <c r="R12" s="20" t="n">
        <v>0</v>
      </c>
    </row>
    <row r="13" spans="1:18">
      <c r="A13" s="15" t="s">
        <v>435</v>
      </c>
      <c r="B13" s="17" t="n">
        <v>3602</v>
      </c>
      <c r="C13" s="18">
        <f>(3166.0/B13*100)</f>
        <v/>
      </c>
      <c r="D13" s="19" t="n">
        <v>436</v>
      </c>
      <c r="E13" s="18" t="n">
        <v>33.69594429</v>
      </c>
      <c r="F13" s="20" t="n">
        <v>2.98042634</v>
      </c>
      <c r="G13" s="18" t="n">
        <v>66.00518979</v>
      </c>
      <c r="H13" s="20" t="n">
        <v>2.98263005</v>
      </c>
      <c r="I13" s="18" t="n">
        <v>0</v>
      </c>
      <c r="J13" s="20" t="n">
        <v>0</v>
      </c>
      <c r="K13" s="18" t="n">
        <v>0.29886592</v>
      </c>
      <c r="L13" s="20" t="n">
        <v>0.25650764</v>
      </c>
      <c r="M13" s="18" t="n">
        <v>0</v>
      </c>
      <c r="N13" s="20" t="n">
        <v>0</v>
      </c>
      <c r="O13" s="18" t="n">
        <v>0</v>
      </c>
      <c r="P13" s="20" t="n">
        <v>0</v>
      </c>
      <c r="Q13" s="18" t="n">
        <v>0</v>
      </c>
      <c r="R13" s="20" t="n">
        <v>0</v>
      </c>
    </row>
    <row r="14" spans="1:18">
      <c r="A14" s="15" t="s">
        <v>436</v>
      </c>
      <c r="B14" s="17" t="n">
        <v>2788</v>
      </c>
      <c r="C14" s="18">
        <f>(2448.0/B14*100)</f>
        <v/>
      </c>
      <c r="D14" s="19" t="n">
        <v>340</v>
      </c>
      <c r="E14" s="18" t="n">
        <v>48.44799265</v>
      </c>
      <c r="F14" s="20" t="n">
        <v>3.17754079</v>
      </c>
      <c r="G14" s="18" t="n">
        <v>49.99412769</v>
      </c>
      <c r="H14" s="20" t="n">
        <v>3.07636135</v>
      </c>
      <c r="I14" s="18" t="n">
        <v>0</v>
      </c>
      <c r="J14" s="20" t="n">
        <v>0</v>
      </c>
      <c r="K14" s="18" t="n">
        <v>1.55787966</v>
      </c>
      <c r="L14" s="20" t="n">
        <v>0.5111012700000001</v>
      </c>
      <c r="M14" s="18" t="n">
        <v>0</v>
      </c>
      <c r="N14" s="20" t="n">
        <v>0</v>
      </c>
      <c r="O14" s="18" t="n">
        <v>0</v>
      </c>
      <c r="P14" s="20" t="n">
        <v>0</v>
      </c>
      <c r="Q14" s="18" t="n">
        <v>0</v>
      </c>
      <c r="R14" s="20" t="n">
        <v>0</v>
      </c>
    </row>
    <row r="15" spans="1:18">
      <c r="A15" s="15" t="s">
        <v>437</v>
      </c>
      <c r="B15" s="17" t="n">
        <v>2863</v>
      </c>
      <c r="C15" s="18">
        <f>(2519.0/B15*100)</f>
        <v/>
      </c>
      <c r="D15" s="19" t="n">
        <v>344</v>
      </c>
      <c r="E15" s="18" t="n">
        <v>46.10725362</v>
      </c>
      <c r="F15" s="20" t="n">
        <v>2.79176961</v>
      </c>
      <c r="G15" s="18" t="n">
        <v>52.82738611</v>
      </c>
      <c r="H15" s="20" t="n">
        <v>2.71888401</v>
      </c>
      <c r="I15" s="18" t="n">
        <v>0</v>
      </c>
      <c r="J15" s="20" t="n">
        <v>0</v>
      </c>
      <c r="K15" s="18" t="n">
        <v>1.06536027</v>
      </c>
      <c r="L15" s="20" t="n">
        <v>0.6396924899999999</v>
      </c>
      <c r="M15" s="18" t="n">
        <v>0</v>
      </c>
      <c r="N15" s="20" t="n">
        <v>0</v>
      </c>
      <c r="O15" s="18" t="n">
        <v>0</v>
      </c>
      <c r="P15" s="20" t="n">
        <v>0</v>
      </c>
      <c r="Q15" s="18" t="n">
        <v>0</v>
      </c>
      <c r="R15" s="20" t="n">
        <v>0</v>
      </c>
    </row>
    <row r="16" spans="1:18">
      <c r="A16" s="15" t="s">
        <v>438</v>
      </c>
      <c r="B16" s="17" t="n">
        <v>3111</v>
      </c>
      <c r="C16" s="18">
        <f>(2739.0/B16*100)</f>
        <v/>
      </c>
      <c r="D16" s="19" t="n">
        <v>372</v>
      </c>
      <c r="E16" s="18" t="n">
        <v>38.74704353</v>
      </c>
      <c r="F16" s="20" t="n">
        <v>2.46414677</v>
      </c>
      <c r="G16" s="18" t="n">
        <v>55.90070246</v>
      </c>
      <c r="H16" s="20" t="n">
        <v>2.35637879</v>
      </c>
      <c r="I16" s="18" t="n">
        <v>0</v>
      </c>
      <c r="J16" s="20" t="n">
        <v>0</v>
      </c>
      <c r="K16" s="18" t="n">
        <v>5.352254</v>
      </c>
      <c r="L16" s="20" t="n">
        <v>1.34095579</v>
      </c>
      <c r="M16" s="18" t="n">
        <v>0</v>
      </c>
      <c r="N16" s="20" t="n">
        <v>0</v>
      </c>
      <c r="O16" s="18" t="n">
        <v>0</v>
      </c>
      <c r="P16" s="20" t="n">
        <v>0</v>
      </c>
      <c r="Q16" s="18" t="n">
        <v>0</v>
      </c>
      <c r="R16" s="20" t="n">
        <v>0</v>
      </c>
    </row>
    <row r="17" spans="1:18">
      <c r="A17" s="15" t="s">
        <v>439</v>
      </c>
      <c r="B17" s="17" t="n">
        <v>3197</v>
      </c>
      <c r="C17" s="18">
        <f>(2823.0/B17*100)</f>
        <v/>
      </c>
      <c r="D17" s="19" t="n">
        <v>374</v>
      </c>
      <c r="E17" s="18" t="n">
        <v>29.73903176</v>
      </c>
      <c r="F17" s="20" t="n">
        <v>2.4474512</v>
      </c>
      <c r="G17" s="18" t="n">
        <v>67.79114068</v>
      </c>
      <c r="H17" s="20" t="n">
        <v>2.54503621</v>
      </c>
      <c r="I17" s="18" t="n">
        <v>0</v>
      </c>
      <c r="J17" s="20" t="n">
        <v>0</v>
      </c>
      <c r="K17" s="18" t="n">
        <v>2.46982756</v>
      </c>
      <c r="L17" s="20" t="n">
        <v>0.70292325</v>
      </c>
      <c r="M17" s="18" t="n">
        <v>0</v>
      </c>
      <c r="N17" s="20" t="n">
        <v>0</v>
      </c>
      <c r="O17" s="18" t="n">
        <v>0</v>
      </c>
      <c r="P17" s="20" t="n">
        <v>0</v>
      </c>
      <c r="Q17" s="18" t="n">
        <v>0</v>
      </c>
      <c r="R17" s="20" t="n">
        <v>0</v>
      </c>
    </row>
    <row r="18" spans="1:18">
      <c r="A18" s="15" t="s">
        <v>440</v>
      </c>
      <c r="B18" s="17" t="n">
        <v>2706</v>
      </c>
      <c r="C18" s="18">
        <f>(2369.0/B18*100)</f>
        <v/>
      </c>
      <c r="D18" s="19" t="n">
        <v>337</v>
      </c>
      <c r="E18" s="18" t="n">
        <v>36.02884982</v>
      </c>
      <c r="F18" s="20" t="n">
        <v>3.04606718</v>
      </c>
      <c r="G18" s="18" t="n">
        <v>62.64876809</v>
      </c>
      <c r="H18" s="20" t="n">
        <v>3.07224754</v>
      </c>
      <c r="I18" s="18" t="n">
        <v>0</v>
      </c>
      <c r="J18" s="20" t="n">
        <v>0</v>
      </c>
      <c r="K18" s="18" t="n">
        <v>1.32238209</v>
      </c>
      <c r="L18" s="20" t="n">
        <v>0.58221967</v>
      </c>
      <c r="M18" s="18" t="n">
        <v>0</v>
      </c>
      <c r="N18" s="20" t="n">
        <v>0</v>
      </c>
      <c r="O18" s="18" t="n">
        <v>0</v>
      </c>
      <c r="P18" s="20" t="n">
        <v>0</v>
      </c>
      <c r="Q18" s="18" t="n">
        <v>0</v>
      </c>
      <c r="R18" s="20" t="n">
        <v>0</v>
      </c>
    </row>
    <row r="19" spans="1:18">
      <c r="A19" s="15" t="s">
        <v>441</v>
      </c>
      <c r="B19" s="17" t="n">
        <v>2850</v>
      </c>
      <c r="C19" s="18">
        <f>(2492.0/B19*100)</f>
        <v/>
      </c>
      <c r="D19" s="19" t="n">
        <v>358</v>
      </c>
      <c r="E19" s="18" t="n">
        <v>34.16585685</v>
      </c>
      <c r="F19" s="20" t="n">
        <v>2.80535977</v>
      </c>
      <c r="G19" s="18" t="n">
        <v>64.78654994999999</v>
      </c>
      <c r="H19" s="20" t="n">
        <v>2.86646583</v>
      </c>
      <c r="I19" s="18" t="n">
        <v>0</v>
      </c>
      <c r="J19" s="20" t="n">
        <v>0</v>
      </c>
      <c r="K19" s="18" t="n">
        <v>1.0475932</v>
      </c>
      <c r="L19" s="20" t="n">
        <v>0.47104505</v>
      </c>
      <c r="M19" s="18" t="n">
        <v>0</v>
      </c>
      <c r="N19" s="20" t="n">
        <v>0</v>
      </c>
      <c r="O19" s="18" t="n">
        <v>0</v>
      </c>
      <c r="P19" s="20" t="n">
        <v>0</v>
      </c>
      <c r="Q19" s="18" t="n">
        <v>0</v>
      </c>
      <c r="R19" s="20" t="n">
        <v>0</v>
      </c>
    </row>
    <row r="20" spans="1:18">
      <c r="A20" s="15" t="s">
        <v>442</v>
      </c>
      <c r="B20" s="17" t="n">
        <v>1741</v>
      </c>
      <c r="C20" s="18">
        <f>(1539.0/B20*100)</f>
        <v/>
      </c>
      <c r="D20" s="19" t="n">
        <v>202</v>
      </c>
      <c r="E20" s="18" t="n">
        <v>38.56143306</v>
      </c>
      <c r="F20" s="20" t="n">
        <v>3.20981654</v>
      </c>
      <c r="G20" s="18" t="n">
        <v>58.85652426</v>
      </c>
      <c r="H20" s="20" t="n">
        <v>3.23616654</v>
      </c>
      <c r="I20" s="18" t="n">
        <v>0</v>
      </c>
      <c r="J20" s="20" t="n">
        <v>0</v>
      </c>
      <c r="K20" s="18" t="n">
        <v>2.58204268</v>
      </c>
      <c r="L20" s="20" t="n">
        <v>1.12706104</v>
      </c>
      <c r="M20" s="18" t="n">
        <v>0</v>
      </c>
      <c r="N20" s="20" t="n">
        <v>0</v>
      </c>
      <c r="O20" s="18" t="n">
        <v>0</v>
      </c>
      <c r="P20" s="20" t="n">
        <v>0</v>
      </c>
      <c r="Q20" s="18" t="n">
        <v>0</v>
      </c>
      <c r="R20" s="20" t="n">
        <v>0</v>
      </c>
    </row>
    <row r="21" spans="1:18">
      <c r="A21" s="15" t="s">
        <v>443</v>
      </c>
      <c r="B21" s="17" t="n">
        <v>2833</v>
      </c>
      <c r="C21" s="18">
        <f>(2369.0/B21*100)</f>
        <v/>
      </c>
      <c r="D21" s="19" t="n">
        <v>464</v>
      </c>
      <c r="E21" s="18" t="n">
        <v>43.4735575</v>
      </c>
      <c r="F21" s="20" t="n">
        <v>2.14762674</v>
      </c>
      <c r="G21" s="18" t="n">
        <v>55.63377086</v>
      </c>
      <c r="H21" s="20" t="n">
        <v>2.16144567</v>
      </c>
      <c r="I21" s="18" t="n">
        <v>0</v>
      </c>
      <c r="J21" s="20" t="n">
        <v>0</v>
      </c>
      <c r="K21" s="18" t="n">
        <v>0.89267164</v>
      </c>
      <c r="L21" s="20" t="n">
        <v>0.43318591</v>
      </c>
      <c r="M21" s="18" t="n">
        <v>0</v>
      </c>
      <c r="N21" s="20" t="n">
        <v>0</v>
      </c>
      <c r="O21" s="18" t="n">
        <v>0</v>
      </c>
      <c r="P21" s="20" t="n">
        <v>0</v>
      </c>
      <c r="Q21" s="18" t="n">
        <v>0</v>
      </c>
      <c r="R21" s="20" t="n">
        <v>0</v>
      </c>
    </row>
    <row r="22" spans="1:18">
      <c r="A22" s="15" t="s">
        <v>444</v>
      </c>
      <c r="B22" s="17" t="n">
        <v>3667</v>
      </c>
      <c r="C22" s="18">
        <f>(3282.0/B22*100)</f>
        <v/>
      </c>
      <c r="D22" s="19" t="n">
        <v>385</v>
      </c>
      <c r="E22" s="18" t="n">
        <v>45.80858297</v>
      </c>
      <c r="F22" s="20" t="n">
        <v>2.58600342</v>
      </c>
      <c r="G22" s="18" t="n">
        <v>50.93837299</v>
      </c>
      <c r="H22" s="20" t="n">
        <v>2.53786223</v>
      </c>
      <c r="I22" s="18" t="n">
        <v>0</v>
      </c>
      <c r="J22" s="20" t="n">
        <v>0</v>
      </c>
      <c r="K22" s="18" t="n">
        <v>3.25304405</v>
      </c>
      <c r="L22" s="20" t="n">
        <v>1.0705807</v>
      </c>
      <c r="M22" s="18" t="n">
        <v>0</v>
      </c>
      <c r="N22" s="20" t="n">
        <v>0</v>
      </c>
      <c r="O22" s="18" t="n">
        <v>0</v>
      </c>
      <c r="P22" s="20" t="n">
        <v>0</v>
      </c>
      <c r="Q22" s="18" t="n">
        <v>0</v>
      </c>
      <c r="R22" s="20" t="n">
        <v>0</v>
      </c>
    </row>
    <row r="23" spans="1:18">
      <c r="A23" s="15" t="s">
        <v>445</v>
      </c>
      <c r="B23" s="17" t="n">
        <v>5792</v>
      </c>
      <c r="C23" s="18">
        <f>(5113.0/B23*100)</f>
        <v/>
      </c>
      <c r="D23" s="19" t="n">
        <v>679</v>
      </c>
      <c r="E23" s="18" t="n">
        <v>33.29023661</v>
      </c>
      <c r="F23" s="20" t="n">
        <v>3.11774982</v>
      </c>
      <c r="G23" s="18" t="n">
        <v>64.25938042999999</v>
      </c>
      <c r="H23" s="20" t="n">
        <v>3.15585889</v>
      </c>
      <c r="I23" s="18" t="n">
        <v>0</v>
      </c>
      <c r="J23" s="20" t="n">
        <v>0</v>
      </c>
      <c r="K23" s="18" t="n">
        <v>2.45038296</v>
      </c>
      <c r="L23" s="20" t="n">
        <v>0.99507854</v>
      </c>
      <c r="M23" s="18" t="n">
        <v>0</v>
      </c>
      <c r="N23" s="20" t="n">
        <v>0</v>
      </c>
      <c r="O23" s="18" t="n">
        <v>0</v>
      </c>
      <c r="P23" s="20" t="n">
        <v>0</v>
      </c>
      <c r="Q23" s="18" t="n">
        <v>0</v>
      </c>
      <c r="R23" s="20" t="n">
        <v>0</v>
      </c>
    </row>
    <row r="24" spans="1:18">
      <c r="A24" s="15" t="s">
        <v>446</v>
      </c>
      <c r="B24" s="17" t="n">
        <v>3309</v>
      </c>
      <c r="C24" s="18">
        <f>(2925.0/B24*100)</f>
        <v/>
      </c>
      <c r="D24" s="19" t="n">
        <v>384</v>
      </c>
      <c r="E24" s="18" t="n">
        <v>36.86375161</v>
      </c>
      <c r="F24" s="20" t="n">
        <v>2.63994497</v>
      </c>
      <c r="G24" s="18" t="n">
        <v>60.54612035</v>
      </c>
      <c r="H24" s="20" t="n">
        <v>2.70967375</v>
      </c>
      <c r="I24" s="18" t="n">
        <v>0</v>
      </c>
      <c r="J24" s="20" t="n">
        <v>0</v>
      </c>
      <c r="K24" s="18" t="n">
        <v>2.59012804</v>
      </c>
      <c r="L24" s="20" t="n">
        <v>0.8088988</v>
      </c>
      <c r="M24" s="18" t="n">
        <v>0</v>
      </c>
      <c r="N24" s="20" t="n">
        <v>0</v>
      </c>
      <c r="O24" s="18" t="n">
        <v>0</v>
      </c>
      <c r="P24" s="20" t="n">
        <v>0</v>
      </c>
      <c r="Q24" s="18" t="n">
        <v>0</v>
      </c>
      <c r="R24" s="20" t="n">
        <v>0</v>
      </c>
    </row>
    <row r="25" spans="1:18">
      <c r="A25" s="15" t="s">
        <v>447</v>
      </c>
      <c r="B25" s="17" t="n">
        <v>2669</v>
      </c>
      <c r="C25" s="18">
        <f>(2339.0/B25*100)</f>
        <v/>
      </c>
      <c r="D25" s="19" t="n">
        <v>330</v>
      </c>
      <c r="E25" s="18" t="n">
        <v>20.45334152</v>
      </c>
      <c r="F25" s="20" t="n">
        <v>2.11283414</v>
      </c>
      <c r="G25" s="18" t="n">
        <v>78.93846813</v>
      </c>
      <c r="H25" s="20" t="n">
        <v>2.09512338</v>
      </c>
      <c r="I25" s="18" t="n">
        <v>0</v>
      </c>
      <c r="J25" s="20" t="n">
        <v>0</v>
      </c>
      <c r="K25" s="18" t="n">
        <v>0.60819035</v>
      </c>
      <c r="L25" s="20" t="n">
        <v>0.42841351</v>
      </c>
      <c r="M25" s="18" t="n">
        <v>0</v>
      </c>
      <c r="N25" s="20" t="n">
        <v>0</v>
      </c>
      <c r="O25" s="18" t="n">
        <v>0</v>
      </c>
      <c r="P25" s="20" t="n">
        <v>0</v>
      </c>
      <c r="Q25" s="18" t="n">
        <v>0</v>
      </c>
      <c r="R25" s="20" t="n">
        <v>0</v>
      </c>
    </row>
    <row r="26" spans="1:18">
      <c r="A26" s="15" t="s">
        <v>448</v>
      </c>
      <c r="B26" s="17" t="n">
        <v>2419</v>
      </c>
      <c r="C26" s="18">
        <f>(2140.0/B26*100)</f>
        <v/>
      </c>
      <c r="D26" s="19" t="n">
        <v>279</v>
      </c>
      <c r="E26" s="18" t="n">
        <v>57.09085699</v>
      </c>
      <c r="F26" s="20" t="n">
        <v>3.40037436</v>
      </c>
      <c r="G26" s="18" t="n">
        <v>42.90914301</v>
      </c>
      <c r="H26" s="20" t="n">
        <v>3.40037436</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(2379.0/B27*100)</f>
        <v/>
      </c>
      <c r="D27" s="19" t="n">
        <v>304</v>
      </c>
      <c r="E27" s="18" t="n">
        <v>43.00863165</v>
      </c>
      <c r="F27" s="20" t="n">
        <v>2.77597152</v>
      </c>
      <c r="G27" s="18" t="n">
        <v>54.36305965</v>
      </c>
      <c r="H27" s="20" t="n">
        <v>2.75032079</v>
      </c>
      <c r="I27" s="18" t="n">
        <v>0</v>
      </c>
      <c r="J27" s="20" t="n">
        <v>0</v>
      </c>
      <c r="K27" s="18" t="n">
        <v>2.62830871</v>
      </c>
      <c r="L27" s="20" t="n">
        <v>1.04626651</v>
      </c>
      <c r="M27" s="18" t="n">
        <v>0</v>
      </c>
      <c r="N27" s="20" t="n">
        <v>0</v>
      </c>
      <c r="O27" s="18" t="n">
        <v>0</v>
      </c>
      <c r="P27" s="20" t="n">
        <v>0</v>
      </c>
      <c r="Q27" s="18" t="n">
        <v>0</v>
      </c>
      <c r="R27" s="20" t="n">
        <v>0</v>
      </c>
    </row>
    <row r="28" spans="1:18">
      <c r="A28" s="15" t="s">
        <v>450</v>
      </c>
      <c r="B28" s="17" t="n">
        <v>3803</v>
      </c>
      <c r="C28" s="18">
        <f>(3392.0/B28*100)</f>
        <v/>
      </c>
      <c r="D28" s="19" t="n">
        <v>411</v>
      </c>
      <c r="E28" s="18" t="n">
        <v>52.41495805</v>
      </c>
      <c r="F28" s="20" t="n">
        <v>2.6809373</v>
      </c>
      <c r="G28" s="18" t="n">
        <v>45.62564009</v>
      </c>
      <c r="H28" s="20" t="n">
        <v>2.68372922</v>
      </c>
      <c r="I28" s="18" t="n">
        <v>0</v>
      </c>
      <c r="J28" s="20" t="n">
        <v>0</v>
      </c>
      <c r="K28" s="18" t="n">
        <v>1.95940186</v>
      </c>
      <c r="L28" s="20" t="n">
        <v>0.79135353</v>
      </c>
      <c r="M28" s="18" t="n">
        <v>0</v>
      </c>
      <c r="N28" s="20" t="n">
        <v>0</v>
      </c>
      <c r="O28" s="18" t="n">
        <v>0</v>
      </c>
      <c r="P28" s="20" t="n">
        <v>0</v>
      </c>
      <c r="Q28" s="18" t="n">
        <v>0</v>
      </c>
      <c r="R28" s="20" t="n">
        <v>0</v>
      </c>
    </row>
    <row r="29" spans="1:18">
      <c r="A29" s="15" t="s">
        <v>451</v>
      </c>
      <c r="B29" s="17" t="n">
        <v>2700</v>
      </c>
      <c r="C29" s="18">
        <f>(2393.0/B29*100)</f>
        <v/>
      </c>
      <c r="D29" s="19" t="n">
        <v>307</v>
      </c>
      <c r="E29" s="18" t="n">
        <v>43.21257236</v>
      </c>
      <c r="F29" s="20" t="n">
        <v>3.02292072</v>
      </c>
      <c r="G29" s="18" t="n">
        <v>56.5036221</v>
      </c>
      <c r="H29" s="20" t="n">
        <v>3.07061618</v>
      </c>
      <c r="I29" s="18" t="n">
        <v>0</v>
      </c>
      <c r="J29" s="20" t="n">
        <v>0</v>
      </c>
      <c r="K29" s="18" t="n">
        <v>0.28380554</v>
      </c>
      <c r="L29" s="20" t="n">
        <v>0.28471434</v>
      </c>
      <c r="M29" s="18" t="n">
        <v>0</v>
      </c>
      <c r="N29" s="20" t="n">
        <v>0</v>
      </c>
      <c r="O29" s="18" t="n">
        <v>0</v>
      </c>
      <c r="P29" s="20" t="n">
        <v>0</v>
      </c>
      <c r="Q29" s="18" t="n">
        <v>0</v>
      </c>
      <c r="R29" s="20" t="n">
        <v>0</v>
      </c>
    </row>
    <row r="30" spans="1:18">
      <c r="A30" s="15" t="s">
        <v>452</v>
      </c>
      <c r="B30" s="17" t="n">
        <v>2257</v>
      </c>
      <c r="C30" s="18">
        <f>(2022.0/B30*100)</f>
        <v/>
      </c>
      <c r="D30" s="19" t="n">
        <v>235</v>
      </c>
      <c r="E30" s="18" t="n">
        <v>43.91882181</v>
      </c>
      <c r="F30" s="20" t="n">
        <v>3.2583071</v>
      </c>
      <c r="G30" s="18" t="n">
        <v>50.5632747</v>
      </c>
      <c r="H30" s="20" t="n">
        <v>3.48184263</v>
      </c>
      <c r="I30" s="18" t="n">
        <v>0</v>
      </c>
      <c r="J30" s="20" t="n">
        <v>0</v>
      </c>
      <c r="K30" s="18" t="n">
        <v>5.51790349</v>
      </c>
      <c r="L30" s="20" t="n">
        <v>1.73293414</v>
      </c>
      <c r="M30" s="18" t="n">
        <v>0</v>
      </c>
      <c r="N30" s="20" t="n">
        <v>0</v>
      </c>
      <c r="O30" s="18" t="n">
        <v>0</v>
      </c>
      <c r="P30" s="20" t="n">
        <v>0</v>
      </c>
      <c r="Q30" s="18" t="n">
        <v>0</v>
      </c>
      <c r="R30" s="20" t="n">
        <v>0</v>
      </c>
    </row>
    <row r="31" spans="1:18">
      <c r="A31" s="15" t="s">
        <v>453</v>
      </c>
      <c r="B31" s="17" t="n">
        <v>2706</v>
      </c>
      <c r="C31" s="18">
        <f>(2386.0/B31*100)</f>
        <v/>
      </c>
      <c r="D31" s="19" t="n">
        <v>320</v>
      </c>
      <c r="E31" s="18" t="n">
        <v>55.96423459</v>
      </c>
      <c r="F31" s="20" t="n">
        <v>2.3750252</v>
      </c>
      <c r="G31" s="18" t="n">
        <v>41.21698249</v>
      </c>
      <c r="H31" s="20" t="n">
        <v>2.46873265</v>
      </c>
      <c r="I31" s="18" t="n">
        <v>0</v>
      </c>
      <c r="J31" s="20" t="n">
        <v>0</v>
      </c>
      <c r="K31" s="18" t="n">
        <v>2.81878292</v>
      </c>
      <c r="L31" s="20" t="n">
        <v>1.01365071</v>
      </c>
      <c r="M31" s="18" t="n">
        <v>0</v>
      </c>
      <c r="N31" s="20" t="n">
        <v>0</v>
      </c>
      <c r="O31" s="18" t="n">
        <v>0</v>
      </c>
      <c r="P31" s="20" t="n">
        <v>0</v>
      </c>
      <c r="Q31" s="18" t="n">
        <v>0</v>
      </c>
      <c r="R31" s="20" t="n">
        <v>0</v>
      </c>
    </row>
    <row r="32" spans="1:18">
      <c r="A32" s="15" t="s">
        <v>454</v>
      </c>
      <c r="B32" s="17" t="n">
        <v>2209</v>
      </c>
      <c r="C32" s="18">
        <f>(1834.0/B32*100)</f>
        <v/>
      </c>
      <c r="D32" s="19" t="n">
        <v>375</v>
      </c>
      <c r="E32" s="18" t="n">
        <v>44.75576582</v>
      </c>
      <c r="F32" s="20" t="n">
        <v>2.54300365</v>
      </c>
      <c r="G32" s="18" t="n">
        <v>54.98687898</v>
      </c>
      <c r="H32" s="20" t="n">
        <v>2.55013865</v>
      </c>
      <c r="I32" s="18" t="n">
        <v>0</v>
      </c>
      <c r="J32" s="20" t="n">
        <v>0</v>
      </c>
      <c r="K32" s="18" t="n">
        <v>0.2573552</v>
      </c>
      <c r="L32" s="20" t="n">
        <v>0.27561317</v>
      </c>
      <c r="M32" s="18" t="n">
        <v>0</v>
      </c>
      <c r="N32" s="20" t="n">
        <v>0</v>
      </c>
      <c r="O32" s="18" t="n">
        <v>0</v>
      </c>
      <c r="P32" s="20" t="n">
        <v>0</v>
      </c>
      <c r="Q32" s="18" t="n">
        <v>0</v>
      </c>
      <c r="R32" s="20" t="n">
        <v>0</v>
      </c>
    </row>
    <row r="33" spans="1:18">
      <c r="A33" s="15" t="s">
        <v>455</v>
      </c>
      <c r="B33" s="17" t="n">
        <v>3651</v>
      </c>
      <c r="C33" s="18">
        <f>(3243.0/B33*100)</f>
        <v/>
      </c>
      <c r="D33" s="19" t="n">
        <v>408</v>
      </c>
      <c r="E33" s="18" t="n">
        <v>45.00387887</v>
      </c>
      <c r="F33" s="20" t="n">
        <v>2.71276047</v>
      </c>
      <c r="G33" s="18" t="n">
        <v>51.90108208</v>
      </c>
      <c r="H33" s="20" t="n">
        <v>2.53112841</v>
      </c>
      <c r="I33" s="18" t="n">
        <v>0</v>
      </c>
      <c r="J33" s="20" t="n">
        <v>0</v>
      </c>
      <c r="K33" s="18" t="n">
        <v>3.09503905</v>
      </c>
      <c r="L33" s="20" t="n">
        <v>1.1872505</v>
      </c>
      <c r="M33" s="18" t="n">
        <v>0</v>
      </c>
      <c r="N33" s="20" t="n">
        <v>0</v>
      </c>
      <c r="O33" s="18" t="n">
        <v>0</v>
      </c>
      <c r="P33" s="20" t="n">
        <v>0</v>
      </c>
      <c r="Q33" s="18" t="n">
        <v>0</v>
      </c>
      <c r="R33" s="20" t="n">
        <v>0</v>
      </c>
    </row>
    <row r="34" spans="1:18">
      <c r="A34" s="15" t="s">
        <v>456</v>
      </c>
      <c r="B34" s="17" t="n">
        <v>3035</v>
      </c>
      <c r="C34" s="18">
        <f>(2690.0/B34*100)</f>
        <v/>
      </c>
      <c r="D34" s="19" t="n">
        <v>345</v>
      </c>
      <c r="E34" s="18" t="n">
        <v>42.81210158</v>
      </c>
      <c r="F34" s="20" t="n">
        <v>2.4829865</v>
      </c>
      <c r="G34" s="18" t="n">
        <v>56.30801075</v>
      </c>
      <c r="H34" s="20" t="n">
        <v>2.40486165</v>
      </c>
      <c r="I34" s="18" t="n">
        <v>0</v>
      </c>
      <c r="J34" s="20" t="n">
        <v>0</v>
      </c>
      <c r="K34" s="18" t="n">
        <v>0.87988767</v>
      </c>
      <c r="L34" s="20" t="n">
        <v>0.40485931</v>
      </c>
      <c r="M34" s="18" t="n">
        <v>0</v>
      </c>
      <c r="N34" s="20" t="n">
        <v>0</v>
      </c>
      <c r="O34" s="18" t="n">
        <v>0</v>
      </c>
      <c r="P34" s="20" t="n">
        <v>0</v>
      </c>
      <c r="Q34" s="18" t="n">
        <v>0</v>
      </c>
      <c r="R34" s="20" t="n">
        <v>0</v>
      </c>
    </row>
    <row r="35" spans="1:18">
      <c r="A35" s="15" t="s">
        <v>457</v>
      </c>
      <c r="B35" s="17" t="n">
        <v>2901</v>
      </c>
      <c r="C35" s="18">
        <f>(2538.0/B35*100)</f>
        <v/>
      </c>
      <c r="D35" s="19" t="n">
        <v>363</v>
      </c>
      <c r="E35" s="18" t="n">
        <v>42.21578778</v>
      </c>
      <c r="F35" s="20" t="n">
        <v>2.9671562</v>
      </c>
      <c r="G35" s="18" t="n">
        <v>56.2187552</v>
      </c>
      <c r="H35" s="20" t="n">
        <v>3.00972509</v>
      </c>
      <c r="I35" s="18" t="n">
        <v>0</v>
      </c>
      <c r="J35" s="20" t="n">
        <v>0</v>
      </c>
      <c r="K35" s="18" t="n">
        <v>1.56545702</v>
      </c>
      <c r="L35" s="20" t="n">
        <v>0.98771584</v>
      </c>
      <c r="M35" s="18" t="n">
        <v>0</v>
      </c>
      <c r="N35" s="20" t="n">
        <v>0</v>
      </c>
      <c r="O35" s="18" t="n">
        <v>0</v>
      </c>
      <c r="P35" s="20" t="n">
        <v>0</v>
      </c>
      <c r="Q35" s="18" t="n">
        <v>0</v>
      </c>
      <c r="R35" s="20" t="n">
        <v>0</v>
      </c>
    </row>
    <row r="36" spans="1:18">
      <c r="A36" s="15" t="s">
        <v>458</v>
      </c>
      <c r="B36" s="17" t="n">
        <v>3404</v>
      </c>
      <c r="C36" s="18">
        <f>(3015.0/B36*100)</f>
        <v/>
      </c>
      <c r="D36" s="19" t="n">
        <v>389</v>
      </c>
      <c r="E36" s="18" t="n">
        <v>32.60892666</v>
      </c>
      <c r="F36" s="20" t="n">
        <v>2.26082868</v>
      </c>
      <c r="G36" s="18" t="n">
        <v>66.69728397</v>
      </c>
      <c r="H36" s="20" t="n">
        <v>2.24050148</v>
      </c>
      <c r="I36" s="18" t="n">
        <v>0</v>
      </c>
      <c r="J36" s="20" t="n">
        <v>0</v>
      </c>
      <c r="K36" s="18" t="n">
        <v>0.69378938</v>
      </c>
      <c r="L36" s="20" t="n">
        <v>0.38241175</v>
      </c>
      <c r="M36" s="18" t="n">
        <v>0</v>
      </c>
      <c r="N36" s="20" t="n">
        <v>0</v>
      </c>
      <c r="O36" s="18" t="n">
        <v>0</v>
      </c>
      <c r="P36" s="20" t="n">
        <v>0</v>
      </c>
      <c r="Q36" s="18" t="n">
        <v>0</v>
      </c>
      <c r="R36" s="20" t="n">
        <v>0</v>
      </c>
    </row>
    <row r="37" spans="1:18">
      <c r="A37" s="15" t="s">
        <v>459</v>
      </c>
      <c r="B37" s="17" t="n">
        <v>2731</v>
      </c>
      <c r="C37" s="18">
        <f>(2409.0/B37*100)</f>
        <v/>
      </c>
      <c r="D37" s="19" t="n">
        <v>322</v>
      </c>
      <c r="E37" s="18" t="n">
        <v>49.3546221</v>
      </c>
      <c r="F37" s="20" t="n">
        <v>3.27451627</v>
      </c>
      <c r="G37" s="18" t="n">
        <v>46.9042857</v>
      </c>
      <c r="H37" s="20" t="n">
        <v>3.28672484</v>
      </c>
      <c r="I37" s="18" t="n">
        <v>0</v>
      </c>
      <c r="J37" s="20" t="n">
        <v>0</v>
      </c>
      <c r="K37" s="18" t="n">
        <v>3.7410922</v>
      </c>
      <c r="L37" s="20" t="n">
        <v>1.04291002</v>
      </c>
      <c r="M37" s="18" t="n">
        <v>0</v>
      </c>
      <c r="N37" s="20" t="n">
        <v>0</v>
      </c>
      <c r="O37" s="18" t="n">
        <v>0</v>
      </c>
      <c r="P37" s="20" t="n">
        <v>0</v>
      </c>
      <c r="Q37" s="18" t="n">
        <v>0</v>
      </c>
      <c r="R37" s="20" t="n">
        <v>0</v>
      </c>
    </row>
    <row r="38" spans="1:18">
      <c r="A38" s="15" t="s">
        <v>460</v>
      </c>
      <c r="B38" s="17" t="n">
        <v>2807</v>
      </c>
      <c r="C38" s="18">
        <f>(2347.0/B38*100)</f>
        <v/>
      </c>
      <c r="D38" s="19" t="n">
        <v>460</v>
      </c>
      <c r="E38" s="18" t="n">
        <v>42.69430685</v>
      </c>
      <c r="F38" s="20" t="n">
        <v>2.85362044</v>
      </c>
      <c r="G38" s="18" t="n">
        <v>53.91621525</v>
      </c>
      <c r="H38" s="20" t="n">
        <v>2.79383814</v>
      </c>
      <c r="I38" s="18" t="n">
        <v>0</v>
      </c>
      <c r="J38" s="20" t="n">
        <v>0</v>
      </c>
      <c r="K38" s="18" t="n">
        <v>3.38947789</v>
      </c>
      <c r="L38" s="20" t="n">
        <v>0.94338805</v>
      </c>
      <c r="M38" s="18" t="n">
        <v>0</v>
      </c>
      <c r="N38" s="20" t="n">
        <v>0</v>
      </c>
      <c r="O38" s="18" t="n">
        <v>0</v>
      </c>
      <c r="P38" s="20" t="n">
        <v>0</v>
      </c>
      <c r="Q38" s="18" t="n">
        <v>0</v>
      </c>
      <c r="R38" s="20" t="n">
        <v>0</v>
      </c>
    </row>
    <row r="39" spans="1:18">
      <c r="A39" s="15" t="s">
        <v>461</v>
      </c>
      <c r="B39" s="17" t="n">
        <v>2938</v>
      </c>
      <c r="C39" s="18">
        <f>(2589.0/B39*100)</f>
        <v/>
      </c>
      <c r="D39" s="19" t="n">
        <v>349</v>
      </c>
      <c r="E39" s="18" t="n">
        <v>47.70850647</v>
      </c>
      <c r="F39" s="20" t="n">
        <v>2.91213653</v>
      </c>
      <c r="G39" s="18" t="n">
        <v>51.71248075</v>
      </c>
      <c r="H39" s="20" t="n">
        <v>2.94726275</v>
      </c>
      <c r="I39" s="18" t="n">
        <v>0</v>
      </c>
      <c r="J39" s="20" t="n">
        <v>0</v>
      </c>
      <c r="K39" s="18" t="n">
        <v>0.57901278</v>
      </c>
      <c r="L39" s="20" t="n">
        <v>0.40528815</v>
      </c>
      <c r="M39" s="18" t="n">
        <v>0</v>
      </c>
      <c r="N39" s="20" t="n">
        <v>0</v>
      </c>
      <c r="O39" s="18" t="n">
        <v>0</v>
      </c>
      <c r="P39" s="20" t="n">
        <v>0</v>
      </c>
      <c r="Q39" s="18" t="n">
        <v>0</v>
      </c>
      <c r="R39" s="20" t="n">
        <v>0</v>
      </c>
    </row>
    <row r="40" spans="1:18">
      <c r="A40" s="15" t="s">
        <v>462</v>
      </c>
      <c r="B40" s="17" t="n">
        <v>6922</v>
      </c>
      <c r="C40" s="18">
        <f>(6097.0/B40*100)</f>
        <v/>
      </c>
      <c r="D40" s="19" t="n">
        <v>825</v>
      </c>
      <c r="E40" s="18" t="n">
        <v>45.07791087</v>
      </c>
      <c r="F40" s="20" t="n">
        <v>2.62637904</v>
      </c>
      <c r="G40" s="18" t="n">
        <v>52.47870172</v>
      </c>
      <c r="H40" s="20" t="n">
        <v>2.78318177</v>
      </c>
      <c r="I40" s="18" t="n">
        <v>0</v>
      </c>
      <c r="J40" s="20" t="n">
        <v>0</v>
      </c>
      <c r="K40" s="18" t="n">
        <v>2.44338742</v>
      </c>
      <c r="L40" s="20" t="n">
        <v>0.91342351</v>
      </c>
      <c r="M40" s="18" t="n">
        <v>0</v>
      </c>
      <c r="N40" s="20" t="n">
        <v>0</v>
      </c>
      <c r="O40" s="18" t="n">
        <v>0</v>
      </c>
      <c r="P40" s="20" t="n">
        <v>0</v>
      </c>
      <c r="Q40" s="18" t="n">
        <v>0</v>
      </c>
      <c r="R40" s="20" t="n">
        <v>0</v>
      </c>
    </row>
    <row r="41" spans="1:18">
      <c r="A41" s="15" t="s">
        <v>463</v>
      </c>
      <c r="B41" s="17" t="n">
        <v>2854</v>
      </c>
      <c r="C41" s="18">
        <f>(2511.0/B41*100)</f>
        <v/>
      </c>
      <c r="D41" s="19" t="n">
        <v>343</v>
      </c>
      <c r="E41" s="18" t="n">
        <v>36.78877446</v>
      </c>
      <c r="F41" s="20" t="n">
        <v>3.04287062</v>
      </c>
      <c r="G41" s="18" t="n">
        <v>61.87907689</v>
      </c>
      <c r="H41" s="20" t="n">
        <v>3.0070214</v>
      </c>
      <c r="I41" s="18" t="n">
        <v>0</v>
      </c>
      <c r="J41" s="20" t="n">
        <v>0</v>
      </c>
      <c r="K41" s="18" t="n">
        <v>1.33214865</v>
      </c>
      <c r="L41" s="20" t="n">
        <v>0.68849696</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(11003.0/B46*100)</f>
        <v/>
      </c>
      <c r="D46" s="19" t="n">
        <v>1070</v>
      </c>
      <c r="E46" s="18" t="n">
        <v>50.76856832</v>
      </c>
      <c r="F46" s="20" t="n">
        <v>1.97991329</v>
      </c>
      <c r="G46" s="18" t="n">
        <v>45.87825554</v>
      </c>
      <c r="H46" s="20" t="n">
        <v>1.93877397</v>
      </c>
      <c r="I46" s="18" t="n">
        <v>0</v>
      </c>
      <c r="J46" s="20" t="n">
        <v>0</v>
      </c>
      <c r="K46" s="18" t="n">
        <v>3.35317614</v>
      </c>
      <c r="L46" s="20" t="n">
        <v>0.66061815</v>
      </c>
      <c r="M46" s="18" t="n">
        <v>0</v>
      </c>
      <c r="N46" s="20" t="n">
        <v>0</v>
      </c>
      <c r="O46" s="18" t="n">
        <v>0</v>
      </c>
      <c r="P46" s="20" t="n">
        <v>0</v>
      </c>
      <c r="Q46" s="18" t="n">
        <v>0</v>
      </c>
      <c r="R46" s="20" t="n">
        <v>0</v>
      </c>
    </row>
    <row r="47" spans="1:18">
      <c r="A47" s="15" t="s">
        <v>470</v>
      </c>
      <c r="B47" s="17" t="n">
        <v>2823</v>
      </c>
      <c r="C47" s="18">
        <f>(2498.0/B47*100)</f>
        <v/>
      </c>
      <c r="D47" s="19" t="n">
        <v>325</v>
      </c>
      <c r="E47" s="18" t="n">
        <v>46.19339686</v>
      </c>
      <c r="F47" s="20" t="n">
        <v>3.1338018</v>
      </c>
      <c r="G47" s="18" t="n">
        <v>50.76392647</v>
      </c>
      <c r="H47" s="20" t="n">
        <v>2.98885851</v>
      </c>
      <c r="I47" s="18" t="n">
        <v>0</v>
      </c>
      <c r="J47" s="20" t="n">
        <v>0</v>
      </c>
      <c r="K47" s="18" t="n">
        <v>3.04267668</v>
      </c>
      <c r="L47" s="20" t="n">
        <v>0.78405872</v>
      </c>
      <c r="M47" s="18" t="n">
        <v>0</v>
      </c>
      <c r="N47" s="20" t="n">
        <v>0</v>
      </c>
      <c r="O47" s="18" t="n">
        <v>0</v>
      </c>
      <c r="P47" s="20" t="n">
        <v>0</v>
      </c>
      <c r="Q47" s="18" t="n">
        <v>0</v>
      </c>
      <c r="R47" s="20" t="n">
        <v>0</v>
      </c>
    </row>
    <row r="48" spans="1:18">
      <c r="A48" s="15" t="s">
        <v>471</v>
      </c>
      <c r="B48" s="17" t="n">
        <v>4682</v>
      </c>
      <c r="C48" s="18">
        <f>(4111.0/B48*100)</f>
        <v/>
      </c>
      <c r="D48" s="19" t="n">
        <v>571</v>
      </c>
      <c r="E48" s="18" t="n">
        <v>38.32738131</v>
      </c>
      <c r="F48" s="20" t="n">
        <v>2.92591843</v>
      </c>
      <c r="G48" s="18" t="n">
        <v>61.01125947</v>
      </c>
      <c r="H48" s="20" t="n">
        <v>2.91658105</v>
      </c>
      <c r="I48" s="18" t="n">
        <v>0</v>
      </c>
      <c r="J48" s="20" t="n">
        <v>0</v>
      </c>
      <c r="K48" s="18" t="n">
        <v>0.66135922</v>
      </c>
      <c r="L48" s="20" t="n">
        <v>0.45231557</v>
      </c>
      <c r="M48" s="18" t="n">
        <v>0</v>
      </c>
      <c r="N48" s="20" t="n">
        <v>0</v>
      </c>
      <c r="O48" s="18" t="n">
        <v>0</v>
      </c>
      <c r="P48" s="20" t="n">
        <v>0</v>
      </c>
      <c r="Q48" s="18" t="n">
        <v>0</v>
      </c>
      <c r="R48" s="20" t="n">
        <v>0</v>
      </c>
    </row>
    <row r="49" spans="1:18">
      <c r="A49" s="15" t="s">
        <v>472</v>
      </c>
      <c r="B49" s="17" t="n">
        <v>6158</v>
      </c>
      <c r="C49" s="18">
        <f>(5450.0/B49*100)</f>
        <v/>
      </c>
      <c r="D49" s="19" t="n">
        <v>708</v>
      </c>
      <c r="E49" s="18" t="n">
        <v>56.87296281</v>
      </c>
      <c r="F49" s="20" t="n">
        <v>2.37327895</v>
      </c>
      <c r="G49" s="18" t="n">
        <v>38.64262836</v>
      </c>
      <c r="H49" s="20" t="n">
        <v>2.35446629</v>
      </c>
      <c r="I49" s="18" t="n">
        <v>0</v>
      </c>
      <c r="J49" s="20" t="n">
        <v>0</v>
      </c>
      <c r="K49" s="18" t="n">
        <v>4.48440883</v>
      </c>
      <c r="L49" s="20" t="n">
        <v>1.21817622</v>
      </c>
      <c r="M49" s="18" t="n">
        <v>0</v>
      </c>
      <c r="N49" s="20" t="n">
        <v>0</v>
      </c>
      <c r="O49" s="18" t="n">
        <v>0</v>
      </c>
      <c r="P49" s="20" t="n">
        <v>0</v>
      </c>
      <c r="Q49" s="18" t="n">
        <v>0</v>
      </c>
      <c r="R49" s="20" t="n">
        <v>0</v>
      </c>
    </row>
    <row r="50" spans="1:18">
      <c r="A50" s="15" t="s">
        <v>473</v>
      </c>
      <c r="B50" s="17" t="n">
        <v>3494</v>
      </c>
      <c r="C50" s="18">
        <f>(3148.0/B50*100)</f>
        <v/>
      </c>
      <c r="D50" s="19" t="n">
        <v>346</v>
      </c>
      <c r="E50" s="18" t="n">
        <v>51.28701119</v>
      </c>
      <c r="F50" s="20" t="n">
        <v>2.48567636</v>
      </c>
      <c r="G50" s="18" t="n">
        <v>47.89276721</v>
      </c>
      <c r="H50" s="20" t="n">
        <v>2.47420345</v>
      </c>
      <c r="I50" s="18" t="n">
        <v>0</v>
      </c>
      <c r="J50" s="20" t="n">
        <v>0</v>
      </c>
      <c r="K50" s="18" t="n">
        <v>0.82022161</v>
      </c>
      <c r="L50" s="20" t="n">
        <v>0.46621497</v>
      </c>
      <c r="M50" s="18" t="n">
        <v>0</v>
      </c>
      <c r="N50" s="20" t="n">
        <v>0</v>
      </c>
      <c r="O50" s="18" t="n">
        <v>0</v>
      </c>
      <c r="P50" s="20" t="n">
        <v>0</v>
      </c>
      <c r="Q50" s="18" t="n">
        <v>0</v>
      </c>
      <c r="R50" s="20" t="n">
        <v>0</v>
      </c>
    </row>
    <row r="51" spans="1:18">
      <c r="A51" s="15" t="s">
        <v>474</v>
      </c>
      <c r="B51" s="17" t="n">
        <v>3013</v>
      </c>
      <c r="C51" s="18">
        <f>(2658.0/B51*100)</f>
        <v/>
      </c>
      <c r="D51" s="19" t="n">
        <v>355</v>
      </c>
      <c r="E51" s="18" t="n">
        <v>33.68738256</v>
      </c>
      <c r="F51" s="20" t="n">
        <v>3.07273708</v>
      </c>
      <c r="G51" s="18" t="n">
        <v>65.18891777</v>
      </c>
      <c r="H51" s="20" t="n">
        <v>3.05005836</v>
      </c>
      <c r="I51" s="18" t="n">
        <v>0</v>
      </c>
      <c r="J51" s="20" t="n">
        <v>0</v>
      </c>
      <c r="K51" s="18" t="n">
        <v>1.12369968</v>
      </c>
      <c r="L51" s="20" t="n">
        <v>0.60560972</v>
      </c>
      <c r="M51" s="18" t="n">
        <v>0</v>
      </c>
      <c r="N51" s="20" t="n">
        <v>0</v>
      </c>
      <c r="O51" s="18" t="n">
        <v>0</v>
      </c>
      <c r="P51" s="20" t="n">
        <v>0</v>
      </c>
      <c r="Q51" s="18" t="n">
        <v>0</v>
      </c>
      <c r="R51" s="20" t="n">
        <v>0</v>
      </c>
    </row>
    <row r="52" spans="1:18">
      <c r="A52" s="15" t="s">
        <v>475</v>
      </c>
      <c r="B52" s="17" t="n">
        <v>2760</v>
      </c>
      <c r="C52" s="18">
        <f>(2439.0/B52*100)</f>
        <v/>
      </c>
      <c r="D52" s="19" t="n">
        <v>321</v>
      </c>
      <c r="E52" s="18" t="n">
        <v>49.56346807</v>
      </c>
      <c r="F52" s="20" t="n">
        <v>2.85294916</v>
      </c>
      <c r="G52" s="18" t="n">
        <v>47.45025916</v>
      </c>
      <c r="H52" s="20" t="n">
        <v>2.85481682</v>
      </c>
      <c r="I52" s="18" t="n">
        <v>0</v>
      </c>
      <c r="J52" s="20" t="n">
        <v>0</v>
      </c>
      <c r="K52" s="18" t="n">
        <v>2.98627277</v>
      </c>
      <c r="L52" s="20" t="n">
        <v>0.86328604</v>
      </c>
      <c r="M52" s="18" t="n">
        <v>0</v>
      </c>
      <c r="N52" s="20" t="n">
        <v>0</v>
      </c>
      <c r="O52" s="18" t="n">
        <v>0</v>
      </c>
      <c r="P52" s="20" t="n">
        <v>0</v>
      </c>
      <c r="Q52" s="18" t="n">
        <v>0</v>
      </c>
      <c r="R52" s="20" t="n">
        <v>0</v>
      </c>
    </row>
    <row r="53" spans="1:18">
      <c r="A53" s="15" t="s">
        <v>476</v>
      </c>
      <c r="B53" s="17" t="n">
        <v>2474</v>
      </c>
      <c r="C53" s="18">
        <f>(2098.0/B53*100)</f>
        <v/>
      </c>
      <c r="D53" s="19" t="n">
        <v>376</v>
      </c>
      <c r="E53" s="18" t="n">
        <v>50.6536865</v>
      </c>
      <c r="F53" s="20" t="n">
        <v>2.87339192</v>
      </c>
      <c r="G53" s="18" t="n">
        <v>24.90743903</v>
      </c>
      <c r="H53" s="20" t="n">
        <v>2.08316959</v>
      </c>
      <c r="I53" s="18" t="n">
        <v>0</v>
      </c>
      <c r="J53" s="20" t="n">
        <v>0</v>
      </c>
      <c r="K53" s="18" t="n">
        <v>24.43887447</v>
      </c>
      <c r="L53" s="20" t="n">
        <v>2.49524072</v>
      </c>
      <c r="M53" s="18" t="n">
        <v>0</v>
      </c>
      <c r="N53" s="20" t="n">
        <v>0</v>
      </c>
      <c r="O53" s="18" t="n">
        <v>0</v>
      </c>
      <c r="P53" s="20" t="n">
        <v>0</v>
      </c>
      <c r="Q53" s="18" t="n">
        <v>0</v>
      </c>
      <c r="R53" s="20" t="n">
        <v>0</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(2369.0/B55*100)</f>
        <v/>
      </c>
      <c r="D55" s="19" t="n">
        <v>306</v>
      </c>
      <c r="E55" s="18" t="n">
        <v>26.27484425</v>
      </c>
      <c r="F55" s="20" t="n">
        <v>2.4823966</v>
      </c>
      <c r="G55" s="18" t="n">
        <v>73.07761501</v>
      </c>
      <c r="H55" s="20" t="n">
        <v>2.48659228</v>
      </c>
      <c r="I55" s="18" t="n">
        <v>0</v>
      </c>
      <c r="J55" s="20" t="n">
        <v>0</v>
      </c>
      <c r="K55" s="18" t="n">
        <v>0.6475407399999999</v>
      </c>
      <c r="L55" s="20" t="n">
        <v>0.48598043</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(2831.0/B61*100)</f>
        <v/>
      </c>
      <c r="D61" s="19" t="n">
        <v>370</v>
      </c>
      <c r="E61" s="18" t="n">
        <v>48.70162359</v>
      </c>
      <c r="F61" s="20" t="n">
        <v>2.6812134</v>
      </c>
      <c r="G61" s="18" t="n">
        <v>50.12506066</v>
      </c>
      <c r="H61" s="20" t="n">
        <v>2.71557048</v>
      </c>
      <c r="I61" s="18" t="n">
        <v>0</v>
      </c>
      <c r="J61" s="20" t="n">
        <v>0</v>
      </c>
      <c r="K61" s="18" t="n">
        <v>1.17331574</v>
      </c>
      <c r="L61" s="20" t="n">
        <v>0.57543313</v>
      </c>
      <c r="M61" s="18" t="n">
        <v>0</v>
      </c>
      <c r="N61" s="20" t="n">
        <v>0</v>
      </c>
      <c r="O61" s="18" t="n">
        <v>0</v>
      </c>
      <c r="P61" s="20" t="n">
        <v>0</v>
      </c>
      <c r="Q61" s="18" t="n">
        <v>0</v>
      </c>
      <c r="R61" s="20" t="n">
        <v>0</v>
      </c>
    </row>
    <row r="62" spans="1:18">
      <c r="A62" s="15" t="s">
        <v>486</v>
      </c>
      <c r="B62" s="17" t="n">
        <v>2230</v>
      </c>
      <c r="C62" s="18">
        <f>(1957.0/B62*100)</f>
        <v/>
      </c>
      <c r="D62" s="19" t="n">
        <v>273</v>
      </c>
      <c r="E62" s="18" t="n">
        <v>28.57320528</v>
      </c>
      <c r="F62" s="20" t="n">
        <v>2.69344274</v>
      </c>
      <c r="G62" s="18" t="n">
        <v>71.42679472</v>
      </c>
      <c r="H62" s="20" t="n">
        <v>2.69344274</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(2447.0/B67*100)</f>
        <v/>
      </c>
      <c r="D67" s="19" t="n">
        <v>324</v>
      </c>
      <c r="E67" s="18" t="n">
        <v>44.73281155</v>
      </c>
      <c r="F67" s="20" t="n">
        <v>2.80590368</v>
      </c>
      <c r="G67" s="18" t="n">
        <v>51.8794543</v>
      </c>
      <c r="H67" s="20" t="n">
        <v>2.69509648</v>
      </c>
      <c r="I67" s="18" t="n">
        <v>0</v>
      </c>
      <c r="J67" s="20" t="n">
        <v>0</v>
      </c>
      <c r="K67" s="18" t="n">
        <v>3.38773415</v>
      </c>
      <c r="L67" s="20" t="n">
        <v>0.98183995</v>
      </c>
      <c r="M67" s="18" t="n">
        <v>0</v>
      </c>
      <c r="N67" s="20" t="n">
        <v>0</v>
      </c>
      <c r="O67" s="18" t="n">
        <v>0</v>
      </c>
      <c r="P67" s="20" t="n">
        <v>0</v>
      </c>
      <c r="Q67" s="18" t="n">
        <v>0</v>
      </c>
      <c r="R67" s="20" t="n">
        <v>0</v>
      </c>
    </row>
    <row r="68" spans="1:18">
      <c r="A68" s="15" t="s">
        <v>492</v>
      </c>
      <c r="B68" s="17" t="n">
        <v>3460</v>
      </c>
      <c r="C68" s="18">
        <f>(3148.0/B68*100)</f>
        <v/>
      </c>
      <c r="D68" s="19" t="n">
        <v>312</v>
      </c>
      <c r="E68" s="18" t="n">
        <v>55.67663272</v>
      </c>
      <c r="F68" s="20" t="n">
        <v>3.24049093</v>
      </c>
      <c r="G68" s="18" t="n">
        <v>42.12516461</v>
      </c>
      <c r="H68" s="20" t="n">
        <v>3.25428667</v>
      </c>
      <c r="I68" s="18" t="n">
        <v>0</v>
      </c>
      <c r="J68" s="20" t="n">
        <v>0</v>
      </c>
      <c r="K68" s="18" t="n">
        <v>2.19820267</v>
      </c>
      <c r="L68" s="20" t="n">
        <v>0.92832008</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(5023.0/B70*100)</f>
        <v/>
      </c>
      <c r="D70" s="19" t="n">
        <v>1011</v>
      </c>
      <c r="E70" s="18" t="n">
        <v>49.53436034</v>
      </c>
      <c r="F70" s="20" t="n">
        <v>1.64296103</v>
      </c>
      <c r="G70" s="18" t="n">
        <v>45.43487829</v>
      </c>
      <c r="H70" s="20" t="n">
        <v>1.65253758</v>
      </c>
      <c r="I70" s="18" t="n">
        <v>0</v>
      </c>
      <c r="J70" s="20" t="n">
        <v>0</v>
      </c>
      <c r="K70" s="18" t="n">
        <v>5.03076138</v>
      </c>
      <c r="L70" s="20" t="n">
        <v>0.70855388</v>
      </c>
      <c r="M70" s="18" t="n">
        <v>0</v>
      </c>
      <c r="N70" s="20" t="n">
        <v>0</v>
      </c>
      <c r="O70" s="18" t="n">
        <v>0</v>
      </c>
      <c r="P70" s="20" t="n">
        <v>0</v>
      </c>
      <c r="Q70" s="18" t="n">
        <v>0</v>
      </c>
      <c r="R70" s="20" t="n">
        <v>0</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(2778.0/B72*100)</f>
        <v/>
      </c>
      <c r="D72" s="19" t="n">
        <v>329</v>
      </c>
      <c r="E72" s="18" t="n">
        <v>53.23158984</v>
      </c>
      <c r="F72" s="20" t="n">
        <v>3.01662159</v>
      </c>
      <c r="G72" s="18" t="n">
        <v>44.18910898</v>
      </c>
      <c r="H72" s="20" t="n">
        <v>2.97294673</v>
      </c>
      <c r="I72" s="18" t="n">
        <v>0</v>
      </c>
      <c r="J72" s="20" t="n">
        <v>0</v>
      </c>
      <c r="K72" s="18" t="n">
        <v>2.57930117</v>
      </c>
      <c r="L72" s="20" t="n">
        <v>0.96532948</v>
      </c>
      <c r="M72" s="18" t="n">
        <v>0</v>
      </c>
      <c r="N72" s="20" t="n">
        <v>0</v>
      </c>
      <c r="O72" s="18" t="n">
        <v>0</v>
      </c>
      <c r="P72" s="20" t="n">
        <v>0</v>
      </c>
      <c r="Q72" s="18" t="n">
        <v>0</v>
      </c>
      <c r="R72" s="20" t="n">
        <v>0</v>
      </c>
    </row>
    <row r="73" spans="1:18">
      <c r="A73" s="15" t="s">
        <v>497</v>
      </c>
      <c r="B73" s="17" t="n">
        <v>2973</v>
      </c>
      <c r="C73" s="18">
        <f>(2624.0/B73*100)</f>
        <v/>
      </c>
      <c r="D73" s="19" t="n">
        <v>349</v>
      </c>
      <c r="E73" s="18" t="n">
        <v>27.60663299</v>
      </c>
      <c r="F73" s="20" t="n">
        <v>2.47803561</v>
      </c>
      <c r="G73" s="18" t="n">
        <v>71.1090173</v>
      </c>
      <c r="H73" s="20" t="n">
        <v>2.53537215</v>
      </c>
      <c r="I73" s="18" t="n">
        <v>0</v>
      </c>
      <c r="J73" s="20" t="n">
        <v>0</v>
      </c>
      <c r="K73" s="18" t="n">
        <v>1.28434971</v>
      </c>
      <c r="L73" s="20" t="n">
        <v>0.57123144</v>
      </c>
      <c r="M73" s="18" t="n">
        <v>0</v>
      </c>
      <c r="N73" s="20" t="n">
        <v>0</v>
      </c>
      <c r="O73" s="18" t="n">
        <v>0</v>
      </c>
      <c r="P73" s="20" t="n">
        <v>0</v>
      </c>
      <c r="Q73" s="18" t="n">
        <v>0</v>
      </c>
      <c r="R73" s="20" t="n">
        <v>0</v>
      </c>
    </row>
    <row r="74" spans="1:18">
      <c r="A74" s="15" t="s">
        <v>498</v>
      </c>
      <c r="B74" s="17" t="n">
        <v>3819</v>
      </c>
      <c r="C74" s="18">
        <f>(3363.0/B74*100)</f>
        <v/>
      </c>
      <c r="D74" s="19" t="n">
        <v>456</v>
      </c>
      <c r="E74" s="18" t="n">
        <v>28.57396769</v>
      </c>
      <c r="F74" s="20" t="n">
        <v>2.34464517</v>
      </c>
      <c r="G74" s="18" t="n">
        <v>71.24785932</v>
      </c>
      <c r="H74" s="20" t="n">
        <v>2.35543102</v>
      </c>
      <c r="I74" s="18" t="n">
        <v>0</v>
      </c>
      <c r="J74" s="20" t="n">
        <v>0</v>
      </c>
      <c r="K74" s="18" t="n">
        <v>0.17817299</v>
      </c>
      <c r="L74" s="20" t="n">
        <v>0.18033556</v>
      </c>
      <c r="M74" s="18" t="n">
        <v>0</v>
      </c>
      <c r="N74" s="20" t="n">
        <v>0</v>
      </c>
      <c r="O74" s="18" t="n">
        <v>0</v>
      </c>
      <c r="P74" s="20" t="n">
        <v>0</v>
      </c>
      <c r="Q74" s="18" t="n">
        <v>0</v>
      </c>
      <c r="R74" s="20" t="n">
        <v>0</v>
      </c>
    </row>
    <row r="75" spans="1:18">
      <c r="A75" s="15" t="s">
        <v>499</v>
      </c>
      <c r="B75" s="17" t="n">
        <v>4652</v>
      </c>
      <c r="C75" s="18">
        <f>(4112.0/B75*100)</f>
        <v/>
      </c>
      <c r="D75" s="19" t="n">
        <v>540</v>
      </c>
      <c r="E75" s="18" t="n">
        <v>64.20266417000001</v>
      </c>
      <c r="F75" s="20" t="n">
        <v>2.38592877</v>
      </c>
      <c r="G75" s="18" t="n">
        <v>35.40088708</v>
      </c>
      <c r="H75" s="20" t="n">
        <v>2.39636727</v>
      </c>
      <c r="I75" s="18" t="n">
        <v>0</v>
      </c>
      <c r="J75" s="20" t="n">
        <v>0</v>
      </c>
      <c r="K75" s="18" t="n">
        <v>0.39644875</v>
      </c>
      <c r="L75" s="20" t="n">
        <v>0.38548463</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(2671.0/B77*100)</f>
        <v/>
      </c>
      <c r="D77" s="19" t="n">
        <v>298</v>
      </c>
      <c r="E77" s="18" t="n">
        <v>60.13463445</v>
      </c>
      <c r="F77" s="20" t="n">
        <v>2.78345329</v>
      </c>
      <c r="G77" s="18" t="n">
        <v>29.01544965</v>
      </c>
      <c r="H77" s="20" t="n">
        <v>2.66770229</v>
      </c>
      <c r="I77" s="18" t="n">
        <v>0</v>
      </c>
      <c r="J77" s="20" t="n">
        <v>0</v>
      </c>
      <c r="K77" s="18" t="n">
        <v>10.8499159</v>
      </c>
      <c r="L77" s="20" t="n">
        <v>1.91013715</v>
      </c>
      <c r="M77" s="18" t="n">
        <v>0</v>
      </c>
      <c r="N77" s="20" t="n">
        <v>0</v>
      </c>
      <c r="O77" s="18" t="n">
        <v>0</v>
      </c>
      <c r="P77" s="20" t="n">
        <v>0</v>
      </c>
      <c r="Q77" s="18" t="n">
        <v>0</v>
      </c>
      <c r="R77" s="20" t="n">
        <v>0</v>
      </c>
    </row>
    <row r="78" spans="1:18">
      <c r="A78" s="15" t="s">
        <v>502</v>
      </c>
      <c r="B78" s="17" t="n">
        <v>7115</v>
      </c>
      <c r="C78" s="18">
        <f>(6292.0/B78*100)</f>
        <v/>
      </c>
      <c r="D78" s="19" t="n">
        <v>823</v>
      </c>
      <c r="E78" s="18" t="n">
        <v>55.36076271</v>
      </c>
      <c r="F78" s="20" t="n">
        <v>2.28188387</v>
      </c>
      <c r="G78" s="18" t="n">
        <v>42.20575045</v>
      </c>
      <c r="H78" s="20" t="n">
        <v>2.32097301</v>
      </c>
      <c r="I78" s="18" t="n">
        <v>0</v>
      </c>
      <c r="J78" s="20" t="n">
        <v>0</v>
      </c>
      <c r="K78" s="18" t="n">
        <v>2.43348684</v>
      </c>
      <c r="L78" s="20" t="n">
        <v>0.63904916</v>
      </c>
      <c r="M78" s="18" t="n">
        <v>0</v>
      </c>
      <c r="N78" s="20" t="n">
        <v>0</v>
      </c>
      <c r="O78" s="18" t="n">
        <v>0</v>
      </c>
      <c r="P78" s="20" t="n">
        <v>0</v>
      </c>
      <c r="Q78" s="18" t="n">
        <v>0</v>
      </c>
      <c r="R78" s="20" t="n">
        <v>0</v>
      </c>
    </row>
    <row r="79" spans="1:18">
      <c r="A79" s="15" t="s">
        <v>503</v>
      </c>
      <c r="B79" s="17" t="n">
        <v>3154</v>
      </c>
      <c r="C79" s="18">
        <f>(2806.0/B79*100)</f>
        <v/>
      </c>
      <c r="D79" s="19" t="n">
        <v>348</v>
      </c>
      <c r="E79" s="18" t="n">
        <v>53.83825223</v>
      </c>
      <c r="F79" s="20" t="n">
        <v>3.32754466</v>
      </c>
      <c r="G79" s="18" t="n">
        <v>41.68716357</v>
      </c>
      <c r="H79" s="20" t="n">
        <v>3.13687159</v>
      </c>
      <c r="I79" s="18" t="n">
        <v>0</v>
      </c>
      <c r="J79" s="20" t="n">
        <v>0</v>
      </c>
      <c r="K79" s="18" t="n">
        <v>4.4745842</v>
      </c>
      <c r="L79" s="20" t="n">
        <v>1.08549846</v>
      </c>
      <c r="M79" s="18" t="n">
        <v>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(14063.0/B82*100)</f>
        <v/>
      </c>
      <c r="D82" s="19" t="n">
        <v>1898</v>
      </c>
      <c r="E82" s="18" t="n">
        <v>33.87492115</v>
      </c>
      <c r="F82" s="20" t="n">
        <v>1.49978269</v>
      </c>
      <c r="G82" s="18" t="n">
        <v>65.22470917</v>
      </c>
      <c r="H82" s="20" t="n">
        <v>1.51363457</v>
      </c>
      <c r="I82" s="18" t="n">
        <v>0</v>
      </c>
      <c r="J82" s="20" t="n">
        <v>0</v>
      </c>
      <c r="K82" s="18" t="n">
        <v>0.90036968</v>
      </c>
      <c r="L82" s="20" t="n">
        <v>0.28135063</v>
      </c>
      <c r="M82" s="18" t="n">
        <v>0</v>
      </c>
      <c r="N82" s="20" t="n">
        <v>0</v>
      </c>
      <c r="O82" s="18" t="n">
        <v>0</v>
      </c>
      <c r="P82" s="20" t="n">
        <v>0</v>
      </c>
      <c r="Q82" s="18" t="n">
        <v>0</v>
      </c>
      <c r="R82" s="20" t="n">
        <v>0</v>
      </c>
    </row>
    <row r="83" spans="1:18">
      <c r="A83" s="15" t="s">
        <v>507</v>
      </c>
      <c r="B83" s="17" t="n">
        <v>808</v>
      </c>
      <c r="C83" s="18">
        <f>(714.0/B83*100)</f>
        <v/>
      </c>
      <c r="D83" s="19" t="n">
        <v>94</v>
      </c>
      <c r="E83" s="18" t="n">
        <v>32.29548125</v>
      </c>
      <c r="F83" s="20" t="n">
        <v>5.00076198</v>
      </c>
      <c r="G83" s="18" t="n">
        <v>67.70451875000001</v>
      </c>
      <c r="H83" s="20" t="n">
        <v>5.00076198</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(834.0/B84*100)</f>
        <v/>
      </c>
      <c r="D84" s="19" t="n">
        <v>104</v>
      </c>
      <c r="E84" s="18" t="n">
        <v>35.68702067</v>
      </c>
      <c r="F84" s="20" t="n">
        <v>6.71409267</v>
      </c>
      <c r="G84" s="18" t="n">
        <v>60.9718567</v>
      </c>
      <c r="H84" s="20" t="n">
        <v>6.4451364</v>
      </c>
      <c r="I84" s="18" t="n">
        <v>0</v>
      </c>
      <c r="J84" s="20" t="n">
        <v>0</v>
      </c>
      <c r="K84" s="18" t="n">
        <v>3.34112263</v>
      </c>
      <c r="L84" s="20" t="n">
        <v>2.30315305</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(6294.0/B7*100)</f>
        <v/>
      </c>
      <c r="D7" s="19" t="n">
        <v>869</v>
      </c>
      <c r="E7" s="18" t="n">
        <v>2.46046741</v>
      </c>
      <c r="F7" s="20" t="n">
        <v>0.59109744</v>
      </c>
      <c r="G7" s="18" t="n">
        <v>96.58011141999999</v>
      </c>
      <c r="H7" s="20" t="n">
        <v>0.67643844</v>
      </c>
      <c r="I7" s="18" t="n">
        <v>0</v>
      </c>
      <c r="J7" s="20" t="n">
        <v>0</v>
      </c>
      <c r="K7" s="18" t="n">
        <v>0.12489322</v>
      </c>
      <c r="L7" s="20" t="n">
        <v>0.11659534</v>
      </c>
      <c r="M7" s="18" t="n">
        <v>0</v>
      </c>
      <c r="N7" s="20" t="n">
        <v>0</v>
      </c>
      <c r="O7" s="18" t="n">
        <v>0</v>
      </c>
      <c r="P7" s="20" t="n">
        <v>0</v>
      </c>
      <c r="Q7" s="18" t="n">
        <v>0.83452795</v>
      </c>
      <c r="R7" s="20" t="n">
        <v>0.31603242</v>
      </c>
    </row>
    <row r="8" spans="1:18">
      <c r="A8" s="15" t="s">
        <v>430</v>
      </c>
      <c r="B8" s="17" t="n">
        <v>3443</v>
      </c>
      <c r="C8" s="18">
        <f>(3007.0/B8*100)</f>
        <v/>
      </c>
      <c r="D8" s="19" t="n">
        <v>436</v>
      </c>
      <c r="E8" s="18" t="n">
        <v>2.48059223</v>
      </c>
      <c r="F8" s="20" t="n">
        <v>0.81610417</v>
      </c>
      <c r="G8" s="18" t="n">
        <v>97.44054781</v>
      </c>
      <c r="H8" s="20" t="n">
        <v>0.80369218</v>
      </c>
      <c r="I8" s="18" t="n">
        <v>0</v>
      </c>
      <c r="J8" s="20" t="n">
        <v>0</v>
      </c>
      <c r="K8" s="18" t="n">
        <v>0</v>
      </c>
      <c r="L8" s="20" t="n">
        <v>0</v>
      </c>
      <c r="M8" s="18" t="n">
        <v>0</v>
      </c>
      <c r="N8" s="20" t="n">
        <v>0</v>
      </c>
      <c r="O8" s="18" t="n">
        <v>0</v>
      </c>
      <c r="P8" s="20" t="n">
        <v>0</v>
      </c>
      <c r="Q8" s="18" t="n">
        <v>0.07885996000000001</v>
      </c>
      <c r="R8" s="20" t="n">
        <v>0.05560977</v>
      </c>
    </row>
    <row r="9" spans="1:18">
      <c r="A9" s="15" t="s">
        <v>431</v>
      </c>
      <c r="B9" s="17" t="n">
        <v>4752</v>
      </c>
      <c r="C9" s="18">
        <f>(4123.0/B9*100)</f>
        <v/>
      </c>
      <c r="D9" s="19" t="n">
        <v>629</v>
      </c>
      <c r="E9" s="18" t="n">
        <v>2.85296467</v>
      </c>
      <c r="F9" s="20" t="n">
        <v>0.75531561</v>
      </c>
      <c r="G9" s="18" t="n">
        <v>96.43227709</v>
      </c>
      <c r="H9" s="20" t="n">
        <v>0.7615047</v>
      </c>
      <c r="I9" s="18" t="n">
        <v>0</v>
      </c>
      <c r="J9" s="20" t="n">
        <v>0</v>
      </c>
      <c r="K9" s="18" t="n">
        <v>0</v>
      </c>
      <c r="L9" s="20" t="n">
        <v>0</v>
      </c>
      <c r="M9" s="18" t="n">
        <v>0</v>
      </c>
      <c r="N9" s="20" t="n">
        <v>0</v>
      </c>
      <c r="O9" s="18" t="n">
        <v>0</v>
      </c>
      <c r="P9" s="20" t="n">
        <v>0</v>
      </c>
      <c r="Q9" s="18" t="n">
        <v>0.71475824</v>
      </c>
      <c r="R9" s="20" t="n">
        <v>0.32636351</v>
      </c>
    </row>
    <row r="10" spans="1:18">
      <c r="A10" s="15" t="s">
        <v>432</v>
      </c>
      <c r="B10" s="17" t="n">
        <v>10022</v>
      </c>
      <c r="C10" s="18">
        <f>(8798.0/B10*100)</f>
        <v/>
      </c>
      <c r="D10" s="19" t="n">
        <v>1224</v>
      </c>
      <c r="E10" s="18" t="n">
        <v>0.99618565</v>
      </c>
      <c r="F10" s="20" t="n">
        <v>0.37830666</v>
      </c>
      <c r="G10" s="18" t="n">
        <v>98.88997254</v>
      </c>
      <c r="H10" s="20" t="n">
        <v>0.39072409</v>
      </c>
      <c r="I10" s="18" t="n">
        <v>0</v>
      </c>
      <c r="J10" s="20" t="n">
        <v>0</v>
      </c>
      <c r="K10" s="18" t="n">
        <v>0</v>
      </c>
      <c r="L10" s="20" t="n">
        <v>0</v>
      </c>
      <c r="M10" s="18" t="n">
        <v>0</v>
      </c>
      <c r="N10" s="20" t="n">
        <v>0</v>
      </c>
      <c r="O10" s="18" t="n">
        <v>0</v>
      </c>
      <c r="P10" s="20" t="n">
        <v>0</v>
      </c>
      <c r="Q10" s="18" t="n">
        <v>0.11384181</v>
      </c>
      <c r="R10" s="20" t="n">
        <v>0.06365095</v>
      </c>
    </row>
    <row r="11" spans="1:18">
      <c r="A11" s="15" t="s">
        <v>433</v>
      </c>
      <c r="B11" s="17" t="n">
        <v>3500</v>
      </c>
      <c r="C11" s="18">
        <f>(3100.0/B11*100)</f>
        <v/>
      </c>
      <c r="D11" s="19" t="n">
        <v>400</v>
      </c>
      <c r="E11" s="18" t="n">
        <v>1.4882421</v>
      </c>
      <c r="F11" s="20" t="n">
        <v>0.4947675</v>
      </c>
      <c r="G11" s="18" t="n">
        <v>97.47312254000001</v>
      </c>
      <c r="H11" s="20" t="n">
        <v>0.81607727</v>
      </c>
      <c r="I11" s="18" t="n">
        <v>0</v>
      </c>
      <c r="J11" s="20" t="n">
        <v>0</v>
      </c>
      <c r="K11" s="18" t="n">
        <v>0</v>
      </c>
      <c r="L11" s="20" t="n">
        <v>0</v>
      </c>
      <c r="M11" s="18" t="n">
        <v>0</v>
      </c>
      <c r="N11" s="20" t="n">
        <v>0</v>
      </c>
      <c r="O11" s="18" t="n">
        <v>0</v>
      </c>
      <c r="P11" s="20" t="n">
        <v>0</v>
      </c>
      <c r="Q11" s="18" t="n">
        <v>1.03863536</v>
      </c>
      <c r="R11" s="20" t="n">
        <v>0.64425671</v>
      </c>
    </row>
    <row r="12" spans="1:18">
      <c r="A12" s="15" t="s">
        <v>434</v>
      </c>
      <c r="B12" s="17" t="n">
        <v>3422</v>
      </c>
      <c r="C12" s="18">
        <f>(2968.0/B12*100)</f>
        <v/>
      </c>
      <c r="D12" s="19" t="n">
        <v>454</v>
      </c>
      <c r="E12" s="18" t="n">
        <v>3.34744557</v>
      </c>
      <c r="F12" s="20" t="n">
        <v>1.39139295</v>
      </c>
      <c r="G12" s="18" t="n">
        <v>96.02729192</v>
      </c>
      <c r="H12" s="20" t="n">
        <v>1.49692099</v>
      </c>
      <c r="I12" s="18" t="n">
        <v>0</v>
      </c>
      <c r="J12" s="20" t="n">
        <v>0</v>
      </c>
      <c r="K12" s="18" t="n">
        <v>0</v>
      </c>
      <c r="L12" s="20" t="n">
        <v>0</v>
      </c>
      <c r="M12" s="18" t="n">
        <v>0</v>
      </c>
      <c r="N12" s="20" t="n">
        <v>0</v>
      </c>
      <c r="O12" s="18" t="n">
        <v>0</v>
      </c>
      <c r="P12" s="20" t="n">
        <v>0</v>
      </c>
      <c r="Q12" s="18" t="n">
        <v>0.62526251</v>
      </c>
      <c r="R12" s="20" t="n">
        <v>0.50173049</v>
      </c>
    </row>
    <row r="13" spans="1:18">
      <c r="A13" s="15" t="s">
        <v>435</v>
      </c>
      <c r="B13" s="17" t="n">
        <v>3602</v>
      </c>
      <c r="C13" s="18">
        <f>(3031.0/B13*100)</f>
        <v/>
      </c>
      <c r="D13" s="19" t="n">
        <v>571</v>
      </c>
      <c r="E13" s="18" t="n">
        <v>2.77470954</v>
      </c>
      <c r="F13" s="20" t="n">
        <v>0.80884539</v>
      </c>
      <c r="G13" s="18" t="n">
        <v>96.63276684</v>
      </c>
      <c r="H13" s="20" t="n">
        <v>0.91058662</v>
      </c>
      <c r="I13" s="18" t="n">
        <v>0</v>
      </c>
      <c r="J13" s="20" t="n">
        <v>0</v>
      </c>
      <c r="K13" s="18" t="n">
        <v>0.49363511</v>
      </c>
      <c r="L13" s="20" t="n">
        <v>0.305889</v>
      </c>
      <c r="M13" s="18" t="n">
        <v>0</v>
      </c>
      <c r="N13" s="20" t="n">
        <v>0</v>
      </c>
      <c r="O13" s="18" t="n">
        <v>0</v>
      </c>
      <c r="P13" s="20" t="n">
        <v>0</v>
      </c>
      <c r="Q13" s="18" t="n">
        <v>0.09888851999999999</v>
      </c>
      <c r="R13" s="20" t="n">
        <v>0.07479553999999999</v>
      </c>
    </row>
    <row r="14" spans="1:18">
      <c r="A14" s="15" t="s">
        <v>436</v>
      </c>
      <c r="B14" s="17" t="n">
        <v>2788</v>
      </c>
      <c r="C14" s="18">
        <f>(2441.0/B14*100)</f>
        <v/>
      </c>
      <c r="D14" s="19" t="n">
        <v>347</v>
      </c>
      <c r="E14" s="18" t="n">
        <v>0.53681786</v>
      </c>
      <c r="F14" s="20" t="n">
        <v>0.386092</v>
      </c>
      <c r="G14" s="18" t="n">
        <v>99.46318214</v>
      </c>
      <c r="H14" s="20" t="n">
        <v>0.386092</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(2513.0/B15*100)</f>
        <v/>
      </c>
      <c r="D15" s="19" t="n">
        <v>350</v>
      </c>
      <c r="E15" s="18" t="n">
        <v>3.05314397</v>
      </c>
      <c r="F15" s="20" t="n">
        <v>1.02546137</v>
      </c>
      <c r="G15" s="18" t="n">
        <v>95.73482006</v>
      </c>
      <c r="H15" s="20" t="n">
        <v>1.51658207</v>
      </c>
      <c r="I15" s="18" t="n">
        <v>0</v>
      </c>
      <c r="J15" s="20" t="n">
        <v>0</v>
      </c>
      <c r="K15" s="18" t="n">
        <v>0.6027164699999999</v>
      </c>
      <c r="L15" s="20" t="n">
        <v>0.63472249</v>
      </c>
      <c r="M15" s="18" t="n">
        <v>0</v>
      </c>
      <c r="N15" s="20" t="n">
        <v>0</v>
      </c>
      <c r="O15" s="18" t="n">
        <v>0</v>
      </c>
      <c r="P15" s="20" t="n">
        <v>0</v>
      </c>
      <c r="Q15" s="18" t="n">
        <v>0.60931951</v>
      </c>
      <c r="R15" s="20" t="n">
        <v>0.46010607</v>
      </c>
    </row>
    <row r="16" spans="1:18">
      <c r="A16" s="15" t="s">
        <v>438</v>
      </c>
      <c r="B16" s="17" t="n">
        <v>3111</v>
      </c>
      <c r="C16" s="18">
        <f>(2739.0/B16*100)</f>
        <v/>
      </c>
      <c r="D16" s="19" t="n">
        <v>372</v>
      </c>
      <c r="E16" s="18" t="n">
        <v>2.4585258</v>
      </c>
      <c r="F16" s="20" t="n">
        <v>0.685835</v>
      </c>
      <c r="G16" s="18" t="n">
        <v>96.73414622</v>
      </c>
      <c r="H16" s="20" t="n">
        <v>0.95215276</v>
      </c>
      <c r="I16" s="18" t="n">
        <v>0</v>
      </c>
      <c r="J16" s="20" t="n">
        <v>0</v>
      </c>
      <c r="K16" s="18" t="n">
        <v>0.26841703</v>
      </c>
      <c r="L16" s="20" t="n">
        <v>0.31440422</v>
      </c>
      <c r="M16" s="18" t="n">
        <v>0</v>
      </c>
      <c r="N16" s="20" t="n">
        <v>0</v>
      </c>
      <c r="O16" s="18" t="n">
        <v>0</v>
      </c>
      <c r="P16" s="20" t="n">
        <v>0</v>
      </c>
      <c r="Q16" s="18" t="n">
        <v>0.53891095</v>
      </c>
      <c r="R16" s="20" t="n">
        <v>0.39888332</v>
      </c>
    </row>
    <row r="17" spans="1:18">
      <c r="A17" s="15" t="s">
        <v>439</v>
      </c>
      <c r="B17" s="17" t="n">
        <v>3197</v>
      </c>
      <c r="C17" s="18">
        <f>(2781.0/B17*100)</f>
        <v/>
      </c>
      <c r="D17" s="19" t="n">
        <v>416</v>
      </c>
      <c r="E17" s="18" t="n">
        <v>2.96634548</v>
      </c>
      <c r="F17" s="20" t="n">
        <v>0.81836905</v>
      </c>
      <c r="G17" s="18" t="n">
        <v>96.59788312000001</v>
      </c>
      <c r="H17" s="20" t="n">
        <v>0.85853375</v>
      </c>
      <c r="I17" s="18" t="n">
        <v>0</v>
      </c>
      <c r="J17" s="20" t="n">
        <v>0</v>
      </c>
      <c r="K17" s="18" t="n">
        <v>0.224962</v>
      </c>
      <c r="L17" s="20" t="n">
        <v>0.22810447</v>
      </c>
      <c r="M17" s="18" t="n">
        <v>0</v>
      </c>
      <c r="N17" s="20" t="n">
        <v>0</v>
      </c>
      <c r="O17" s="18" t="n">
        <v>0</v>
      </c>
      <c r="P17" s="20" t="n">
        <v>0</v>
      </c>
      <c r="Q17" s="18" t="n">
        <v>0.21080939</v>
      </c>
      <c r="R17" s="20" t="n">
        <v>0.20500849</v>
      </c>
    </row>
    <row r="18" spans="1:18">
      <c r="A18" s="15" t="s">
        <v>440</v>
      </c>
      <c r="B18" s="17" t="n">
        <v>2706</v>
      </c>
      <c r="C18" s="18">
        <f>(2369.0/B18*100)</f>
        <v/>
      </c>
      <c r="D18" s="19" t="n">
        <v>337</v>
      </c>
      <c r="E18" s="18" t="n">
        <v>5.44052587</v>
      </c>
      <c r="F18" s="20" t="n">
        <v>1.85492989</v>
      </c>
      <c r="G18" s="18" t="n">
        <v>94.23524488</v>
      </c>
      <c r="H18" s="20" t="n">
        <v>1.87573524</v>
      </c>
      <c r="I18" s="18" t="n">
        <v>0</v>
      </c>
      <c r="J18" s="20" t="n">
        <v>0</v>
      </c>
      <c r="K18" s="18" t="n">
        <v>0</v>
      </c>
      <c r="L18" s="20" t="n">
        <v>0</v>
      </c>
      <c r="M18" s="18" t="n">
        <v>0</v>
      </c>
      <c r="N18" s="20" t="n">
        <v>0</v>
      </c>
      <c r="O18" s="18" t="n">
        <v>0</v>
      </c>
      <c r="P18" s="20" t="n">
        <v>0</v>
      </c>
      <c r="Q18" s="18" t="n">
        <v>0.32422925</v>
      </c>
      <c r="R18" s="20" t="n">
        <v>0.32014885</v>
      </c>
    </row>
    <row r="19" spans="1:18">
      <c r="A19" s="15" t="s">
        <v>441</v>
      </c>
      <c r="B19" s="17" t="n">
        <v>2850</v>
      </c>
      <c r="C19" s="18">
        <f>(2495.0/B19*100)</f>
        <v/>
      </c>
      <c r="D19" s="19" t="n">
        <v>355</v>
      </c>
      <c r="E19" s="18" t="n">
        <v>8.34563155</v>
      </c>
      <c r="F19" s="20" t="n">
        <v>1.37698899</v>
      </c>
      <c r="G19" s="18" t="n">
        <v>91.65436845000001</v>
      </c>
      <c r="H19" s="20" t="n">
        <v>1.37698899</v>
      </c>
      <c r="I19" s="18" t="n">
        <v>0</v>
      </c>
      <c r="J19" s="20" t="n">
        <v>0</v>
      </c>
      <c r="K19" s="18" t="n">
        <v>0</v>
      </c>
      <c r="L19" s="20" t="n">
        <v>0</v>
      </c>
      <c r="M19" s="18" t="n">
        <v>0</v>
      </c>
      <c r="N19" s="20" t="n">
        <v>0</v>
      </c>
      <c r="O19" s="18" t="n">
        <v>0</v>
      </c>
      <c r="P19" s="20" t="n">
        <v>0</v>
      </c>
      <c r="Q19" s="18" t="n">
        <v>0</v>
      </c>
      <c r="R19" s="20" t="n">
        <v>0</v>
      </c>
    </row>
    <row r="20" spans="1:18">
      <c r="A20" s="15" t="s">
        <v>442</v>
      </c>
      <c r="B20" s="17" t="n">
        <v>1741</v>
      </c>
      <c r="C20" s="18">
        <f>(1527.0/B20*100)</f>
        <v/>
      </c>
      <c r="D20" s="19" t="n">
        <v>214</v>
      </c>
      <c r="E20" s="18" t="n">
        <v>0</v>
      </c>
      <c r="F20" s="20" t="n">
        <v>0</v>
      </c>
      <c r="G20" s="18" t="n">
        <v>98.82851433</v>
      </c>
      <c r="H20" s="20" t="n">
        <v>0.84875782</v>
      </c>
      <c r="I20" s="18" t="n">
        <v>0</v>
      </c>
      <c r="J20" s="20" t="n">
        <v>0</v>
      </c>
      <c r="K20" s="18" t="n">
        <v>0</v>
      </c>
      <c r="L20" s="20" t="n">
        <v>0</v>
      </c>
      <c r="M20" s="18" t="n">
        <v>0</v>
      </c>
      <c r="N20" s="20" t="n">
        <v>0</v>
      </c>
      <c r="O20" s="18" t="n">
        <v>0</v>
      </c>
      <c r="P20" s="20" t="n">
        <v>0</v>
      </c>
      <c r="Q20" s="18" t="n">
        <v>1.17148567</v>
      </c>
      <c r="R20" s="20" t="n">
        <v>0.84875782</v>
      </c>
    </row>
    <row r="21" spans="1:18">
      <c r="A21" s="15" t="s">
        <v>443</v>
      </c>
      <c r="B21" s="17" t="n">
        <v>2833</v>
      </c>
      <c r="C21" s="18">
        <f>(2365.0/B21*100)</f>
        <v/>
      </c>
      <c r="D21" s="19" t="n">
        <v>468</v>
      </c>
      <c r="E21" s="18" t="n">
        <v>0.80537417</v>
      </c>
      <c r="F21" s="20" t="n">
        <v>0.40157491</v>
      </c>
      <c r="G21" s="18" t="n">
        <v>99.19462583000001</v>
      </c>
      <c r="H21" s="20" t="n">
        <v>0.40157491</v>
      </c>
      <c r="I21" s="18" t="n">
        <v>0</v>
      </c>
      <c r="J21" s="20" t="n">
        <v>0</v>
      </c>
      <c r="K21" s="18" t="n">
        <v>0</v>
      </c>
      <c r="L21" s="20" t="n">
        <v>0</v>
      </c>
      <c r="M21" s="18" t="n">
        <v>0</v>
      </c>
      <c r="N21" s="20" t="n">
        <v>0</v>
      </c>
      <c r="O21" s="18" t="n">
        <v>0</v>
      </c>
      <c r="P21" s="20" t="n">
        <v>0</v>
      </c>
      <c r="Q21" s="18" t="n">
        <v>0</v>
      </c>
      <c r="R21" s="20" t="n">
        <v>0</v>
      </c>
    </row>
    <row r="22" spans="1:18">
      <c r="A22" s="15" t="s">
        <v>444</v>
      </c>
      <c r="B22" s="17" t="n">
        <v>3667</v>
      </c>
      <c r="C22" s="18">
        <f>(3198.0/B22*100)</f>
        <v/>
      </c>
      <c r="D22" s="19" t="n">
        <v>469</v>
      </c>
      <c r="E22" s="18" t="n">
        <v>4.75428076</v>
      </c>
      <c r="F22" s="20" t="n">
        <v>0.98346503</v>
      </c>
      <c r="G22" s="18" t="n">
        <v>94.6834418</v>
      </c>
      <c r="H22" s="20" t="n">
        <v>1.06692172</v>
      </c>
      <c r="I22" s="18" t="n">
        <v>0</v>
      </c>
      <c r="J22" s="20" t="n">
        <v>0</v>
      </c>
      <c r="K22" s="18" t="n">
        <v>0</v>
      </c>
      <c r="L22" s="20" t="n">
        <v>0</v>
      </c>
      <c r="M22" s="18" t="n">
        <v>0</v>
      </c>
      <c r="N22" s="20" t="n">
        <v>0</v>
      </c>
      <c r="O22" s="18" t="n">
        <v>0</v>
      </c>
      <c r="P22" s="20" t="n">
        <v>0</v>
      </c>
      <c r="Q22" s="18" t="n">
        <v>0.56227744</v>
      </c>
      <c r="R22" s="20" t="n">
        <v>0.32818954</v>
      </c>
    </row>
    <row r="23" spans="1:18">
      <c r="A23" s="15" t="s">
        <v>445</v>
      </c>
      <c r="B23" s="17" t="n">
        <v>5792</v>
      </c>
      <c r="C23" s="18">
        <f>(5094.0/B23*100)</f>
        <v/>
      </c>
      <c r="D23" s="19" t="n">
        <v>698</v>
      </c>
      <c r="E23" s="18" t="n">
        <v>1.09054281</v>
      </c>
      <c r="F23" s="20" t="n">
        <v>0.46207828</v>
      </c>
      <c r="G23" s="18" t="n">
        <v>98.50918135000001</v>
      </c>
      <c r="H23" s="20" t="n">
        <v>0.63334691</v>
      </c>
      <c r="I23" s="18" t="n">
        <v>0</v>
      </c>
      <c r="J23" s="20" t="n">
        <v>0</v>
      </c>
      <c r="K23" s="18" t="n">
        <v>0.40027584</v>
      </c>
      <c r="L23" s="20" t="n">
        <v>0.43840945</v>
      </c>
      <c r="M23" s="18" t="n">
        <v>0</v>
      </c>
      <c r="N23" s="20" t="n">
        <v>0</v>
      </c>
      <c r="O23" s="18" t="n">
        <v>0</v>
      </c>
      <c r="P23" s="20" t="n">
        <v>0</v>
      </c>
      <c r="Q23" s="18" t="n">
        <v>0</v>
      </c>
      <c r="R23" s="20" t="n">
        <v>0</v>
      </c>
    </row>
    <row r="24" spans="1:18">
      <c r="A24" s="15" t="s">
        <v>446</v>
      </c>
      <c r="B24" s="17" t="n">
        <v>3309</v>
      </c>
      <c r="C24" s="18">
        <f>(2934.0/B24*100)</f>
        <v/>
      </c>
      <c r="D24" s="19" t="n">
        <v>375</v>
      </c>
      <c r="E24" s="18" t="n">
        <v>2.81008124</v>
      </c>
      <c r="F24" s="20" t="n">
        <v>0.91751802</v>
      </c>
      <c r="G24" s="18" t="n">
        <v>97.18991876</v>
      </c>
      <c r="H24" s="20" t="n">
        <v>0.91751802</v>
      </c>
      <c r="I24" s="18" t="n">
        <v>0</v>
      </c>
      <c r="J24" s="20" t="n">
        <v>0</v>
      </c>
      <c r="K24" s="18" t="n">
        <v>0</v>
      </c>
      <c r="L24" s="20" t="n">
        <v>0</v>
      </c>
      <c r="M24" s="18" t="n">
        <v>0</v>
      </c>
      <c r="N24" s="20" t="n">
        <v>0</v>
      </c>
      <c r="O24" s="18" t="n">
        <v>0</v>
      </c>
      <c r="P24" s="20" t="n">
        <v>0</v>
      </c>
      <c r="Q24" s="18" t="n">
        <v>0</v>
      </c>
      <c r="R24" s="20" t="n">
        <v>0</v>
      </c>
    </row>
    <row r="25" spans="1:18">
      <c r="A25" s="15" t="s">
        <v>447</v>
      </c>
      <c r="B25" s="17" t="n">
        <v>2669</v>
      </c>
      <c r="C25" s="18">
        <f>(2329.0/B25*100)</f>
        <v/>
      </c>
      <c r="D25" s="19" t="n">
        <v>340</v>
      </c>
      <c r="E25" s="18" t="n">
        <v>2.19530436</v>
      </c>
      <c r="F25" s="20" t="n">
        <v>0.87131841</v>
      </c>
      <c r="G25" s="18" t="n">
        <v>97.00935798</v>
      </c>
      <c r="H25" s="20" t="n">
        <v>0.97702097</v>
      </c>
      <c r="I25" s="18" t="n">
        <v>0</v>
      </c>
      <c r="J25" s="20" t="n">
        <v>0</v>
      </c>
      <c r="K25" s="18" t="n">
        <v>0</v>
      </c>
      <c r="L25" s="20" t="n">
        <v>0</v>
      </c>
      <c r="M25" s="18" t="n">
        <v>0</v>
      </c>
      <c r="N25" s="20" t="n">
        <v>0</v>
      </c>
      <c r="O25" s="18" t="n">
        <v>0</v>
      </c>
      <c r="P25" s="20" t="n">
        <v>0</v>
      </c>
      <c r="Q25" s="18" t="n">
        <v>0.7953376599999999</v>
      </c>
      <c r="R25" s="20" t="n">
        <v>0.44134636</v>
      </c>
    </row>
    <row r="26" spans="1:18">
      <c r="A26" s="15" t="s">
        <v>448</v>
      </c>
      <c r="B26" s="17" t="n">
        <v>2419</v>
      </c>
      <c r="C26" s="18">
        <f>(2122.0/B26*100)</f>
        <v/>
      </c>
      <c r="D26" s="19" t="n">
        <v>297</v>
      </c>
      <c r="E26" s="18" t="n">
        <v>1.4621831</v>
      </c>
      <c r="F26" s="20" t="n">
        <v>0.8645048400000001</v>
      </c>
      <c r="G26" s="18" t="n">
        <v>98.5378169</v>
      </c>
      <c r="H26" s="20" t="n">
        <v>0.8645048400000001</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(2337.0/B27*100)</f>
        <v/>
      </c>
      <c r="D27" s="19" t="n">
        <v>346</v>
      </c>
      <c r="E27" s="18" t="n">
        <v>2.03310291</v>
      </c>
      <c r="F27" s="20" t="n">
        <v>0.75611032</v>
      </c>
      <c r="G27" s="18" t="n">
        <v>97.36346492</v>
      </c>
      <c r="H27" s="20" t="n">
        <v>0.94973535</v>
      </c>
      <c r="I27" s="18" t="n">
        <v>0</v>
      </c>
      <c r="J27" s="20" t="n">
        <v>0</v>
      </c>
      <c r="K27" s="18" t="n">
        <v>0.31734363</v>
      </c>
      <c r="L27" s="20" t="n">
        <v>0.30555048</v>
      </c>
      <c r="M27" s="18" t="n">
        <v>0</v>
      </c>
      <c r="N27" s="20" t="n">
        <v>0</v>
      </c>
      <c r="O27" s="18" t="n">
        <v>0</v>
      </c>
      <c r="P27" s="20" t="n">
        <v>0</v>
      </c>
      <c r="Q27" s="18" t="n">
        <v>0.28608854</v>
      </c>
      <c r="R27" s="20" t="n">
        <v>0.28589139</v>
      </c>
    </row>
    <row r="28" spans="1:18">
      <c r="A28" s="15" t="s">
        <v>450</v>
      </c>
      <c r="B28" s="17" t="n">
        <v>3803</v>
      </c>
      <c r="C28" s="18">
        <f>(3339.0/B28*100)</f>
        <v/>
      </c>
      <c r="D28" s="19" t="n">
        <v>464</v>
      </c>
      <c r="E28" s="18" t="n">
        <v>5.49891662</v>
      </c>
      <c r="F28" s="20" t="n">
        <v>1.29632803</v>
      </c>
      <c r="G28" s="18" t="n">
        <v>94.2023319</v>
      </c>
      <c r="H28" s="20" t="n">
        <v>1.39083927</v>
      </c>
      <c r="I28" s="18" t="n">
        <v>0</v>
      </c>
      <c r="J28" s="20" t="n">
        <v>0</v>
      </c>
      <c r="K28" s="18" t="n">
        <v>0</v>
      </c>
      <c r="L28" s="20" t="n">
        <v>0</v>
      </c>
      <c r="M28" s="18" t="n">
        <v>0</v>
      </c>
      <c r="N28" s="20" t="n">
        <v>0</v>
      </c>
      <c r="O28" s="18" t="n">
        <v>0</v>
      </c>
      <c r="P28" s="20" t="n">
        <v>0</v>
      </c>
      <c r="Q28" s="18" t="n">
        <v>0.29875148</v>
      </c>
      <c r="R28" s="20" t="n">
        <v>0.32109784</v>
      </c>
    </row>
    <row r="29" spans="1:18">
      <c r="A29" s="15" t="s">
        <v>451</v>
      </c>
      <c r="B29" s="17" t="n">
        <v>2700</v>
      </c>
      <c r="C29" s="18">
        <f>(2339.0/B29*100)</f>
        <v/>
      </c>
      <c r="D29" s="19" t="n">
        <v>361</v>
      </c>
      <c r="E29" s="18" t="n">
        <v>1.64978851</v>
      </c>
      <c r="F29" s="20" t="n">
        <v>0.78343505</v>
      </c>
      <c r="G29" s="18" t="n">
        <v>98.35021149000001</v>
      </c>
      <c r="H29" s="20" t="n">
        <v>0.78343505</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(2009.0/B30*100)</f>
        <v/>
      </c>
      <c r="D30" s="19" t="n">
        <v>248</v>
      </c>
      <c r="E30" s="18" t="n">
        <v>1.46189005</v>
      </c>
      <c r="F30" s="20" t="n">
        <v>0.6801458500000001</v>
      </c>
      <c r="G30" s="18" t="n">
        <v>98.53810995000001</v>
      </c>
      <c r="H30" s="20" t="n">
        <v>0.6801458500000001</v>
      </c>
      <c r="I30" s="18" t="n">
        <v>0</v>
      </c>
      <c r="J30" s="20" t="n">
        <v>0</v>
      </c>
      <c r="K30" s="18" t="n">
        <v>0</v>
      </c>
      <c r="L30" s="20" t="n">
        <v>0</v>
      </c>
      <c r="M30" s="18" t="n">
        <v>0</v>
      </c>
      <c r="N30" s="20" t="n">
        <v>0</v>
      </c>
      <c r="O30" s="18" t="n">
        <v>0</v>
      </c>
      <c r="P30" s="20" t="n">
        <v>0</v>
      </c>
      <c r="Q30" s="18" t="n">
        <v>0</v>
      </c>
      <c r="R30" s="20" t="n">
        <v>0</v>
      </c>
    </row>
    <row r="31" spans="1:18">
      <c r="A31" s="15" t="s">
        <v>453</v>
      </c>
      <c r="B31" s="17" t="n">
        <v>2706</v>
      </c>
      <c r="C31" s="18">
        <f>(2370.0/B31*100)</f>
        <v/>
      </c>
      <c r="D31" s="19" t="n">
        <v>336</v>
      </c>
      <c r="E31" s="18" t="n">
        <v>3.17920207</v>
      </c>
      <c r="F31" s="20" t="n">
        <v>0.91900099</v>
      </c>
      <c r="G31" s="18" t="n">
        <v>96.52696217</v>
      </c>
      <c r="H31" s="20" t="n">
        <v>0.9729744299999999</v>
      </c>
      <c r="I31" s="18" t="n">
        <v>0</v>
      </c>
      <c r="J31" s="20" t="n">
        <v>0</v>
      </c>
      <c r="K31" s="18" t="n">
        <v>0.29383576</v>
      </c>
      <c r="L31" s="20" t="n">
        <v>0.30734051</v>
      </c>
      <c r="M31" s="18" t="n">
        <v>0</v>
      </c>
      <c r="N31" s="20" t="n">
        <v>0</v>
      </c>
      <c r="O31" s="18" t="n">
        <v>0</v>
      </c>
      <c r="P31" s="20" t="n">
        <v>0</v>
      </c>
      <c r="Q31" s="18" t="n">
        <v>0</v>
      </c>
      <c r="R31" s="20" t="n">
        <v>0</v>
      </c>
    </row>
    <row r="32" spans="1:18">
      <c r="A32" s="15" t="s">
        <v>454</v>
      </c>
      <c r="B32" s="17" t="n">
        <v>2209</v>
      </c>
      <c r="C32" s="18">
        <f>(1840.0/B32*100)</f>
        <v/>
      </c>
      <c r="D32" s="19" t="n">
        <v>369</v>
      </c>
      <c r="E32" s="18" t="n">
        <v>0.80601537</v>
      </c>
      <c r="F32" s="20" t="n">
        <v>0.48604453</v>
      </c>
      <c r="G32" s="18" t="n">
        <v>98.08438683</v>
      </c>
      <c r="H32" s="20" t="n">
        <v>0.7373433700000001</v>
      </c>
      <c r="I32" s="18" t="n">
        <v>0</v>
      </c>
      <c r="J32" s="20" t="n">
        <v>0</v>
      </c>
      <c r="K32" s="18" t="n">
        <v>0</v>
      </c>
      <c r="L32" s="20" t="n">
        <v>0</v>
      </c>
      <c r="M32" s="18" t="n">
        <v>0</v>
      </c>
      <c r="N32" s="20" t="n">
        <v>0</v>
      </c>
      <c r="O32" s="18" t="n">
        <v>0</v>
      </c>
      <c r="P32" s="20" t="n">
        <v>0</v>
      </c>
      <c r="Q32" s="18" t="n">
        <v>1.1095978</v>
      </c>
      <c r="R32" s="20" t="n">
        <v>0.5512266300000001</v>
      </c>
    </row>
    <row r="33" spans="1:18">
      <c r="A33" s="15" t="s">
        <v>455</v>
      </c>
      <c r="B33" s="17" t="n">
        <v>3651</v>
      </c>
      <c r="C33" s="18">
        <f>(3203.0/B33*100)</f>
        <v/>
      </c>
      <c r="D33" s="19" t="n">
        <v>448</v>
      </c>
      <c r="E33" s="18" t="n">
        <v>0.73394546</v>
      </c>
      <c r="F33" s="20" t="n">
        <v>0.50694521</v>
      </c>
      <c r="G33" s="18" t="n">
        <v>98.70425942</v>
      </c>
      <c r="H33" s="20" t="n">
        <v>0.62663799</v>
      </c>
      <c r="I33" s="18" t="n">
        <v>0</v>
      </c>
      <c r="J33" s="20" t="n">
        <v>0</v>
      </c>
      <c r="K33" s="18" t="n">
        <v>0</v>
      </c>
      <c r="L33" s="20" t="n">
        <v>0</v>
      </c>
      <c r="M33" s="18" t="n">
        <v>0</v>
      </c>
      <c r="N33" s="20" t="n">
        <v>0</v>
      </c>
      <c r="O33" s="18" t="n">
        <v>0</v>
      </c>
      <c r="P33" s="20" t="n">
        <v>0</v>
      </c>
      <c r="Q33" s="18" t="n">
        <v>0.56179512</v>
      </c>
      <c r="R33" s="20" t="n">
        <v>0.38195822</v>
      </c>
    </row>
    <row r="34" spans="1:18">
      <c r="A34" s="15" t="s">
        <v>456</v>
      </c>
      <c r="B34" s="17" t="n">
        <v>3035</v>
      </c>
      <c r="C34" s="18">
        <f>(2620.0/B34*100)</f>
        <v/>
      </c>
      <c r="D34" s="19" t="n">
        <v>415</v>
      </c>
      <c r="E34" s="18" t="n">
        <v>9.23825074</v>
      </c>
      <c r="F34" s="20" t="n">
        <v>2.38018122</v>
      </c>
      <c r="G34" s="18" t="n">
        <v>89.72579866</v>
      </c>
      <c r="H34" s="20" t="n">
        <v>2.366361</v>
      </c>
      <c r="I34" s="18" t="n">
        <v>0</v>
      </c>
      <c r="J34" s="20" t="n">
        <v>0</v>
      </c>
      <c r="K34" s="18" t="n">
        <v>0</v>
      </c>
      <c r="L34" s="20" t="n">
        <v>0</v>
      </c>
      <c r="M34" s="18" t="n">
        <v>0</v>
      </c>
      <c r="N34" s="20" t="n">
        <v>0</v>
      </c>
      <c r="O34" s="18" t="n">
        <v>0</v>
      </c>
      <c r="P34" s="20" t="n">
        <v>0</v>
      </c>
      <c r="Q34" s="18" t="n">
        <v>1.0359506</v>
      </c>
      <c r="R34" s="20" t="n">
        <v>0.50391109</v>
      </c>
    </row>
    <row r="35" spans="1:18">
      <c r="A35" s="15" t="s">
        <v>457</v>
      </c>
      <c r="B35" s="17" t="n">
        <v>2901</v>
      </c>
      <c r="C35" s="18">
        <f>(2528.0/B35*100)</f>
        <v/>
      </c>
      <c r="D35" s="19" t="n">
        <v>373</v>
      </c>
      <c r="E35" s="18" t="n">
        <v>1.00899401</v>
      </c>
      <c r="F35" s="20" t="n">
        <v>0.35464411</v>
      </c>
      <c r="G35" s="18" t="n">
        <v>98.75453082</v>
      </c>
      <c r="H35" s="20" t="n">
        <v>0.36542032</v>
      </c>
      <c r="I35" s="18" t="n">
        <v>0</v>
      </c>
      <c r="J35" s="20" t="n">
        <v>0</v>
      </c>
      <c r="K35" s="18" t="n">
        <v>0</v>
      </c>
      <c r="L35" s="20" t="n">
        <v>0</v>
      </c>
      <c r="M35" s="18" t="n">
        <v>0</v>
      </c>
      <c r="N35" s="20" t="n">
        <v>0</v>
      </c>
      <c r="O35" s="18" t="n">
        <v>0</v>
      </c>
      <c r="P35" s="20" t="n">
        <v>0</v>
      </c>
      <c r="Q35" s="18" t="n">
        <v>0.23647517</v>
      </c>
      <c r="R35" s="20" t="n">
        <v>0.16950308</v>
      </c>
    </row>
    <row r="36" spans="1:18">
      <c r="A36" s="15" t="s">
        <v>458</v>
      </c>
      <c r="B36" s="17" t="n">
        <v>3404</v>
      </c>
      <c r="C36" s="18">
        <f>(2986.0/B36*100)</f>
        <v/>
      </c>
      <c r="D36" s="19" t="n">
        <v>418</v>
      </c>
      <c r="E36" s="18" t="n">
        <v>1.40422135</v>
      </c>
      <c r="F36" s="20" t="n">
        <v>0.5993614</v>
      </c>
      <c r="G36" s="18" t="n">
        <v>97.81223245</v>
      </c>
      <c r="H36" s="20" t="n">
        <v>0.7838191</v>
      </c>
      <c r="I36" s="18" t="n">
        <v>0</v>
      </c>
      <c r="J36" s="20" t="n">
        <v>0</v>
      </c>
      <c r="K36" s="18" t="n">
        <v>0</v>
      </c>
      <c r="L36" s="20" t="n">
        <v>0</v>
      </c>
      <c r="M36" s="18" t="n">
        <v>0</v>
      </c>
      <c r="N36" s="20" t="n">
        <v>0</v>
      </c>
      <c r="O36" s="18" t="n">
        <v>0</v>
      </c>
      <c r="P36" s="20" t="n">
        <v>0</v>
      </c>
      <c r="Q36" s="18" t="n">
        <v>0.7835462</v>
      </c>
      <c r="R36" s="20" t="n">
        <v>0.50001855</v>
      </c>
    </row>
    <row r="37" spans="1:18">
      <c r="A37" s="15" t="s">
        <v>459</v>
      </c>
      <c r="B37" s="17" t="n">
        <v>2731</v>
      </c>
      <c r="C37" s="18">
        <f>(2380.0/B37*100)</f>
        <v/>
      </c>
      <c r="D37" s="19" t="n">
        <v>351</v>
      </c>
      <c r="E37" s="18" t="n">
        <v>4.46111328</v>
      </c>
      <c r="F37" s="20" t="n">
        <v>1.1745967</v>
      </c>
      <c r="G37" s="18" t="n">
        <v>95.03052744</v>
      </c>
      <c r="H37" s="20" t="n">
        <v>1.15444394</v>
      </c>
      <c r="I37" s="18" t="n">
        <v>0</v>
      </c>
      <c r="J37" s="20" t="n">
        <v>0</v>
      </c>
      <c r="K37" s="18" t="n">
        <v>0</v>
      </c>
      <c r="L37" s="20" t="n">
        <v>0</v>
      </c>
      <c r="M37" s="18" t="n">
        <v>0</v>
      </c>
      <c r="N37" s="20" t="n">
        <v>0</v>
      </c>
      <c r="O37" s="18" t="n">
        <v>0</v>
      </c>
      <c r="P37" s="20" t="n">
        <v>0</v>
      </c>
      <c r="Q37" s="18" t="n">
        <v>0.50835928</v>
      </c>
      <c r="R37" s="20" t="n">
        <v>0.5071701199999999</v>
      </c>
    </row>
    <row r="38" spans="1:18">
      <c r="A38" s="15" t="s">
        <v>460</v>
      </c>
      <c r="B38" s="17" t="n">
        <v>2807</v>
      </c>
      <c r="C38" s="18">
        <f>(2321.0/B38*100)</f>
        <v/>
      </c>
      <c r="D38" s="19" t="n">
        <v>486</v>
      </c>
      <c r="E38" s="18" t="n">
        <v>1.52265828</v>
      </c>
      <c r="F38" s="20" t="n">
        <v>0.54159539</v>
      </c>
      <c r="G38" s="18" t="n">
        <v>97.69123546</v>
      </c>
      <c r="H38" s="20" t="n">
        <v>0.7138657</v>
      </c>
      <c r="I38" s="18" t="n">
        <v>0</v>
      </c>
      <c r="J38" s="20" t="n">
        <v>0</v>
      </c>
      <c r="K38" s="18" t="n">
        <v>0.17521957</v>
      </c>
      <c r="L38" s="20" t="n">
        <v>0.17419346</v>
      </c>
      <c r="M38" s="18" t="n">
        <v>0</v>
      </c>
      <c r="N38" s="20" t="n">
        <v>0</v>
      </c>
      <c r="O38" s="18" t="n">
        <v>0</v>
      </c>
      <c r="P38" s="20" t="n">
        <v>0</v>
      </c>
      <c r="Q38" s="18" t="n">
        <v>0.61088669</v>
      </c>
      <c r="R38" s="20" t="n">
        <v>0.38292009</v>
      </c>
    </row>
    <row r="39" spans="1:18">
      <c r="A39" s="15" t="s">
        <v>461</v>
      </c>
      <c r="B39" s="17" t="n">
        <v>2938</v>
      </c>
      <c r="C39" s="18">
        <f>(2581.0/B39*100)</f>
        <v/>
      </c>
      <c r="D39" s="19" t="n">
        <v>357</v>
      </c>
      <c r="E39" s="18" t="n">
        <v>2.3541302</v>
      </c>
      <c r="F39" s="20" t="n">
        <v>0.93498476</v>
      </c>
      <c r="G39" s="18" t="n">
        <v>97.6458698</v>
      </c>
      <c r="H39" s="20" t="n">
        <v>0.93498476</v>
      </c>
      <c r="I39" s="18" t="n">
        <v>0</v>
      </c>
      <c r="J39" s="20" t="n">
        <v>0</v>
      </c>
      <c r="K39" s="18" t="n">
        <v>0</v>
      </c>
      <c r="L39" s="20" t="n">
        <v>0</v>
      </c>
      <c r="M39" s="18" t="n">
        <v>0</v>
      </c>
      <c r="N39" s="20" t="n">
        <v>0</v>
      </c>
      <c r="O39" s="18" t="n">
        <v>0</v>
      </c>
      <c r="P39" s="20" t="n">
        <v>0</v>
      </c>
      <c r="Q39" s="18" t="n">
        <v>0</v>
      </c>
      <c r="R39" s="20" t="n">
        <v>0</v>
      </c>
    </row>
    <row r="40" spans="1:18">
      <c r="A40" s="15" t="s">
        <v>462</v>
      </c>
      <c r="B40" s="17" t="n">
        <v>6922</v>
      </c>
      <c r="C40" s="18">
        <f>(6097.0/B40*100)</f>
        <v/>
      </c>
      <c r="D40" s="19" t="n">
        <v>825</v>
      </c>
      <c r="E40" s="18" t="n">
        <v>1.64577967</v>
      </c>
      <c r="F40" s="20" t="n">
        <v>0.70406267</v>
      </c>
      <c r="G40" s="18" t="n">
        <v>98.33073809</v>
      </c>
      <c r="H40" s="20" t="n">
        <v>0.70578593</v>
      </c>
      <c r="I40" s="18" t="n">
        <v>0</v>
      </c>
      <c r="J40" s="20" t="n">
        <v>0</v>
      </c>
      <c r="K40" s="18" t="n">
        <v>0</v>
      </c>
      <c r="L40" s="20" t="n">
        <v>0</v>
      </c>
      <c r="M40" s="18" t="n">
        <v>0</v>
      </c>
      <c r="N40" s="20" t="n">
        <v>0</v>
      </c>
      <c r="O40" s="18" t="n">
        <v>0</v>
      </c>
      <c r="P40" s="20" t="n">
        <v>0</v>
      </c>
      <c r="Q40" s="18" t="n">
        <v>0.02348223</v>
      </c>
      <c r="R40" s="20" t="n">
        <v>0.02343546</v>
      </c>
    </row>
    <row r="41" spans="1:18">
      <c r="A41" s="15" t="s">
        <v>463</v>
      </c>
      <c r="B41" s="17" t="n">
        <v>2854</v>
      </c>
      <c r="C41" s="18">
        <f>(2505.0/B41*100)</f>
        <v/>
      </c>
      <c r="D41" s="19" t="n">
        <v>349</v>
      </c>
      <c r="E41" s="18" t="n">
        <v>1.66547166</v>
      </c>
      <c r="F41" s="20" t="n">
        <v>0.59032178</v>
      </c>
      <c r="G41" s="18" t="n">
        <v>97.63751601</v>
      </c>
      <c r="H41" s="20" t="n">
        <v>0.77915174</v>
      </c>
      <c r="I41" s="18" t="n">
        <v>0</v>
      </c>
      <c r="J41" s="20" t="n">
        <v>0</v>
      </c>
      <c r="K41" s="18" t="n">
        <v>0.44376955</v>
      </c>
      <c r="L41" s="20" t="n">
        <v>0.43214539</v>
      </c>
      <c r="M41" s="18" t="n">
        <v>0</v>
      </c>
      <c r="N41" s="20" t="n">
        <v>0</v>
      </c>
      <c r="O41" s="18" t="n">
        <v>0</v>
      </c>
      <c r="P41" s="20" t="n">
        <v>0</v>
      </c>
      <c r="Q41" s="18" t="n">
        <v>0.25324278</v>
      </c>
      <c r="R41" s="20" t="n">
        <v>0.25815336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(10717.0/B46*100)</f>
        <v/>
      </c>
      <c r="D46" s="19" t="n">
        <v>1356</v>
      </c>
      <c r="E46" s="18" t="n">
        <v>6.05514817</v>
      </c>
      <c r="F46" s="20" t="n">
        <v>0.8202425800000001</v>
      </c>
      <c r="G46" s="18" t="n">
        <v>92.39776059</v>
      </c>
      <c r="H46" s="20" t="n">
        <v>0.83282974</v>
      </c>
      <c r="I46" s="18" t="n">
        <v>0</v>
      </c>
      <c r="J46" s="20" t="n">
        <v>0</v>
      </c>
      <c r="K46" s="18" t="n">
        <v>0.29027141</v>
      </c>
      <c r="L46" s="20" t="n">
        <v>0.16246654</v>
      </c>
      <c r="M46" s="18" t="n">
        <v>0</v>
      </c>
      <c r="N46" s="20" t="n">
        <v>0</v>
      </c>
      <c r="O46" s="18" t="n">
        <v>0</v>
      </c>
      <c r="P46" s="20" t="n">
        <v>0</v>
      </c>
      <c r="Q46" s="18" t="n">
        <v>1.25681983</v>
      </c>
      <c r="R46" s="20" t="n">
        <v>0.39181835</v>
      </c>
    </row>
    <row r="47" spans="1:18">
      <c r="A47" s="15" t="s">
        <v>470</v>
      </c>
      <c r="B47" s="17" t="n">
        <v>2823</v>
      </c>
      <c r="C47" s="18">
        <f>(2475.0/B47*100)</f>
        <v/>
      </c>
      <c r="D47" s="19" t="n">
        <v>348</v>
      </c>
      <c r="E47" s="18" t="n">
        <v>7.47422477</v>
      </c>
      <c r="F47" s="20" t="n">
        <v>1.31917867</v>
      </c>
      <c r="G47" s="18" t="n">
        <v>91.29417088</v>
      </c>
      <c r="H47" s="20" t="n">
        <v>1.42795216</v>
      </c>
      <c r="I47" s="18" t="n">
        <v>0</v>
      </c>
      <c r="J47" s="20" t="n">
        <v>0</v>
      </c>
      <c r="K47" s="18" t="n">
        <v>0.30168913</v>
      </c>
      <c r="L47" s="20" t="n">
        <v>0.3013677</v>
      </c>
      <c r="M47" s="18" t="n">
        <v>0</v>
      </c>
      <c r="N47" s="20" t="n">
        <v>0</v>
      </c>
      <c r="O47" s="18" t="n">
        <v>0</v>
      </c>
      <c r="P47" s="20" t="n">
        <v>0</v>
      </c>
      <c r="Q47" s="18" t="n">
        <v>0.92991523</v>
      </c>
      <c r="R47" s="20" t="n">
        <v>0.53092726</v>
      </c>
    </row>
    <row r="48" spans="1:18">
      <c r="A48" s="15" t="s">
        <v>471</v>
      </c>
      <c r="B48" s="17" t="n">
        <v>4682</v>
      </c>
      <c r="C48" s="18">
        <f>(4096.0/B48*100)</f>
        <v/>
      </c>
      <c r="D48" s="19" t="n">
        <v>586</v>
      </c>
      <c r="E48" s="18" t="n">
        <v>3.29499078</v>
      </c>
      <c r="F48" s="20" t="n">
        <v>1.01359602</v>
      </c>
      <c r="G48" s="18" t="n">
        <v>95.22792638</v>
      </c>
      <c r="H48" s="20" t="n">
        <v>1.15624599</v>
      </c>
      <c r="I48" s="18" t="n">
        <v>0</v>
      </c>
      <c r="J48" s="20" t="n">
        <v>0</v>
      </c>
      <c r="K48" s="18" t="n">
        <v>0.6553418600000001</v>
      </c>
      <c r="L48" s="20" t="n">
        <v>0.37327194</v>
      </c>
      <c r="M48" s="18" t="n">
        <v>0</v>
      </c>
      <c r="N48" s="20" t="n">
        <v>0</v>
      </c>
      <c r="O48" s="18" t="n">
        <v>0</v>
      </c>
      <c r="P48" s="20" t="n">
        <v>0</v>
      </c>
      <c r="Q48" s="18" t="n">
        <v>0.82174098</v>
      </c>
      <c r="R48" s="20" t="n">
        <v>0.46114585</v>
      </c>
    </row>
    <row r="49" spans="1:18">
      <c r="A49" s="15" t="s">
        <v>472</v>
      </c>
      <c r="B49" s="17" t="n">
        <v>6158</v>
      </c>
      <c r="C49" s="18">
        <f>(5390.0/B49*100)</f>
        <v/>
      </c>
      <c r="D49" s="19" t="n">
        <v>768</v>
      </c>
      <c r="E49" s="18" t="n">
        <v>3.90408374</v>
      </c>
      <c r="F49" s="20" t="n">
        <v>0.87580657</v>
      </c>
      <c r="G49" s="18" t="n">
        <v>95.30761769999999</v>
      </c>
      <c r="H49" s="20" t="n">
        <v>1.025019</v>
      </c>
      <c r="I49" s="18" t="n">
        <v>0</v>
      </c>
      <c r="J49" s="20" t="n">
        <v>0</v>
      </c>
      <c r="K49" s="18" t="n">
        <v>0.38772495</v>
      </c>
      <c r="L49" s="20" t="n">
        <v>0.28341263</v>
      </c>
      <c r="M49" s="18" t="n">
        <v>0</v>
      </c>
      <c r="N49" s="20" t="n">
        <v>0</v>
      </c>
      <c r="O49" s="18" t="n">
        <v>0</v>
      </c>
      <c r="P49" s="20" t="n">
        <v>0</v>
      </c>
      <c r="Q49" s="18" t="n">
        <v>0.40057361</v>
      </c>
      <c r="R49" s="20" t="n">
        <v>0.29888451</v>
      </c>
    </row>
    <row r="50" spans="1:18">
      <c r="A50" s="15" t="s">
        <v>473</v>
      </c>
      <c r="B50" s="17" t="n">
        <v>3494</v>
      </c>
      <c r="C50" s="18">
        <f>(2783.0/B50*100)</f>
        <v/>
      </c>
      <c r="D50" s="19" t="n">
        <v>711</v>
      </c>
      <c r="E50" s="18" t="n">
        <v>1.35735214</v>
      </c>
      <c r="F50" s="20" t="n">
        <v>0.42560736</v>
      </c>
      <c r="G50" s="18" t="n">
        <v>98.38770264999999</v>
      </c>
      <c r="H50" s="20" t="n">
        <v>0.4629366</v>
      </c>
      <c r="I50" s="18" t="n">
        <v>0</v>
      </c>
      <c r="J50" s="20" t="n">
        <v>0</v>
      </c>
      <c r="K50" s="18" t="n">
        <v>0</v>
      </c>
      <c r="L50" s="20" t="n">
        <v>0</v>
      </c>
      <c r="M50" s="18" t="n">
        <v>0</v>
      </c>
      <c r="N50" s="20" t="n">
        <v>0</v>
      </c>
      <c r="O50" s="18" t="n">
        <v>0</v>
      </c>
      <c r="P50" s="20" t="n">
        <v>0</v>
      </c>
      <c r="Q50" s="18" t="n">
        <v>0.25494521</v>
      </c>
      <c r="R50" s="20" t="n">
        <v>0.18560395</v>
      </c>
    </row>
    <row r="51" spans="1:18">
      <c r="A51" s="15" t="s">
        <v>474</v>
      </c>
      <c r="B51" s="17" t="n">
        <v>3013</v>
      </c>
      <c r="C51" s="18">
        <f>(2659.0/B51*100)</f>
        <v/>
      </c>
      <c r="D51" s="19" t="n">
        <v>354</v>
      </c>
      <c r="E51" s="18" t="n">
        <v>3.13441221</v>
      </c>
      <c r="F51" s="20" t="n">
        <v>1.06333665</v>
      </c>
      <c r="G51" s="18" t="n">
        <v>96.57869087</v>
      </c>
      <c r="H51" s="20" t="n">
        <v>1.09316402</v>
      </c>
      <c r="I51" s="18" t="n">
        <v>0</v>
      </c>
      <c r="J51" s="20" t="n">
        <v>0</v>
      </c>
      <c r="K51" s="18" t="n">
        <v>0</v>
      </c>
      <c r="L51" s="20" t="n">
        <v>0</v>
      </c>
      <c r="M51" s="18" t="n">
        <v>0</v>
      </c>
      <c r="N51" s="20" t="n">
        <v>0</v>
      </c>
      <c r="O51" s="18" t="n">
        <v>0</v>
      </c>
      <c r="P51" s="20" t="n">
        <v>0</v>
      </c>
      <c r="Q51" s="18" t="n">
        <v>0.28689692</v>
      </c>
      <c r="R51" s="20" t="n">
        <v>0.28126737</v>
      </c>
    </row>
    <row r="52" spans="1:18">
      <c r="A52" s="15" t="s">
        <v>475</v>
      </c>
      <c r="B52" s="17" t="n">
        <v>2760</v>
      </c>
      <c r="C52" s="18">
        <f>(2431.0/B52*100)</f>
        <v/>
      </c>
      <c r="D52" s="19" t="n">
        <v>329</v>
      </c>
      <c r="E52" s="18" t="n">
        <v>8.015362100000001</v>
      </c>
      <c r="F52" s="20" t="n">
        <v>1.33654582</v>
      </c>
      <c r="G52" s="18" t="n">
        <v>91.40945954</v>
      </c>
      <c r="H52" s="20" t="n">
        <v>1.36048974</v>
      </c>
      <c r="I52" s="18" t="n">
        <v>0</v>
      </c>
      <c r="J52" s="20" t="n">
        <v>0</v>
      </c>
      <c r="K52" s="18" t="n">
        <v>0</v>
      </c>
      <c r="L52" s="20" t="n">
        <v>0</v>
      </c>
      <c r="M52" s="18" t="n">
        <v>0</v>
      </c>
      <c r="N52" s="20" t="n">
        <v>0</v>
      </c>
      <c r="O52" s="18" t="n">
        <v>0</v>
      </c>
      <c r="P52" s="20" t="n">
        <v>0</v>
      </c>
      <c r="Q52" s="18" t="n">
        <v>0.57517836</v>
      </c>
      <c r="R52" s="20" t="n">
        <v>0.4097034</v>
      </c>
    </row>
    <row r="53" spans="1:18">
      <c r="A53" s="15" t="s">
        <v>476</v>
      </c>
      <c r="B53" s="17" t="n">
        <v>2474</v>
      </c>
      <c r="C53" s="18">
        <f>(2066.0/B53*100)</f>
        <v/>
      </c>
      <c r="D53" s="19" t="n">
        <v>408</v>
      </c>
      <c r="E53" s="18" t="n">
        <v>8.05006054</v>
      </c>
      <c r="F53" s="20" t="n">
        <v>1.32099614</v>
      </c>
      <c r="G53" s="18" t="n">
        <v>83.05927042</v>
      </c>
      <c r="H53" s="20" t="n">
        <v>2.03401986</v>
      </c>
      <c r="I53" s="18" t="n">
        <v>0</v>
      </c>
      <c r="J53" s="20" t="n">
        <v>0</v>
      </c>
      <c r="K53" s="18" t="n">
        <v>6.39541884</v>
      </c>
      <c r="L53" s="20" t="n">
        <v>1.29657674</v>
      </c>
      <c r="M53" s="18" t="n">
        <v>0</v>
      </c>
      <c r="N53" s="20" t="n">
        <v>0</v>
      </c>
      <c r="O53" s="18" t="n">
        <v>0</v>
      </c>
      <c r="P53" s="20" t="n">
        <v>0</v>
      </c>
      <c r="Q53" s="18" t="n">
        <v>2.49525021</v>
      </c>
      <c r="R53" s="20" t="n">
        <v>0.92213272</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0.57064257</v>
      </c>
      <c r="F55" s="20" t="n">
        <v>0.40703146</v>
      </c>
      <c r="G55" s="18" t="n">
        <v>98.36950009</v>
      </c>
      <c r="H55" s="20" t="n">
        <v>0.8311947200000001</v>
      </c>
      <c r="I55" s="18" t="n">
        <v>0</v>
      </c>
      <c r="J55" s="20" t="n">
        <v>0</v>
      </c>
      <c r="K55" s="18" t="n">
        <v>0</v>
      </c>
      <c r="L55" s="20" t="n">
        <v>0</v>
      </c>
      <c r="M55" s="18" t="n">
        <v>0</v>
      </c>
      <c r="N55" s="20" t="n">
        <v>0</v>
      </c>
      <c r="O55" s="18" t="n">
        <v>0</v>
      </c>
      <c r="P55" s="20" t="n">
        <v>0</v>
      </c>
      <c r="Q55" s="18" t="n">
        <v>1.05985733</v>
      </c>
      <c r="R55" s="20" t="n">
        <v>0.73279079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(2818.0/B61*100)</f>
        <v/>
      </c>
      <c r="D61" s="19" t="n">
        <v>383</v>
      </c>
      <c r="E61" s="18" t="n">
        <v>0.63786742</v>
      </c>
      <c r="F61" s="20" t="n">
        <v>0.35391529</v>
      </c>
      <c r="G61" s="18" t="n">
        <v>98.61219566</v>
      </c>
      <c r="H61" s="20" t="n">
        <v>0.59156078</v>
      </c>
      <c r="I61" s="18" t="n">
        <v>0</v>
      </c>
      <c r="J61" s="20" t="n">
        <v>0</v>
      </c>
      <c r="K61" s="18" t="n">
        <v>0</v>
      </c>
      <c r="L61" s="20" t="n">
        <v>0</v>
      </c>
      <c r="M61" s="18" t="n">
        <v>0</v>
      </c>
      <c r="N61" s="20" t="n">
        <v>0</v>
      </c>
      <c r="O61" s="18" t="n">
        <v>0</v>
      </c>
      <c r="P61" s="20" t="n">
        <v>0</v>
      </c>
      <c r="Q61" s="18" t="n">
        <v>0.7499369299999999</v>
      </c>
      <c r="R61" s="20" t="n">
        <v>0.46424401</v>
      </c>
    </row>
    <row r="62" spans="1:18">
      <c r="A62" s="15" t="s">
        <v>486</v>
      </c>
      <c r="B62" s="17" t="n">
        <v>2230</v>
      </c>
      <c r="C62" s="18">
        <f>(1963.0/B62*100)</f>
        <v/>
      </c>
      <c r="D62" s="19" t="n">
        <v>267</v>
      </c>
      <c r="E62" s="18" t="n">
        <v>1.51233761</v>
      </c>
      <c r="F62" s="20" t="n">
        <v>0.53445019</v>
      </c>
      <c r="G62" s="18" t="n">
        <v>98.11162072</v>
      </c>
      <c r="H62" s="20" t="n">
        <v>0.65047909</v>
      </c>
      <c r="I62" s="18" t="n">
        <v>0</v>
      </c>
      <c r="J62" s="20" t="n">
        <v>0</v>
      </c>
      <c r="K62" s="18" t="n">
        <v>0</v>
      </c>
      <c r="L62" s="20" t="n">
        <v>0</v>
      </c>
      <c r="M62" s="18" t="n">
        <v>0</v>
      </c>
      <c r="N62" s="20" t="n">
        <v>0</v>
      </c>
      <c r="O62" s="18" t="n">
        <v>0</v>
      </c>
      <c r="P62" s="20" t="n">
        <v>0</v>
      </c>
      <c r="Q62" s="18" t="n">
        <v>0.37604167</v>
      </c>
      <c r="R62" s="20" t="n">
        <v>0.37571221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(2442.0/B67*100)</f>
        <v/>
      </c>
      <c r="D67" s="19" t="n">
        <v>329</v>
      </c>
      <c r="E67" s="18" t="n">
        <v>2.76722922</v>
      </c>
      <c r="F67" s="20" t="n">
        <v>0.78312739</v>
      </c>
      <c r="G67" s="18" t="n">
        <v>96.94465271999999</v>
      </c>
      <c r="H67" s="20" t="n">
        <v>0.83225011</v>
      </c>
      <c r="I67" s="18" t="n">
        <v>0</v>
      </c>
      <c r="J67" s="20" t="n">
        <v>0</v>
      </c>
      <c r="K67" s="18" t="n">
        <v>0</v>
      </c>
      <c r="L67" s="20" t="n">
        <v>0</v>
      </c>
      <c r="M67" s="18" t="n">
        <v>0</v>
      </c>
      <c r="N67" s="20" t="n">
        <v>0</v>
      </c>
      <c r="O67" s="18" t="n">
        <v>0</v>
      </c>
      <c r="P67" s="20" t="n">
        <v>0</v>
      </c>
      <c r="Q67" s="18" t="n">
        <v>0.28811805</v>
      </c>
      <c r="R67" s="20" t="n">
        <v>0.28427418</v>
      </c>
    </row>
    <row r="68" spans="1:18">
      <c r="A68" s="15" t="s">
        <v>492</v>
      </c>
      <c r="B68" s="17" t="n">
        <v>3460</v>
      </c>
      <c r="C68" s="18">
        <f>(3080.0/B68*100)</f>
        <v/>
      </c>
      <c r="D68" s="19" t="n">
        <v>380</v>
      </c>
      <c r="E68" s="18" t="n">
        <v>4.81051276</v>
      </c>
      <c r="F68" s="20" t="n">
        <v>1.06132416</v>
      </c>
      <c r="G68" s="18" t="n">
        <v>92.76123409</v>
      </c>
      <c r="H68" s="20" t="n">
        <v>1.34030413</v>
      </c>
      <c r="I68" s="18" t="n">
        <v>0</v>
      </c>
      <c r="J68" s="20" t="n">
        <v>0</v>
      </c>
      <c r="K68" s="18" t="n">
        <v>0.26895239</v>
      </c>
      <c r="L68" s="20" t="n">
        <v>0.26964408</v>
      </c>
      <c r="M68" s="18" t="n">
        <v>0</v>
      </c>
      <c r="N68" s="20" t="n">
        <v>0</v>
      </c>
      <c r="O68" s="18" t="n">
        <v>0</v>
      </c>
      <c r="P68" s="20" t="n">
        <v>0</v>
      </c>
      <c r="Q68" s="18" t="n">
        <v>2.15930076</v>
      </c>
      <c r="R68" s="20" t="n">
        <v>0.7116566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5.22710631</v>
      </c>
      <c r="F70" s="20" t="n">
        <v>0.56316048</v>
      </c>
      <c r="G70" s="18" t="n">
        <v>93.37078606</v>
      </c>
      <c r="H70" s="20" t="n">
        <v>0.71660254</v>
      </c>
      <c r="I70" s="18" t="n">
        <v>0</v>
      </c>
      <c r="J70" s="20" t="n">
        <v>0</v>
      </c>
      <c r="K70" s="18" t="n">
        <v>0.51051009</v>
      </c>
      <c r="L70" s="20" t="n">
        <v>0.18307029</v>
      </c>
      <c r="M70" s="18" t="n">
        <v>0</v>
      </c>
      <c r="N70" s="20" t="n">
        <v>0</v>
      </c>
      <c r="O70" s="18" t="n">
        <v>0</v>
      </c>
      <c r="P70" s="20" t="n">
        <v>0</v>
      </c>
      <c r="Q70" s="18" t="n">
        <v>0.89159754</v>
      </c>
      <c r="R70" s="20" t="n">
        <v>0.28681356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(2720.0/B72*100)</f>
        <v/>
      </c>
      <c r="D72" s="19" t="n">
        <v>387</v>
      </c>
      <c r="E72" s="18" t="n">
        <v>0.77071829</v>
      </c>
      <c r="F72" s="20" t="n">
        <v>0.36191056</v>
      </c>
      <c r="G72" s="18" t="n">
        <v>98.59567369</v>
      </c>
      <c r="H72" s="20" t="n">
        <v>0.52221895</v>
      </c>
      <c r="I72" s="18" t="n">
        <v>0</v>
      </c>
      <c r="J72" s="20" t="n">
        <v>0</v>
      </c>
      <c r="K72" s="18" t="n">
        <v>0</v>
      </c>
      <c r="L72" s="20" t="n">
        <v>0</v>
      </c>
      <c r="M72" s="18" t="n">
        <v>0</v>
      </c>
      <c r="N72" s="20" t="n">
        <v>0</v>
      </c>
      <c r="O72" s="18" t="n">
        <v>0</v>
      </c>
      <c r="P72" s="20" t="n">
        <v>0</v>
      </c>
      <c r="Q72" s="18" t="n">
        <v>0.63360801</v>
      </c>
      <c r="R72" s="20" t="n">
        <v>0.37993127</v>
      </c>
    </row>
    <row r="73" spans="1:18">
      <c r="A73" s="15" t="s">
        <v>497</v>
      </c>
      <c r="B73" s="17" t="n">
        <v>2973</v>
      </c>
      <c r="C73" s="18">
        <f>(2604.0/B73*100)</f>
        <v/>
      </c>
      <c r="D73" s="19" t="n">
        <v>369</v>
      </c>
      <c r="E73" s="18" t="n">
        <v>0.50799439</v>
      </c>
      <c r="F73" s="20" t="n">
        <v>0.35816281</v>
      </c>
      <c r="G73" s="18" t="n">
        <v>98.98882372</v>
      </c>
      <c r="H73" s="20" t="n">
        <v>0.50610123</v>
      </c>
      <c r="I73" s="18" t="n">
        <v>0</v>
      </c>
      <c r="J73" s="20" t="n">
        <v>0</v>
      </c>
      <c r="K73" s="18" t="n">
        <v>0</v>
      </c>
      <c r="L73" s="20" t="n">
        <v>0</v>
      </c>
      <c r="M73" s="18" t="n">
        <v>0</v>
      </c>
      <c r="N73" s="20" t="n">
        <v>0</v>
      </c>
      <c r="O73" s="18" t="n">
        <v>0</v>
      </c>
      <c r="P73" s="20" t="n">
        <v>0</v>
      </c>
      <c r="Q73" s="18" t="n">
        <v>0.5031819</v>
      </c>
      <c r="R73" s="20" t="n">
        <v>0.35538929</v>
      </c>
    </row>
    <row r="74" spans="1:18">
      <c r="A74" s="15" t="s">
        <v>498</v>
      </c>
      <c r="B74" s="17" t="n">
        <v>3819</v>
      </c>
      <c r="C74" s="18">
        <f>(3357.0/B74*100)</f>
        <v/>
      </c>
      <c r="D74" s="19" t="n">
        <v>462</v>
      </c>
      <c r="E74" s="18" t="n">
        <v>0.57425865</v>
      </c>
      <c r="F74" s="20" t="n">
        <v>0.20707735</v>
      </c>
      <c r="G74" s="18" t="n">
        <v>98.85797662</v>
      </c>
      <c r="H74" s="20" t="n">
        <v>0.39637712</v>
      </c>
      <c r="I74" s="18" t="n">
        <v>0</v>
      </c>
      <c r="J74" s="20" t="n">
        <v>0</v>
      </c>
      <c r="K74" s="18" t="n">
        <v>0</v>
      </c>
      <c r="L74" s="20" t="n">
        <v>0</v>
      </c>
      <c r="M74" s="18" t="n">
        <v>0</v>
      </c>
      <c r="N74" s="20" t="n">
        <v>0</v>
      </c>
      <c r="O74" s="18" t="n">
        <v>0</v>
      </c>
      <c r="P74" s="20" t="n">
        <v>0</v>
      </c>
      <c r="Q74" s="18" t="n">
        <v>0.5677647300000001</v>
      </c>
      <c r="R74" s="20" t="n">
        <v>0.33845494</v>
      </c>
    </row>
    <row r="75" spans="1:18">
      <c r="A75" s="15" t="s">
        <v>499</v>
      </c>
      <c r="B75" s="17" t="n">
        <v>4652</v>
      </c>
      <c r="C75" s="18">
        <f>(4082.0/B75*100)</f>
        <v/>
      </c>
      <c r="D75" s="19" t="n">
        <v>570</v>
      </c>
      <c r="E75" s="18" t="n">
        <v>9.313446880000001</v>
      </c>
      <c r="F75" s="20" t="n">
        <v>1.51012912</v>
      </c>
      <c r="G75" s="18" t="n">
        <v>89.76104388</v>
      </c>
      <c r="H75" s="20" t="n">
        <v>1.59494049</v>
      </c>
      <c r="I75" s="18" t="n">
        <v>0</v>
      </c>
      <c r="J75" s="20" t="n">
        <v>0</v>
      </c>
      <c r="K75" s="18" t="n">
        <v>0</v>
      </c>
      <c r="L75" s="20" t="n">
        <v>0</v>
      </c>
      <c r="M75" s="18" t="n">
        <v>0</v>
      </c>
      <c r="N75" s="20" t="n">
        <v>0</v>
      </c>
      <c r="O75" s="18" t="n">
        <v>0</v>
      </c>
      <c r="P75" s="20" t="n">
        <v>0</v>
      </c>
      <c r="Q75" s="18" t="n">
        <v>0.92550925</v>
      </c>
      <c r="R75" s="20" t="n">
        <v>0.49901511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(2624.0/B77*100)</f>
        <v/>
      </c>
      <c r="D77" s="19" t="n">
        <v>345</v>
      </c>
      <c r="E77" s="18" t="n">
        <v>4.18259997</v>
      </c>
      <c r="F77" s="20" t="n">
        <v>1.1723914</v>
      </c>
      <c r="G77" s="18" t="n">
        <v>91.4209792</v>
      </c>
      <c r="H77" s="20" t="n">
        <v>1.62611552</v>
      </c>
      <c r="I77" s="18" t="n">
        <v>0</v>
      </c>
      <c r="J77" s="20" t="n">
        <v>0</v>
      </c>
      <c r="K77" s="18" t="n">
        <v>1.69914628</v>
      </c>
      <c r="L77" s="20" t="n">
        <v>0.67700364</v>
      </c>
      <c r="M77" s="18" t="n">
        <v>0</v>
      </c>
      <c r="N77" s="20" t="n">
        <v>0</v>
      </c>
      <c r="O77" s="18" t="n">
        <v>0</v>
      </c>
      <c r="P77" s="20" t="n">
        <v>0</v>
      </c>
      <c r="Q77" s="18" t="n">
        <v>2.69727455</v>
      </c>
      <c r="R77" s="20" t="n">
        <v>1.00800722</v>
      </c>
    </row>
    <row r="78" spans="1:18">
      <c r="A78" s="15" t="s">
        <v>502</v>
      </c>
      <c r="B78" s="17" t="n">
        <v>7115</v>
      </c>
      <c r="C78" s="18">
        <f>(6223.0/B78*100)</f>
        <v/>
      </c>
      <c r="D78" s="19" t="n">
        <v>892</v>
      </c>
      <c r="E78" s="18" t="n">
        <v>2.53913373</v>
      </c>
      <c r="F78" s="20" t="n">
        <v>0.63785112</v>
      </c>
      <c r="G78" s="18" t="n">
        <v>96.20494117</v>
      </c>
      <c r="H78" s="20" t="n">
        <v>0.76249469</v>
      </c>
      <c r="I78" s="18" t="n">
        <v>0</v>
      </c>
      <c r="J78" s="20" t="n">
        <v>0</v>
      </c>
      <c r="K78" s="18" t="n">
        <v>0.43199187</v>
      </c>
      <c r="L78" s="20" t="n">
        <v>0.24947759</v>
      </c>
      <c r="M78" s="18" t="n">
        <v>0</v>
      </c>
      <c r="N78" s="20" t="n">
        <v>0</v>
      </c>
      <c r="O78" s="18" t="n">
        <v>0</v>
      </c>
      <c r="P78" s="20" t="n">
        <v>0</v>
      </c>
      <c r="Q78" s="18" t="n">
        <v>0.82393323</v>
      </c>
      <c r="R78" s="20" t="n">
        <v>0.44128441</v>
      </c>
    </row>
    <row r="79" spans="1:18">
      <c r="A79" s="15" t="s">
        <v>503</v>
      </c>
      <c r="B79" s="17" t="n">
        <v>3154</v>
      </c>
      <c r="C79" s="18">
        <f>(2764.0/B79*100)</f>
        <v/>
      </c>
      <c r="D79" s="19" t="n">
        <v>390</v>
      </c>
      <c r="E79" s="18" t="n">
        <v>4.57553487</v>
      </c>
      <c r="F79" s="20" t="n">
        <v>1.13591233</v>
      </c>
      <c r="G79" s="18" t="n">
        <v>94.23852797000001</v>
      </c>
      <c r="H79" s="20" t="n">
        <v>1.17253347</v>
      </c>
      <c r="I79" s="18" t="n">
        <v>0</v>
      </c>
      <c r="J79" s="20" t="n">
        <v>0</v>
      </c>
      <c r="K79" s="18" t="n">
        <v>0.23795524</v>
      </c>
      <c r="L79" s="20" t="n">
        <v>0.23856246</v>
      </c>
      <c r="M79" s="18" t="n">
        <v>0</v>
      </c>
      <c r="N79" s="20" t="n">
        <v>0</v>
      </c>
      <c r="O79" s="18" t="n">
        <v>0</v>
      </c>
      <c r="P79" s="20" t="n">
        <v>0</v>
      </c>
      <c r="Q79" s="18" t="n">
        <v>0.94798192</v>
      </c>
      <c r="R79" s="20" t="n">
        <v>0.46367706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(14015.0/B82*100)</f>
        <v/>
      </c>
      <c r="D82" s="19" t="n">
        <v>1946</v>
      </c>
      <c r="E82" s="18" t="n">
        <v>2.14153705</v>
      </c>
      <c r="F82" s="20" t="n">
        <v>0.51705052</v>
      </c>
      <c r="G82" s="18" t="n">
        <v>97.61032136</v>
      </c>
      <c r="H82" s="20" t="n">
        <v>0.53027884</v>
      </c>
      <c r="I82" s="18" t="n">
        <v>0</v>
      </c>
      <c r="J82" s="20" t="n">
        <v>0</v>
      </c>
      <c r="K82" s="18" t="n">
        <v>0</v>
      </c>
      <c r="L82" s="20" t="n">
        <v>0</v>
      </c>
      <c r="M82" s="18" t="n">
        <v>0</v>
      </c>
      <c r="N82" s="20" t="n">
        <v>0</v>
      </c>
      <c r="O82" s="18" t="n">
        <v>0</v>
      </c>
      <c r="P82" s="20" t="n">
        <v>0</v>
      </c>
      <c r="Q82" s="18" t="n">
        <v>0.24814159</v>
      </c>
      <c r="R82" s="20" t="n">
        <v>0.13655086</v>
      </c>
    </row>
    <row r="83" spans="1:18">
      <c r="A83" s="15" t="s">
        <v>507</v>
      </c>
      <c r="B83" s="17" t="n">
        <v>808</v>
      </c>
      <c r="C83" s="18">
        <f>(705.0/B83*100)</f>
        <v/>
      </c>
      <c r="D83" s="19" t="n">
        <v>103</v>
      </c>
      <c r="E83" s="18" t="n">
        <v>1.04473624</v>
      </c>
      <c r="F83" s="20" t="n">
        <v>1.06689435</v>
      </c>
      <c r="G83" s="18" t="n">
        <v>98.95526375999999</v>
      </c>
      <c r="H83" s="20" t="n">
        <v>1.06689435</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(810.0/B84*100)</f>
        <v/>
      </c>
      <c r="D84" s="19" t="n">
        <v>128</v>
      </c>
      <c r="E84" s="18" t="n">
        <v>0.7496021</v>
      </c>
      <c r="F84" s="20" t="n">
        <v>0.74312393</v>
      </c>
      <c r="G84" s="18" t="n">
        <v>99.2503979</v>
      </c>
      <c r="H84" s="20" t="n">
        <v>0.74312393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(6295.0/B7*100)</f>
        <v/>
      </c>
      <c r="D7" s="19" t="n">
        <v>868</v>
      </c>
      <c r="E7" s="18" t="n">
        <v>13.61013237</v>
      </c>
      <c r="F7" s="20" t="n">
        <v>1.50231185</v>
      </c>
      <c r="G7" s="18" t="n">
        <v>84.86294887</v>
      </c>
      <c r="H7" s="20" t="n">
        <v>1.58361967</v>
      </c>
      <c r="I7" s="18" t="n">
        <v>0</v>
      </c>
      <c r="J7" s="20" t="n">
        <v>0</v>
      </c>
      <c r="K7" s="18" t="n">
        <v>0.12490536</v>
      </c>
      <c r="L7" s="20" t="n">
        <v>0.11660706</v>
      </c>
      <c r="M7" s="18" t="n">
        <v>0.01148709</v>
      </c>
      <c r="N7" s="20" t="n">
        <v>0.01165742</v>
      </c>
      <c r="O7" s="18" t="n">
        <v>0</v>
      </c>
      <c r="P7" s="20" t="n">
        <v>0</v>
      </c>
      <c r="Q7" s="18" t="n">
        <v>1.39052631</v>
      </c>
      <c r="R7" s="20" t="n">
        <v>0.42991341</v>
      </c>
    </row>
    <row r="8" spans="1:18">
      <c r="A8" s="15" t="s">
        <v>430</v>
      </c>
      <c r="B8" s="17" t="n">
        <v>3443</v>
      </c>
      <c r="C8" s="18">
        <f>(3007.0/B8*100)</f>
        <v/>
      </c>
      <c r="D8" s="19" t="n">
        <v>436</v>
      </c>
      <c r="E8" s="18" t="n">
        <v>22.63498088</v>
      </c>
      <c r="F8" s="20" t="n">
        <v>2.4441619</v>
      </c>
      <c r="G8" s="18" t="n">
        <v>75.48298575</v>
      </c>
      <c r="H8" s="20" t="n">
        <v>2.47264036</v>
      </c>
      <c r="I8" s="18" t="n">
        <v>0</v>
      </c>
      <c r="J8" s="20" t="n">
        <v>0</v>
      </c>
      <c r="K8" s="18" t="n">
        <v>0</v>
      </c>
      <c r="L8" s="20" t="n">
        <v>0</v>
      </c>
      <c r="M8" s="18" t="n">
        <v>0</v>
      </c>
      <c r="N8" s="20" t="n">
        <v>0</v>
      </c>
      <c r="O8" s="18" t="n">
        <v>0</v>
      </c>
      <c r="P8" s="20" t="n">
        <v>0</v>
      </c>
      <c r="Q8" s="18" t="n">
        <v>1.88203338</v>
      </c>
      <c r="R8" s="20" t="n">
        <v>0.8595903</v>
      </c>
    </row>
    <row r="9" spans="1:18">
      <c r="A9" s="15" t="s">
        <v>431</v>
      </c>
      <c r="B9" s="17" t="n">
        <v>4752</v>
      </c>
      <c r="C9" s="18">
        <f>(4123.0/B9*100)</f>
        <v/>
      </c>
      <c r="D9" s="19" t="n">
        <v>629</v>
      </c>
      <c r="E9" s="18" t="n">
        <v>25.67333257</v>
      </c>
      <c r="F9" s="20" t="n">
        <v>1.96638226</v>
      </c>
      <c r="G9" s="18" t="n">
        <v>72.61375282</v>
      </c>
      <c r="H9" s="20" t="n">
        <v>2.04556464</v>
      </c>
      <c r="I9" s="18" t="n">
        <v>0</v>
      </c>
      <c r="J9" s="20" t="n">
        <v>0</v>
      </c>
      <c r="K9" s="18" t="n">
        <v>0</v>
      </c>
      <c r="L9" s="20" t="n">
        <v>0</v>
      </c>
      <c r="M9" s="18" t="n">
        <v>0.32488085</v>
      </c>
      <c r="N9" s="20" t="n">
        <v>0.03915962</v>
      </c>
      <c r="O9" s="18" t="n">
        <v>0</v>
      </c>
      <c r="P9" s="20" t="n">
        <v>0</v>
      </c>
      <c r="Q9" s="18" t="n">
        <v>1.38803375</v>
      </c>
      <c r="R9" s="20" t="n">
        <v>0.46836332</v>
      </c>
    </row>
    <row r="10" spans="1:18">
      <c r="A10" s="15" t="s">
        <v>432</v>
      </c>
      <c r="B10" s="17" t="n">
        <v>10022</v>
      </c>
      <c r="C10" s="18">
        <f>(8798.0/B10*100)</f>
        <v/>
      </c>
      <c r="D10" s="19" t="n">
        <v>1224</v>
      </c>
      <c r="E10" s="18" t="n">
        <v>12.3289928</v>
      </c>
      <c r="F10" s="20" t="n">
        <v>1.29851105</v>
      </c>
      <c r="G10" s="18" t="n">
        <v>87.35538080000001</v>
      </c>
      <c r="H10" s="20" t="n">
        <v>1.30521975</v>
      </c>
      <c r="I10" s="18" t="n">
        <v>0</v>
      </c>
      <c r="J10" s="20" t="n">
        <v>0</v>
      </c>
      <c r="K10" s="18" t="n">
        <v>0</v>
      </c>
      <c r="L10" s="20" t="n">
        <v>0</v>
      </c>
      <c r="M10" s="18" t="n">
        <v>0</v>
      </c>
      <c r="N10" s="20" t="n">
        <v>0</v>
      </c>
      <c r="O10" s="18" t="n">
        <v>0</v>
      </c>
      <c r="P10" s="20" t="n">
        <v>0</v>
      </c>
      <c r="Q10" s="18" t="n">
        <v>0.3156264</v>
      </c>
      <c r="R10" s="20" t="n">
        <v>0.23156455</v>
      </c>
    </row>
    <row r="11" spans="1:18">
      <c r="A11" s="15" t="s">
        <v>433</v>
      </c>
      <c r="B11" s="17" t="n">
        <v>3500</v>
      </c>
      <c r="C11" s="18">
        <f>(3100.0/B11*100)</f>
        <v/>
      </c>
      <c r="D11" s="19" t="n">
        <v>400</v>
      </c>
      <c r="E11" s="18" t="n">
        <v>22.71340723</v>
      </c>
      <c r="F11" s="20" t="n">
        <v>2.91701207</v>
      </c>
      <c r="G11" s="18" t="n">
        <v>74.43760172</v>
      </c>
      <c r="H11" s="20" t="n">
        <v>2.91987125</v>
      </c>
      <c r="I11" s="18" t="n">
        <v>0</v>
      </c>
      <c r="J11" s="20" t="n">
        <v>0</v>
      </c>
      <c r="K11" s="18" t="n">
        <v>0</v>
      </c>
      <c r="L11" s="20" t="n">
        <v>0</v>
      </c>
      <c r="M11" s="18" t="n">
        <v>0</v>
      </c>
      <c r="N11" s="20" t="n">
        <v>0</v>
      </c>
      <c r="O11" s="18" t="n">
        <v>0</v>
      </c>
      <c r="P11" s="20" t="n">
        <v>0</v>
      </c>
      <c r="Q11" s="18" t="n">
        <v>2.84899105</v>
      </c>
      <c r="R11" s="20" t="n">
        <v>1.13394283</v>
      </c>
    </row>
    <row r="12" spans="1:18">
      <c r="A12" s="15" t="s">
        <v>434</v>
      </c>
      <c r="B12" s="17" t="n">
        <v>3422</v>
      </c>
      <c r="C12" s="18">
        <f>(2969.0/B12*100)</f>
        <v/>
      </c>
      <c r="D12" s="19" t="n">
        <v>453</v>
      </c>
      <c r="E12" s="18" t="n">
        <v>16.51707768</v>
      </c>
      <c r="F12" s="20" t="n">
        <v>2.54768205</v>
      </c>
      <c r="G12" s="18" t="n">
        <v>80.35131158999999</v>
      </c>
      <c r="H12" s="20" t="n">
        <v>2.53255068</v>
      </c>
      <c r="I12" s="18" t="n">
        <v>0</v>
      </c>
      <c r="J12" s="20" t="n">
        <v>0</v>
      </c>
      <c r="K12" s="18" t="n">
        <v>0</v>
      </c>
      <c r="L12" s="20" t="n">
        <v>0</v>
      </c>
      <c r="M12" s="18" t="n">
        <v>0.57876225</v>
      </c>
      <c r="N12" s="20" t="n">
        <v>0.44079206</v>
      </c>
      <c r="O12" s="18" t="n">
        <v>0</v>
      </c>
      <c r="P12" s="20" t="n">
        <v>0</v>
      </c>
      <c r="Q12" s="18" t="n">
        <v>2.55284848</v>
      </c>
      <c r="R12" s="20" t="n">
        <v>0.7927798700000001</v>
      </c>
    </row>
    <row r="13" spans="1:18">
      <c r="A13" s="15" t="s">
        <v>435</v>
      </c>
      <c r="B13" s="17" t="n">
        <v>3602</v>
      </c>
      <c r="C13" s="18">
        <f>(3031.0/B13*100)</f>
        <v/>
      </c>
      <c r="D13" s="19" t="n">
        <v>571</v>
      </c>
      <c r="E13" s="18" t="n">
        <v>23.48775774</v>
      </c>
      <c r="F13" s="20" t="n">
        <v>2.31816491</v>
      </c>
      <c r="G13" s="18" t="n">
        <v>75.20830386</v>
      </c>
      <c r="H13" s="20" t="n">
        <v>2.33351643</v>
      </c>
      <c r="I13" s="18" t="n">
        <v>0</v>
      </c>
      <c r="J13" s="20" t="n">
        <v>0</v>
      </c>
      <c r="K13" s="18" t="n">
        <v>0.49363511</v>
      </c>
      <c r="L13" s="20" t="n">
        <v>0.305889</v>
      </c>
      <c r="M13" s="18" t="n">
        <v>0</v>
      </c>
      <c r="N13" s="20" t="n">
        <v>0</v>
      </c>
      <c r="O13" s="18" t="n">
        <v>0</v>
      </c>
      <c r="P13" s="20" t="n">
        <v>0</v>
      </c>
      <c r="Q13" s="18" t="n">
        <v>0.81030329</v>
      </c>
      <c r="R13" s="20" t="n">
        <v>0.38115447</v>
      </c>
    </row>
    <row r="14" spans="1:18">
      <c r="A14" s="15" t="s">
        <v>436</v>
      </c>
      <c r="B14" s="17" t="n">
        <v>2788</v>
      </c>
      <c r="C14" s="18">
        <f>(2442.0/B14*100)</f>
        <v/>
      </c>
      <c r="D14" s="19" t="n">
        <v>346</v>
      </c>
      <c r="E14" s="18" t="n">
        <v>12.26675922</v>
      </c>
      <c r="F14" s="20" t="n">
        <v>1.86378785</v>
      </c>
      <c r="G14" s="18" t="n">
        <v>87.16781779</v>
      </c>
      <c r="H14" s="20" t="n">
        <v>1.84563017</v>
      </c>
      <c r="I14" s="18" t="n">
        <v>0</v>
      </c>
      <c r="J14" s="20" t="n">
        <v>0</v>
      </c>
      <c r="K14" s="18" t="n">
        <v>0</v>
      </c>
      <c r="L14" s="20" t="n">
        <v>0</v>
      </c>
      <c r="M14" s="18" t="n">
        <v>0</v>
      </c>
      <c r="N14" s="20" t="n">
        <v>0</v>
      </c>
      <c r="O14" s="18" t="n">
        <v>0</v>
      </c>
      <c r="P14" s="20" t="n">
        <v>0</v>
      </c>
      <c r="Q14" s="18" t="n">
        <v>0.56542299</v>
      </c>
      <c r="R14" s="20" t="n">
        <v>0.40809257</v>
      </c>
    </row>
    <row r="15" spans="1:18">
      <c r="A15" s="15" t="s">
        <v>437</v>
      </c>
      <c r="B15" s="17" t="n">
        <v>2863</v>
      </c>
      <c r="C15" s="18">
        <f>(2513.0/B15*100)</f>
        <v/>
      </c>
      <c r="D15" s="19" t="n">
        <v>350</v>
      </c>
      <c r="E15" s="18" t="n">
        <v>14.0658275</v>
      </c>
      <c r="F15" s="20" t="n">
        <v>1.89568288</v>
      </c>
      <c r="G15" s="18" t="n">
        <v>84.4287381</v>
      </c>
      <c r="H15" s="20" t="n">
        <v>2.38165992</v>
      </c>
      <c r="I15" s="18" t="n">
        <v>0</v>
      </c>
      <c r="J15" s="20" t="n">
        <v>0</v>
      </c>
      <c r="K15" s="18" t="n">
        <v>0.6027164699999999</v>
      </c>
      <c r="L15" s="20" t="n">
        <v>0.63472249</v>
      </c>
      <c r="M15" s="18" t="n">
        <v>0</v>
      </c>
      <c r="N15" s="20" t="n">
        <v>0</v>
      </c>
      <c r="O15" s="18" t="n">
        <v>0</v>
      </c>
      <c r="P15" s="20" t="n">
        <v>0</v>
      </c>
      <c r="Q15" s="18" t="n">
        <v>0.90271793</v>
      </c>
      <c r="R15" s="20" t="n">
        <v>0.70600538</v>
      </c>
    </row>
    <row r="16" spans="1:18">
      <c r="A16" s="15" t="s">
        <v>438</v>
      </c>
      <c r="B16" s="17" t="n">
        <v>3111</v>
      </c>
      <c r="C16" s="18">
        <f>(2739.0/B16*100)</f>
        <v/>
      </c>
      <c r="D16" s="19" t="n">
        <v>372</v>
      </c>
      <c r="E16" s="18" t="n">
        <v>25.94454576</v>
      </c>
      <c r="F16" s="20" t="n">
        <v>2.04846432</v>
      </c>
      <c r="G16" s="18" t="n">
        <v>71.49811007</v>
      </c>
      <c r="H16" s="20" t="n">
        <v>2.02080265</v>
      </c>
      <c r="I16" s="18" t="n">
        <v>0</v>
      </c>
      <c r="J16" s="20" t="n">
        <v>0</v>
      </c>
      <c r="K16" s="18" t="n">
        <v>0.26841703</v>
      </c>
      <c r="L16" s="20" t="n">
        <v>0.31440422</v>
      </c>
      <c r="M16" s="18" t="n">
        <v>0</v>
      </c>
      <c r="N16" s="20" t="n">
        <v>0</v>
      </c>
      <c r="O16" s="18" t="n">
        <v>0</v>
      </c>
      <c r="P16" s="20" t="n">
        <v>0</v>
      </c>
      <c r="Q16" s="18" t="n">
        <v>2.28892714</v>
      </c>
      <c r="R16" s="20" t="n">
        <v>0.75328329</v>
      </c>
    </row>
    <row r="17" spans="1:18">
      <c r="A17" s="15" t="s">
        <v>439</v>
      </c>
      <c r="B17" s="17" t="n">
        <v>3197</v>
      </c>
      <c r="C17" s="18">
        <f>(2780.0/B17*100)</f>
        <v/>
      </c>
      <c r="D17" s="19" t="n">
        <v>417</v>
      </c>
      <c r="E17" s="18" t="n">
        <v>6.10735579</v>
      </c>
      <c r="F17" s="20" t="n">
        <v>1.03684923</v>
      </c>
      <c r="G17" s="18" t="n">
        <v>91.04715385</v>
      </c>
      <c r="H17" s="20" t="n">
        <v>1.34261703</v>
      </c>
      <c r="I17" s="18" t="n">
        <v>0</v>
      </c>
      <c r="J17" s="20" t="n">
        <v>0</v>
      </c>
      <c r="K17" s="18" t="n">
        <v>0.22455176</v>
      </c>
      <c r="L17" s="20" t="n">
        <v>0.2276965</v>
      </c>
      <c r="M17" s="18" t="n">
        <v>0</v>
      </c>
      <c r="N17" s="20" t="n">
        <v>0</v>
      </c>
      <c r="O17" s="18" t="n">
        <v>0</v>
      </c>
      <c r="P17" s="20" t="n">
        <v>0</v>
      </c>
      <c r="Q17" s="18" t="n">
        <v>2.62093861</v>
      </c>
      <c r="R17" s="20" t="n">
        <v>0.71392296</v>
      </c>
    </row>
    <row r="18" spans="1:18">
      <c r="A18" s="15" t="s">
        <v>440</v>
      </c>
      <c r="B18" s="17" t="n">
        <v>2706</v>
      </c>
      <c r="C18" s="18">
        <f>(2369.0/B18*100)</f>
        <v/>
      </c>
      <c r="D18" s="19" t="n">
        <v>337</v>
      </c>
      <c r="E18" s="18" t="n">
        <v>13.54848602</v>
      </c>
      <c r="F18" s="20" t="n">
        <v>1.89157238</v>
      </c>
      <c r="G18" s="18" t="n">
        <v>83.76681634000001</v>
      </c>
      <c r="H18" s="20" t="n">
        <v>2.13297061</v>
      </c>
      <c r="I18" s="18" t="n">
        <v>0</v>
      </c>
      <c r="J18" s="20" t="n">
        <v>0</v>
      </c>
      <c r="K18" s="18" t="n">
        <v>0.5752654699999999</v>
      </c>
      <c r="L18" s="20" t="n">
        <v>0.56813896</v>
      </c>
      <c r="M18" s="18" t="n">
        <v>0</v>
      </c>
      <c r="N18" s="20" t="n">
        <v>0</v>
      </c>
      <c r="O18" s="18" t="n">
        <v>0</v>
      </c>
      <c r="P18" s="20" t="n">
        <v>0</v>
      </c>
      <c r="Q18" s="18" t="n">
        <v>2.10943217</v>
      </c>
      <c r="R18" s="20" t="n">
        <v>1.01154069</v>
      </c>
    </row>
    <row r="19" spans="1:18">
      <c r="A19" s="15" t="s">
        <v>441</v>
      </c>
      <c r="B19" s="17" t="n">
        <v>2850</v>
      </c>
      <c r="C19" s="18">
        <f>(2495.0/B19*100)</f>
        <v/>
      </c>
      <c r="D19" s="19" t="n">
        <v>355</v>
      </c>
      <c r="E19" s="18" t="n">
        <v>26.56259264</v>
      </c>
      <c r="F19" s="20" t="n">
        <v>2.27673175</v>
      </c>
      <c r="G19" s="18" t="n">
        <v>70.21229473</v>
      </c>
      <c r="H19" s="20" t="n">
        <v>2.33686144</v>
      </c>
      <c r="I19" s="18" t="n">
        <v>0</v>
      </c>
      <c r="J19" s="20" t="n">
        <v>0</v>
      </c>
      <c r="K19" s="18" t="n">
        <v>0</v>
      </c>
      <c r="L19" s="20" t="n">
        <v>0</v>
      </c>
      <c r="M19" s="18" t="n">
        <v>0</v>
      </c>
      <c r="N19" s="20" t="n">
        <v>0</v>
      </c>
      <c r="O19" s="18" t="n">
        <v>0</v>
      </c>
      <c r="P19" s="20" t="n">
        <v>0</v>
      </c>
      <c r="Q19" s="18" t="n">
        <v>3.22511263</v>
      </c>
      <c r="R19" s="20" t="n">
        <v>1.12090048</v>
      </c>
    </row>
    <row r="20" spans="1:18">
      <c r="A20" s="15" t="s">
        <v>442</v>
      </c>
      <c r="B20" s="17" t="n">
        <v>1741</v>
      </c>
      <c r="C20" s="18">
        <f>(1527.0/B20*100)</f>
        <v/>
      </c>
      <c r="D20" s="19" t="n">
        <v>214</v>
      </c>
      <c r="E20" s="18" t="n">
        <v>7.59727586</v>
      </c>
      <c r="F20" s="20" t="n">
        <v>1.85714578</v>
      </c>
      <c r="G20" s="18" t="n">
        <v>91.23123846999999</v>
      </c>
      <c r="H20" s="20" t="n">
        <v>2.00854796</v>
      </c>
      <c r="I20" s="18" t="n">
        <v>0</v>
      </c>
      <c r="J20" s="20" t="n">
        <v>0</v>
      </c>
      <c r="K20" s="18" t="n">
        <v>0</v>
      </c>
      <c r="L20" s="20" t="n">
        <v>0</v>
      </c>
      <c r="M20" s="18" t="n">
        <v>0</v>
      </c>
      <c r="N20" s="20" t="n">
        <v>0</v>
      </c>
      <c r="O20" s="18" t="n">
        <v>0</v>
      </c>
      <c r="P20" s="20" t="n">
        <v>0</v>
      </c>
      <c r="Q20" s="18" t="n">
        <v>1.17148567</v>
      </c>
      <c r="R20" s="20" t="n">
        <v>0.84875782</v>
      </c>
    </row>
    <row r="21" spans="1:18">
      <c r="A21" s="15" t="s">
        <v>443</v>
      </c>
      <c r="B21" s="17" t="n">
        <v>2833</v>
      </c>
      <c r="C21" s="18">
        <f>(2364.0/B21*100)</f>
        <v/>
      </c>
      <c r="D21" s="19" t="n">
        <v>469</v>
      </c>
      <c r="E21" s="18" t="n">
        <v>8.97528153</v>
      </c>
      <c r="F21" s="20" t="n">
        <v>1.39093647</v>
      </c>
      <c r="G21" s="18" t="n">
        <v>91.02471847</v>
      </c>
      <c r="H21" s="20" t="n">
        <v>1.39093647</v>
      </c>
      <c r="I21" s="18" t="n">
        <v>0</v>
      </c>
      <c r="J21" s="20" t="n">
        <v>0</v>
      </c>
      <c r="K21" s="18" t="n">
        <v>0</v>
      </c>
      <c r="L21" s="20" t="n">
        <v>0</v>
      </c>
      <c r="M21" s="18" t="n">
        <v>0</v>
      </c>
      <c r="N21" s="20" t="n">
        <v>0</v>
      </c>
      <c r="O21" s="18" t="n">
        <v>0</v>
      </c>
      <c r="P21" s="20" t="n">
        <v>0</v>
      </c>
      <c r="Q21" s="18" t="n">
        <v>0</v>
      </c>
      <c r="R21" s="20" t="n">
        <v>0</v>
      </c>
    </row>
    <row r="22" spans="1:18">
      <c r="A22" s="15" t="s">
        <v>444</v>
      </c>
      <c r="B22" s="17" t="n">
        <v>3667</v>
      </c>
      <c r="C22" s="18">
        <f>(3200.0/B22*100)</f>
        <v/>
      </c>
      <c r="D22" s="19" t="n">
        <v>467</v>
      </c>
      <c r="E22" s="18" t="n">
        <v>20.71740937</v>
      </c>
      <c r="F22" s="20" t="n">
        <v>2.39115055</v>
      </c>
      <c r="G22" s="18" t="n">
        <v>77.86723703</v>
      </c>
      <c r="H22" s="20" t="n">
        <v>2.45988165</v>
      </c>
      <c r="I22" s="18" t="n">
        <v>0</v>
      </c>
      <c r="J22" s="20" t="n">
        <v>0</v>
      </c>
      <c r="K22" s="18" t="n">
        <v>0</v>
      </c>
      <c r="L22" s="20" t="n">
        <v>0</v>
      </c>
      <c r="M22" s="18" t="n">
        <v>0</v>
      </c>
      <c r="N22" s="20" t="n">
        <v>0</v>
      </c>
      <c r="O22" s="18" t="n">
        <v>0</v>
      </c>
      <c r="P22" s="20" t="n">
        <v>0</v>
      </c>
      <c r="Q22" s="18" t="n">
        <v>1.4153536</v>
      </c>
      <c r="R22" s="20" t="n">
        <v>0.51010786</v>
      </c>
    </row>
    <row r="23" spans="1:18">
      <c r="A23" s="15" t="s">
        <v>445</v>
      </c>
      <c r="B23" s="17" t="n">
        <v>5792</v>
      </c>
      <c r="C23" s="18">
        <f>(5095.0/B23*100)</f>
        <v/>
      </c>
      <c r="D23" s="19" t="n">
        <v>697</v>
      </c>
      <c r="E23" s="18" t="n">
        <v>29.07721646</v>
      </c>
      <c r="F23" s="20" t="n">
        <v>2.44656953</v>
      </c>
      <c r="G23" s="18" t="n">
        <v>68.23198931</v>
      </c>
      <c r="H23" s="20" t="n">
        <v>2.49648287</v>
      </c>
      <c r="I23" s="18" t="n">
        <v>0</v>
      </c>
      <c r="J23" s="20" t="n">
        <v>0</v>
      </c>
      <c r="K23" s="18" t="n">
        <v>0.66959417</v>
      </c>
      <c r="L23" s="20" t="n">
        <v>0.52854995</v>
      </c>
      <c r="M23" s="18" t="n">
        <v>0.0581283</v>
      </c>
      <c r="N23" s="20" t="n">
        <v>0.02135899</v>
      </c>
      <c r="O23" s="18" t="n">
        <v>0</v>
      </c>
      <c r="P23" s="20" t="n">
        <v>0</v>
      </c>
      <c r="Q23" s="18" t="n">
        <v>1.96307176</v>
      </c>
      <c r="R23" s="20" t="n">
        <v>1.18433841</v>
      </c>
    </row>
    <row r="24" spans="1:18">
      <c r="A24" s="15" t="s">
        <v>446</v>
      </c>
      <c r="B24" s="17" t="n">
        <v>3309</v>
      </c>
      <c r="C24" s="18">
        <f>(2934.0/B24*100)</f>
        <v/>
      </c>
      <c r="D24" s="19" t="n">
        <v>375</v>
      </c>
      <c r="E24" s="18" t="n">
        <v>10.04861684</v>
      </c>
      <c r="F24" s="20" t="n">
        <v>1.71609902</v>
      </c>
      <c r="G24" s="18" t="n">
        <v>88.09426847</v>
      </c>
      <c r="H24" s="20" t="n">
        <v>1.81290905</v>
      </c>
      <c r="I24" s="18" t="n">
        <v>0</v>
      </c>
      <c r="J24" s="20" t="n">
        <v>0</v>
      </c>
      <c r="K24" s="18" t="n">
        <v>0</v>
      </c>
      <c r="L24" s="20" t="n">
        <v>0</v>
      </c>
      <c r="M24" s="18" t="n">
        <v>0</v>
      </c>
      <c r="N24" s="20" t="n">
        <v>0</v>
      </c>
      <c r="O24" s="18" t="n">
        <v>0</v>
      </c>
      <c r="P24" s="20" t="n">
        <v>0</v>
      </c>
      <c r="Q24" s="18" t="n">
        <v>1.85711469</v>
      </c>
      <c r="R24" s="20" t="n">
        <v>0.69391804</v>
      </c>
    </row>
    <row r="25" spans="1:18">
      <c r="A25" s="15" t="s">
        <v>447</v>
      </c>
      <c r="B25" s="17" t="n">
        <v>2669</v>
      </c>
      <c r="C25" s="18">
        <f>(2329.0/B25*100)</f>
        <v/>
      </c>
      <c r="D25" s="19" t="n">
        <v>340</v>
      </c>
      <c r="E25" s="18" t="n">
        <v>13.91575564</v>
      </c>
      <c r="F25" s="20" t="n">
        <v>1.98227272</v>
      </c>
      <c r="G25" s="18" t="n">
        <v>85.03517463</v>
      </c>
      <c r="H25" s="20" t="n">
        <v>2.01461231</v>
      </c>
      <c r="I25" s="18" t="n">
        <v>0</v>
      </c>
      <c r="J25" s="20" t="n">
        <v>0</v>
      </c>
      <c r="K25" s="18" t="n">
        <v>0.51311246</v>
      </c>
      <c r="L25" s="20" t="n">
        <v>0.37751459</v>
      </c>
      <c r="M25" s="18" t="n">
        <v>0</v>
      </c>
      <c r="N25" s="20" t="n">
        <v>0</v>
      </c>
      <c r="O25" s="18" t="n">
        <v>0</v>
      </c>
      <c r="P25" s="20" t="n">
        <v>0</v>
      </c>
      <c r="Q25" s="18" t="n">
        <v>0.53595727</v>
      </c>
      <c r="R25" s="20" t="n">
        <v>0.35632233</v>
      </c>
    </row>
    <row r="26" spans="1:18">
      <c r="A26" s="15" t="s">
        <v>448</v>
      </c>
      <c r="B26" s="17" t="n">
        <v>2419</v>
      </c>
      <c r="C26" s="18">
        <f>(2122.0/B26*100)</f>
        <v/>
      </c>
      <c r="D26" s="19" t="n">
        <v>297</v>
      </c>
      <c r="E26" s="18" t="n">
        <v>9.321857140000001</v>
      </c>
      <c r="F26" s="20" t="n">
        <v>2.02900674</v>
      </c>
      <c r="G26" s="18" t="n">
        <v>90.67814285999999</v>
      </c>
      <c r="H26" s="20" t="n">
        <v>2.02900674</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(2337.0/B27*100)</f>
        <v/>
      </c>
      <c r="D27" s="19" t="n">
        <v>346</v>
      </c>
      <c r="E27" s="18" t="n">
        <v>15.1647</v>
      </c>
      <c r="F27" s="20" t="n">
        <v>2.04291176</v>
      </c>
      <c r="G27" s="18" t="n">
        <v>83.91401328000001</v>
      </c>
      <c r="H27" s="20" t="n">
        <v>2.02823068</v>
      </c>
      <c r="I27" s="18" t="n">
        <v>0</v>
      </c>
      <c r="J27" s="20" t="n">
        <v>0</v>
      </c>
      <c r="K27" s="18" t="n">
        <v>0.31734363</v>
      </c>
      <c r="L27" s="20" t="n">
        <v>0.30555048</v>
      </c>
      <c r="M27" s="18" t="n">
        <v>0</v>
      </c>
      <c r="N27" s="20" t="n">
        <v>0</v>
      </c>
      <c r="O27" s="18" t="n">
        <v>0</v>
      </c>
      <c r="P27" s="20" t="n">
        <v>0</v>
      </c>
      <c r="Q27" s="18" t="n">
        <v>0.60394309</v>
      </c>
      <c r="R27" s="20" t="n">
        <v>0.42015149</v>
      </c>
    </row>
    <row r="28" spans="1:18">
      <c r="A28" s="15" t="s">
        <v>450</v>
      </c>
      <c r="B28" s="17" t="n">
        <v>3803</v>
      </c>
      <c r="C28" s="18">
        <f>(3339.0/B28*100)</f>
        <v/>
      </c>
      <c r="D28" s="19" t="n">
        <v>464</v>
      </c>
      <c r="E28" s="18" t="n">
        <v>37.51652678</v>
      </c>
      <c r="F28" s="20" t="n">
        <v>2.91006462</v>
      </c>
      <c r="G28" s="18" t="n">
        <v>60.90632871</v>
      </c>
      <c r="H28" s="20" t="n">
        <v>2.93186122</v>
      </c>
      <c r="I28" s="18" t="n">
        <v>0</v>
      </c>
      <c r="J28" s="20" t="n">
        <v>0</v>
      </c>
      <c r="K28" s="18" t="n">
        <v>0</v>
      </c>
      <c r="L28" s="20" t="n">
        <v>0</v>
      </c>
      <c r="M28" s="18" t="n">
        <v>0.17974195</v>
      </c>
      <c r="N28" s="20" t="n">
        <v>0.1791127</v>
      </c>
      <c r="O28" s="18" t="n">
        <v>0</v>
      </c>
      <c r="P28" s="20" t="n">
        <v>0</v>
      </c>
      <c r="Q28" s="18" t="n">
        <v>1.39740256</v>
      </c>
      <c r="R28" s="20" t="n">
        <v>0.7189058699999999</v>
      </c>
    </row>
    <row r="29" spans="1:18">
      <c r="A29" s="15" t="s">
        <v>451</v>
      </c>
      <c r="B29" s="17" t="n">
        <v>2700</v>
      </c>
      <c r="C29" s="18">
        <f>(2339.0/B29*100)</f>
        <v/>
      </c>
      <c r="D29" s="19" t="n">
        <v>361</v>
      </c>
      <c r="E29" s="18" t="n">
        <v>27.01265388</v>
      </c>
      <c r="F29" s="20" t="n">
        <v>2.62528768</v>
      </c>
      <c r="G29" s="18" t="n">
        <v>72.69814160999999</v>
      </c>
      <c r="H29" s="20" t="n">
        <v>2.76203474</v>
      </c>
      <c r="I29" s="18" t="n">
        <v>0</v>
      </c>
      <c r="J29" s="20" t="n">
        <v>0</v>
      </c>
      <c r="K29" s="18" t="n">
        <v>0</v>
      </c>
      <c r="L29" s="20" t="n">
        <v>0</v>
      </c>
      <c r="M29" s="18" t="n">
        <v>0</v>
      </c>
      <c r="N29" s="20" t="n">
        <v>0</v>
      </c>
      <c r="O29" s="18" t="n">
        <v>0</v>
      </c>
      <c r="P29" s="20" t="n">
        <v>0</v>
      </c>
      <c r="Q29" s="18" t="n">
        <v>0.28920451</v>
      </c>
      <c r="R29" s="20" t="n">
        <v>0.280198</v>
      </c>
    </row>
    <row r="30" spans="1:18">
      <c r="A30" s="15" t="s">
        <v>452</v>
      </c>
      <c r="B30" s="17" t="n">
        <v>2257</v>
      </c>
      <c r="C30" s="18">
        <f>(2009.0/B30*100)</f>
        <v/>
      </c>
      <c r="D30" s="19" t="n">
        <v>248</v>
      </c>
      <c r="E30" s="18" t="n">
        <v>6.66297851</v>
      </c>
      <c r="F30" s="20" t="n">
        <v>1.69837218</v>
      </c>
      <c r="G30" s="18" t="n">
        <v>93.33702149</v>
      </c>
      <c r="H30" s="20" t="n">
        <v>1.69837218</v>
      </c>
      <c r="I30" s="18" t="n">
        <v>0</v>
      </c>
      <c r="J30" s="20" t="n">
        <v>0</v>
      </c>
      <c r="K30" s="18" t="n">
        <v>0</v>
      </c>
      <c r="L30" s="20" t="n">
        <v>0</v>
      </c>
      <c r="M30" s="18" t="n">
        <v>0</v>
      </c>
      <c r="N30" s="20" t="n">
        <v>0</v>
      </c>
      <c r="O30" s="18" t="n">
        <v>0</v>
      </c>
      <c r="P30" s="20" t="n">
        <v>0</v>
      </c>
      <c r="Q30" s="18" t="n">
        <v>0</v>
      </c>
      <c r="R30" s="20" t="n">
        <v>0</v>
      </c>
    </row>
    <row r="31" spans="1:18">
      <c r="A31" s="15" t="s">
        <v>453</v>
      </c>
      <c r="B31" s="17" t="n">
        <v>2706</v>
      </c>
      <c r="C31" s="18">
        <f>(2370.0/B31*100)</f>
        <v/>
      </c>
      <c r="D31" s="19" t="n">
        <v>336</v>
      </c>
      <c r="E31" s="18" t="n">
        <v>1.73093732</v>
      </c>
      <c r="F31" s="20" t="n">
        <v>0.7261622</v>
      </c>
      <c r="G31" s="18" t="n">
        <v>97.27758894</v>
      </c>
      <c r="H31" s="20" t="n">
        <v>0.86985999</v>
      </c>
      <c r="I31" s="18" t="n">
        <v>0</v>
      </c>
      <c r="J31" s="20" t="n">
        <v>0</v>
      </c>
      <c r="K31" s="18" t="n">
        <v>0.29383576</v>
      </c>
      <c r="L31" s="20" t="n">
        <v>0.30734051</v>
      </c>
      <c r="M31" s="18" t="n">
        <v>0</v>
      </c>
      <c r="N31" s="20" t="n">
        <v>0</v>
      </c>
      <c r="O31" s="18" t="n">
        <v>0</v>
      </c>
      <c r="P31" s="20" t="n">
        <v>0</v>
      </c>
      <c r="Q31" s="18" t="n">
        <v>0.69763799</v>
      </c>
      <c r="R31" s="20" t="n">
        <v>0.38822649</v>
      </c>
    </row>
    <row r="32" spans="1:18">
      <c r="A32" s="15" t="s">
        <v>454</v>
      </c>
      <c r="B32" s="17" t="n">
        <v>2209</v>
      </c>
      <c r="C32" s="18">
        <f>(1840.0/B32*100)</f>
        <v/>
      </c>
      <c r="D32" s="19" t="n">
        <v>369</v>
      </c>
      <c r="E32" s="18" t="n">
        <v>14.74451075</v>
      </c>
      <c r="F32" s="20" t="n">
        <v>2.01033232</v>
      </c>
      <c r="G32" s="18" t="n">
        <v>84.20190906000001</v>
      </c>
      <c r="H32" s="20" t="n">
        <v>2.0751423</v>
      </c>
      <c r="I32" s="18" t="n">
        <v>0</v>
      </c>
      <c r="J32" s="20" t="n">
        <v>0</v>
      </c>
      <c r="K32" s="18" t="n">
        <v>0</v>
      </c>
      <c r="L32" s="20" t="n">
        <v>0</v>
      </c>
      <c r="M32" s="18" t="n">
        <v>0</v>
      </c>
      <c r="N32" s="20" t="n">
        <v>0</v>
      </c>
      <c r="O32" s="18" t="n">
        <v>0</v>
      </c>
      <c r="P32" s="20" t="n">
        <v>0</v>
      </c>
      <c r="Q32" s="18" t="n">
        <v>1.05358019</v>
      </c>
      <c r="R32" s="20" t="n">
        <v>0.51796627</v>
      </c>
    </row>
    <row r="33" spans="1:18">
      <c r="A33" s="15" t="s">
        <v>455</v>
      </c>
      <c r="B33" s="17" t="n">
        <v>3651</v>
      </c>
      <c r="C33" s="18">
        <f>(3207.0/B33*100)</f>
        <v/>
      </c>
      <c r="D33" s="19" t="n">
        <v>444</v>
      </c>
      <c r="E33" s="18" t="n">
        <v>16.5462966</v>
      </c>
      <c r="F33" s="20" t="n">
        <v>1.95557473</v>
      </c>
      <c r="G33" s="18" t="n">
        <v>83.34793895999999</v>
      </c>
      <c r="H33" s="20" t="n">
        <v>1.95384777</v>
      </c>
      <c r="I33" s="18" t="n">
        <v>0</v>
      </c>
      <c r="J33" s="20" t="n">
        <v>0</v>
      </c>
      <c r="K33" s="18" t="n">
        <v>0</v>
      </c>
      <c r="L33" s="20" t="n">
        <v>0</v>
      </c>
      <c r="M33" s="18" t="n">
        <v>0</v>
      </c>
      <c r="N33" s="20" t="n">
        <v>0</v>
      </c>
      <c r="O33" s="18" t="n">
        <v>0</v>
      </c>
      <c r="P33" s="20" t="n">
        <v>0</v>
      </c>
      <c r="Q33" s="18" t="n">
        <v>0.10576444</v>
      </c>
      <c r="R33" s="20" t="n">
        <v>0.04688379</v>
      </c>
    </row>
    <row r="34" spans="1:18">
      <c r="A34" s="15" t="s">
        <v>456</v>
      </c>
      <c r="B34" s="17" t="n">
        <v>3035</v>
      </c>
      <c r="C34" s="18">
        <f>(2621.0/B34*100)</f>
        <v/>
      </c>
      <c r="D34" s="19" t="n">
        <v>414</v>
      </c>
      <c r="E34" s="18" t="n">
        <v>31.54875441</v>
      </c>
      <c r="F34" s="20" t="n">
        <v>3.20944379</v>
      </c>
      <c r="G34" s="18" t="n">
        <v>65.72736565</v>
      </c>
      <c r="H34" s="20" t="n">
        <v>3.37332135</v>
      </c>
      <c r="I34" s="18" t="n">
        <v>0</v>
      </c>
      <c r="J34" s="20" t="n">
        <v>0</v>
      </c>
      <c r="K34" s="18" t="n">
        <v>0</v>
      </c>
      <c r="L34" s="20" t="n">
        <v>0</v>
      </c>
      <c r="M34" s="18" t="n">
        <v>0</v>
      </c>
      <c r="N34" s="20" t="n">
        <v>0</v>
      </c>
      <c r="O34" s="18" t="n">
        <v>0</v>
      </c>
      <c r="P34" s="20" t="n">
        <v>0</v>
      </c>
      <c r="Q34" s="18" t="n">
        <v>2.72387994</v>
      </c>
      <c r="R34" s="20" t="n">
        <v>0.68356522</v>
      </c>
    </row>
    <row r="35" spans="1:18">
      <c r="A35" s="15" t="s">
        <v>457</v>
      </c>
      <c r="B35" s="17" t="n">
        <v>2901</v>
      </c>
      <c r="C35" s="18">
        <f>(2530.0/B35*100)</f>
        <v/>
      </c>
      <c r="D35" s="19" t="n">
        <v>371</v>
      </c>
      <c r="E35" s="18" t="n">
        <v>21.50141383</v>
      </c>
      <c r="F35" s="20" t="n">
        <v>2.82928091</v>
      </c>
      <c r="G35" s="18" t="n">
        <v>77.48354089999999</v>
      </c>
      <c r="H35" s="20" t="n">
        <v>2.93758619</v>
      </c>
      <c r="I35" s="18" t="n">
        <v>0</v>
      </c>
      <c r="J35" s="20" t="n">
        <v>0</v>
      </c>
      <c r="K35" s="18" t="n">
        <v>0.11075423</v>
      </c>
      <c r="L35" s="20" t="n">
        <v>0.11167988</v>
      </c>
      <c r="M35" s="18" t="n">
        <v>0</v>
      </c>
      <c r="N35" s="20" t="n">
        <v>0</v>
      </c>
      <c r="O35" s="18" t="n">
        <v>0</v>
      </c>
      <c r="P35" s="20" t="n">
        <v>0</v>
      </c>
      <c r="Q35" s="18" t="n">
        <v>0.90429104</v>
      </c>
      <c r="R35" s="20" t="n">
        <v>0.3983958</v>
      </c>
    </row>
    <row r="36" spans="1:18">
      <c r="A36" s="15" t="s">
        <v>458</v>
      </c>
      <c r="B36" s="17" t="n">
        <v>3404</v>
      </c>
      <c r="C36" s="18">
        <f>(2986.0/B36*100)</f>
        <v/>
      </c>
      <c r="D36" s="19" t="n">
        <v>418</v>
      </c>
      <c r="E36" s="18" t="n">
        <v>15.40953726</v>
      </c>
      <c r="F36" s="20" t="n">
        <v>1.56300796</v>
      </c>
      <c r="G36" s="18" t="n">
        <v>83.28313333</v>
      </c>
      <c r="H36" s="20" t="n">
        <v>1.61778941</v>
      </c>
      <c r="I36" s="18" t="n">
        <v>0</v>
      </c>
      <c r="J36" s="20" t="n">
        <v>0</v>
      </c>
      <c r="K36" s="18" t="n">
        <v>0</v>
      </c>
      <c r="L36" s="20" t="n">
        <v>0</v>
      </c>
      <c r="M36" s="18" t="n">
        <v>0</v>
      </c>
      <c r="N36" s="20" t="n">
        <v>0</v>
      </c>
      <c r="O36" s="18" t="n">
        <v>0</v>
      </c>
      <c r="P36" s="20" t="n">
        <v>0</v>
      </c>
      <c r="Q36" s="18" t="n">
        <v>1.3073294</v>
      </c>
      <c r="R36" s="20" t="n">
        <v>0.52582903</v>
      </c>
    </row>
    <row r="37" spans="1:18">
      <c r="A37" s="15" t="s">
        <v>459</v>
      </c>
      <c r="B37" s="17" t="n">
        <v>2731</v>
      </c>
      <c r="C37" s="18">
        <f>(2381.0/B37*100)</f>
        <v/>
      </c>
      <c r="D37" s="19" t="n">
        <v>350</v>
      </c>
      <c r="E37" s="18" t="n">
        <v>14.47629241</v>
      </c>
      <c r="F37" s="20" t="n">
        <v>1.98531264</v>
      </c>
      <c r="G37" s="18" t="n">
        <v>84.99706931999999</v>
      </c>
      <c r="H37" s="20" t="n">
        <v>1.99852728</v>
      </c>
      <c r="I37" s="18" t="n">
        <v>0</v>
      </c>
      <c r="J37" s="20" t="n">
        <v>0</v>
      </c>
      <c r="K37" s="18" t="n">
        <v>0</v>
      </c>
      <c r="L37" s="20" t="n">
        <v>0</v>
      </c>
      <c r="M37" s="18" t="n">
        <v>0</v>
      </c>
      <c r="N37" s="20" t="n">
        <v>0</v>
      </c>
      <c r="O37" s="18" t="n">
        <v>0</v>
      </c>
      <c r="P37" s="20" t="n">
        <v>0</v>
      </c>
      <c r="Q37" s="18" t="n">
        <v>0.52663827</v>
      </c>
      <c r="R37" s="20" t="n">
        <v>0.37052195</v>
      </c>
    </row>
    <row r="38" spans="1:18">
      <c r="A38" s="15" t="s">
        <v>460</v>
      </c>
      <c r="B38" s="17" t="n">
        <v>2807</v>
      </c>
      <c r="C38" s="18">
        <f>(2321.0/B38*100)</f>
        <v/>
      </c>
      <c r="D38" s="19" t="n">
        <v>486</v>
      </c>
      <c r="E38" s="18" t="n">
        <v>20.95816049</v>
      </c>
      <c r="F38" s="20" t="n">
        <v>2.26359698</v>
      </c>
      <c r="G38" s="18" t="n">
        <v>77.77327898</v>
      </c>
      <c r="H38" s="20" t="n">
        <v>2.37552774</v>
      </c>
      <c r="I38" s="18" t="n">
        <v>0</v>
      </c>
      <c r="J38" s="20" t="n">
        <v>0</v>
      </c>
      <c r="K38" s="18" t="n">
        <v>0.17521957</v>
      </c>
      <c r="L38" s="20" t="n">
        <v>0.17419346</v>
      </c>
      <c r="M38" s="18" t="n">
        <v>0.22861916</v>
      </c>
      <c r="N38" s="20" t="n">
        <v>0.13873881</v>
      </c>
      <c r="O38" s="18" t="n">
        <v>0</v>
      </c>
      <c r="P38" s="20" t="n">
        <v>0</v>
      </c>
      <c r="Q38" s="18" t="n">
        <v>0.8647218</v>
      </c>
      <c r="R38" s="20" t="n">
        <v>0.38439354</v>
      </c>
    </row>
    <row r="39" spans="1:18">
      <c r="A39" s="15" t="s">
        <v>461</v>
      </c>
      <c r="B39" s="17" t="n">
        <v>2938</v>
      </c>
      <c r="C39" s="18">
        <f>(2581.0/B39*100)</f>
        <v/>
      </c>
      <c r="D39" s="19" t="n">
        <v>357</v>
      </c>
      <c r="E39" s="18" t="n">
        <v>17.10074487</v>
      </c>
      <c r="F39" s="20" t="n">
        <v>1.87765293</v>
      </c>
      <c r="G39" s="18" t="n">
        <v>81.73733265</v>
      </c>
      <c r="H39" s="20" t="n">
        <v>2.10172856</v>
      </c>
      <c r="I39" s="18" t="n">
        <v>0</v>
      </c>
      <c r="J39" s="20" t="n">
        <v>0</v>
      </c>
      <c r="K39" s="18" t="n">
        <v>0</v>
      </c>
      <c r="L39" s="20" t="n">
        <v>0</v>
      </c>
      <c r="M39" s="18" t="n">
        <v>0</v>
      </c>
      <c r="N39" s="20" t="n">
        <v>0</v>
      </c>
      <c r="O39" s="18" t="n">
        <v>0</v>
      </c>
      <c r="P39" s="20" t="n">
        <v>0</v>
      </c>
      <c r="Q39" s="18" t="n">
        <v>1.16192249</v>
      </c>
      <c r="R39" s="20" t="n">
        <v>0.56102565</v>
      </c>
    </row>
    <row r="40" spans="1:18">
      <c r="A40" s="15" t="s">
        <v>462</v>
      </c>
      <c r="B40" s="17" t="n">
        <v>6922</v>
      </c>
      <c r="C40" s="18">
        <f>(6097.0/B40*100)</f>
        <v/>
      </c>
      <c r="D40" s="19" t="n">
        <v>825</v>
      </c>
      <c r="E40" s="18" t="n">
        <v>9.75752073</v>
      </c>
      <c r="F40" s="20" t="n">
        <v>1.49068086</v>
      </c>
      <c r="G40" s="18" t="n">
        <v>89.76993534</v>
      </c>
      <c r="H40" s="20" t="n">
        <v>1.51108648</v>
      </c>
      <c r="I40" s="18" t="n">
        <v>0</v>
      </c>
      <c r="J40" s="20" t="n">
        <v>0</v>
      </c>
      <c r="K40" s="18" t="n">
        <v>0</v>
      </c>
      <c r="L40" s="20" t="n">
        <v>0</v>
      </c>
      <c r="M40" s="18" t="n">
        <v>0</v>
      </c>
      <c r="N40" s="20" t="n">
        <v>0</v>
      </c>
      <c r="O40" s="18" t="n">
        <v>0</v>
      </c>
      <c r="P40" s="20" t="n">
        <v>0</v>
      </c>
      <c r="Q40" s="18" t="n">
        <v>0.47254393</v>
      </c>
      <c r="R40" s="20" t="n">
        <v>0.36365047</v>
      </c>
    </row>
    <row r="41" spans="1:18">
      <c r="A41" s="15" t="s">
        <v>463</v>
      </c>
      <c r="B41" s="17" t="n">
        <v>2854</v>
      </c>
      <c r="C41" s="18">
        <f>(2505.0/B41*100)</f>
        <v/>
      </c>
      <c r="D41" s="19" t="n">
        <v>349</v>
      </c>
      <c r="E41" s="18" t="n">
        <v>17.14584231</v>
      </c>
      <c r="F41" s="20" t="n">
        <v>2.41719715</v>
      </c>
      <c r="G41" s="18" t="n">
        <v>82.15714536</v>
      </c>
      <c r="H41" s="20" t="n">
        <v>2.36852054</v>
      </c>
      <c r="I41" s="18" t="n">
        <v>0</v>
      </c>
      <c r="J41" s="20" t="n">
        <v>0</v>
      </c>
      <c r="K41" s="18" t="n">
        <v>0.44376955</v>
      </c>
      <c r="L41" s="20" t="n">
        <v>0.43214539</v>
      </c>
      <c r="M41" s="18" t="n">
        <v>0</v>
      </c>
      <c r="N41" s="20" t="n">
        <v>0</v>
      </c>
      <c r="O41" s="18" t="n">
        <v>0</v>
      </c>
      <c r="P41" s="20" t="n">
        <v>0</v>
      </c>
      <c r="Q41" s="18" t="n">
        <v>0.25324278</v>
      </c>
      <c r="R41" s="20" t="n">
        <v>0.25815336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(10750.0/B46*100)</f>
        <v/>
      </c>
      <c r="D46" s="19" t="n">
        <v>1323</v>
      </c>
      <c r="E46" s="18" t="n">
        <v>37.93364546</v>
      </c>
      <c r="F46" s="20" t="n">
        <v>1.7501573</v>
      </c>
      <c r="G46" s="18" t="n">
        <v>57.83867028</v>
      </c>
      <c r="H46" s="20" t="n">
        <v>1.66869271</v>
      </c>
      <c r="I46" s="18" t="n">
        <v>0</v>
      </c>
      <c r="J46" s="20" t="n">
        <v>0</v>
      </c>
      <c r="K46" s="18" t="n">
        <v>0.29359882</v>
      </c>
      <c r="L46" s="20" t="n">
        <v>0.16428028</v>
      </c>
      <c r="M46" s="18" t="n">
        <v>0.33043457</v>
      </c>
      <c r="N46" s="20" t="n">
        <v>0.21286302</v>
      </c>
      <c r="O46" s="18" t="n">
        <v>0</v>
      </c>
      <c r="P46" s="20" t="n">
        <v>0</v>
      </c>
      <c r="Q46" s="18" t="n">
        <v>3.60365087</v>
      </c>
      <c r="R46" s="20" t="n">
        <v>0.72256516</v>
      </c>
    </row>
    <row r="47" spans="1:18">
      <c r="A47" s="15" t="s">
        <v>470</v>
      </c>
      <c r="B47" s="17" t="n">
        <v>2823</v>
      </c>
      <c r="C47" s="18">
        <f>(2475.0/B47*100)</f>
        <v/>
      </c>
      <c r="D47" s="19" t="n">
        <v>348</v>
      </c>
      <c r="E47" s="18" t="n">
        <v>20.19128009</v>
      </c>
      <c r="F47" s="20" t="n">
        <v>2.20686362</v>
      </c>
      <c r="G47" s="18" t="n">
        <v>73.33209832999999</v>
      </c>
      <c r="H47" s="20" t="n">
        <v>2.58408873</v>
      </c>
      <c r="I47" s="18" t="n">
        <v>0</v>
      </c>
      <c r="J47" s="20" t="n">
        <v>0</v>
      </c>
      <c r="K47" s="18" t="n">
        <v>0.30168913</v>
      </c>
      <c r="L47" s="20" t="n">
        <v>0.3013677</v>
      </c>
      <c r="M47" s="18" t="n">
        <v>0</v>
      </c>
      <c r="N47" s="20" t="n">
        <v>0</v>
      </c>
      <c r="O47" s="18" t="n">
        <v>0</v>
      </c>
      <c r="P47" s="20" t="n">
        <v>0</v>
      </c>
      <c r="Q47" s="18" t="n">
        <v>6.17493245</v>
      </c>
      <c r="R47" s="20" t="n">
        <v>1.40400516</v>
      </c>
    </row>
    <row r="48" spans="1:18">
      <c r="A48" s="15" t="s">
        <v>471</v>
      </c>
      <c r="B48" s="17" t="n">
        <v>4682</v>
      </c>
      <c r="C48" s="18">
        <f>(4097.0/B48*100)</f>
        <v/>
      </c>
      <c r="D48" s="19" t="n">
        <v>585</v>
      </c>
      <c r="E48" s="18" t="n">
        <v>31.21146525</v>
      </c>
      <c r="F48" s="20" t="n">
        <v>2.81539653</v>
      </c>
      <c r="G48" s="18" t="n">
        <v>61.73235159</v>
      </c>
      <c r="H48" s="20" t="n">
        <v>3.10868555</v>
      </c>
      <c r="I48" s="18" t="n">
        <v>0</v>
      </c>
      <c r="J48" s="20" t="n">
        <v>0</v>
      </c>
      <c r="K48" s="18" t="n">
        <v>0.65559557</v>
      </c>
      <c r="L48" s="20" t="n">
        <v>0.37341111</v>
      </c>
      <c r="M48" s="18" t="n">
        <v>0</v>
      </c>
      <c r="N48" s="20" t="n">
        <v>0</v>
      </c>
      <c r="O48" s="18" t="n">
        <v>0</v>
      </c>
      <c r="P48" s="20" t="n">
        <v>0</v>
      </c>
      <c r="Q48" s="18" t="n">
        <v>6.40058759</v>
      </c>
      <c r="R48" s="20" t="n">
        <v>1.4506304</v>
      </c>
    </row>
    <row r="49" spans="1:18">
      <c r="A49" s="15" t="s">
        <v>472</v>
      </c>
      <c r="B49" s="17" t="n">
        <v>6158</v>
      </c>
      <c r="C49" s="18">
        <f>(5393.0/B49*100)</f>
        <v/>
      </c>
      <c r="D49" s="19" t="n">
        <v>765</v>
      </c>
      <c r="E49" s="18" t="n">
        <v>55.09627292</v>
      </c>
      <c r="F49" s="20" t="n">
        <v>2.42563247</v>
      </c>
      <c r="G49" s="18" t="n">
        <v>43.2617844</v>
      </c>
      <c r="H49" s="20" t="n">
        <v>2.38496022</v>
      </c>
      <c r="I49" s="18" t="n">
        <v>0</v>
      </c>
      <c r="J49" s="20" t="n">
        <v>0</v>
      </c>
      <c r="K49" s="18" t="n">
        <v>0.38983586</v>
      </c>
      <c r="L49" s="20" t="n">
        <v>0.28509716</v>
      </c>
      <c r="M49" s="18" t="n">
        <v>0.13131012</v>
      </c>
      <c r="N49" s="20" t="n">
        <v>0.09250564999999999</v>
      </c>
      <c r="O49" s="18" t="n">
        <v>0</v>
      </c>
      <c r="P49" s="20" t="n">
        <v>0</v>
      </c>
      <c r="Q49" s="18" t="n">
        <v>1.1207967</v>
      </c>
      <c r="R49" s="20" t="n">
        <v>0.46739467</v>
      </c>
    </row>
    <row r="50" spans="1:18">
      <c r="A50" s="15" t="s">
        <v>473</v>
      </c>
      <c r="B50" s="17" t="n">
        <v>3494</v>
      </c>
      <c r="C50" s="18">
        <f>(2785.0/B50*100)</f>
        <v/>
      </c>
      <c r="D50" s="19" t="n">
        <v>709</v>
      </c>
      <c r="E50" s="18" t="n">
        <v>23.20871943</v>
      </c>
      <c r="F50" s="20" t="n">
        <v>1.98953909</v>
      </c>
      <c r="G50" s="18" t="n">
        <v>76.12258387999999</v>
      </c>
      <c r="H50" s="20" t="n">
        <v>2.06941095</v>
      </c>
      <c r="I50" s="18" t="n">
        <v>0</v>
      </c>
      <c r="J50" s="20" t="n">
        <v>0</v>
      </c>
      <c r="K50" s="18" t="n">
        <v>0</v>
      </c>
      <c r="L50" s="20" t="n">
        <v>0</v>
      </c>
      <c r="M50" s="18" t="n">
        <v>0</v>
      </c>
      <c r="N50" s="20" t="n">
        <v>0</v>
      </c>
      <c r="O50" s="18" t="n">
        <v>0</v>
      </c>
      <c r="P50" s="20" t="n">
        <v>0</v>
      </c>
      <c r="Q50" s="18" t="n">
        <v>0.6686967</v>
      </c>
      <c r="R50" s="20" t="n">
        <v>0.37574905</v>
      </c>
    </row>
    <row r="51" spans="1:18">
      <c r="A51" s="15" t="s">
        <v>474</v>
      </c>
      <c r="B51" s="17" t="n">
        <v>3013</v>
      </c>
      <c r="C51" s="18">
        <f>(2659.0/B51*100)</f>
        <v/>
      </c>
      <c r="D51" s="19" t="n">
        <v>354</v>
      </c>
      <c r="E51" s="18" t="n">
        <v>13.62144931</v>
      </c>
      <c r="F51" s="20" t="n">
        <v>1.92560175</v>
      </c>
      <c r="G51" s="18" t="n">
        <v>84.29307058000001</v>
      </c>
      <c r="H51" s="20" t="n">
        <v>1.96137129</v>
      </c>
      <c r="I51" s="18" t="n">
        <v>0</v>
      </c>
      <c r="J51" s="20" t="n">
        <v>0</v>
      </c>
      <c r="K51" s="18" t="n">
        <v>0</v>
      </c>
      <c r="L51" s="20" t="n">
        <v>0</v>
      </c>
      <c r="M51" s="18" t="n">
        <v>0</v>
      </c>
      <c r="N51" s="20" t="n">
        <v>0</v>
      </c>
      <c r="O51" s="18" t="n">
        <v>0</v>
      </c>
      <c r="P51" s="20" t="n">
        <v>0</v>
      </c>
      <c r="Q51" s="18" t="n">
        <v>2.08548011</v>
      </c>
      <c r="R51" s="20" t="n">
        <v>0.6987025</v>
      </c>
    </row>
    <row r="52" spans="1:18">
      <c r="A52" s="15" t="s">
        <v>475</v>
      </c>
      <c r="B52" s="17" t="n">
        <v>2760</v>
      </c>
      <c r="C52" s="18">
        <f>(2432.0/B52*100)</f>
        <v/>
      </c>
      <c r="D52" s="19" t="n">
        <v>328</v>
      </c>
      <c r="E52" s="18" t="n">
        <v>21.27112079</v>
      </c>
      <c r="F52" s="20" t="n">
        <v>2.27813887</v>
      </c>
      <c r="G52" s="18" t="n">
        <v>77.28353568</v>
      </c>
      <c r="H52" s="20" t="n">
        <v>2.34835273</v>
      </c>
      <c r="I52" s="18" t="n">
        <v>0</v>
      </c>
      <c r="J52" s="20" t="n">
        <v>0</v>
      </c>
      <c r="K52" s="18" t="n">
        <v>0</v>
      </c>
      <c r="L52" s="20" t="n">
        <v>0</v>
      </c>
      <c r="M52" s="18" t="n">
        <v>0</v>
      </c>
      <c r="N52" s="20" t="n">
        <v>0</v>
      </c>
      <c r="O52" s="18" t="n">
        <v>0</v>
      </c>
      <c r="P52" s="20" t="n">
        <v>0</v>
      </c>
      <c r="Q52" s="18" t="n">
        <v>1.44534353</v>
      </c>
      <c r="R52" s="20" t="n">
        <v>0.58504281</v>
      </c>
    </row>
    <row r="53" spans="1:18">
      <c r="A53" s="15" t="s">
        <v>476</v>
      </c>
      <c r="B53" s="17" t="n">
        <v>2474</v>
      </c>
      <c r="C53" s="18">
        <f>(2066.0/B53*100)</f>
        <v/>
      </c>
      <c r="D53" s="19" t="n">
        <v>408</v>
      </c>
      <c r="E53" s="18" t="n">
        <v>35.0342602</v>
      </c>
      <c r="F53" s="20" t="n">
        <v>2.65737991</v>
      </c>
      <c r="G53" s="18" t="n">
        <v>53.79081327</v>
      </c>
      <c r="H53" s="20" t="n">
        <v>2.55142258</v>
      </c>
      <c r="I53" s="18" t="n">
        <v>0</v>
      </c>
      <c r="J53" s="20" t="n">
        <v>0</v>
      </c>
      <c r="K53" s="18" t="n">
        <v>7.06192095</v>
      </c>
      <c r="L53" s="20" t="n">
        <v>1.34213885</v>
      </c>
      <c r="M53" s="18" t="n">
        <v>1.30730691</v>
      </c>
      <c r="N53" s="20" t="n">
        <v>1.21494936</v>
      </c>
      <c r="O53" s="18" t="n">
        <v>0</v>
      </c>
      <c r="P53" s="20" t="n">
        <v>0</v>
      </c>
      <c r="Q53" s="18" t="n">
        <v>2.80569868</v>
      </c>
      <c r="R53" s="20" t="n">
        <v>0.68724892</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22.36273058</v>
      </c>
      <c r="F55" s="20" t="n">
        <v>2.77806241</v>
      </c>
      <c r="G55" s="18" t="n">
        <v>75.98196992</v>
      </c>
      <c r="H55" s="20" t="n">
        <v>2.96388457</v>
      </c>
      <c r="I55" s="18" t="n">
        <v>0</v>
      </c>
      <c r="J55" s="20" t="n">
        <v>0</v>
      </c>
      <c r="K55" s="18" t="n">
        <v>0</v>
      </c>
      <c r="L55" s="20" t="n">
        <v>0</v>
      </c>
      <c r="M55" s="18" t="n">
        <v>0</v>
      </c>
      <c r="N55" s="20" t="n">
        <v>0</v>
      </c>
      <c r="O55" s="18" t="n">
        <v>0</v>
      </c>
      <c r="P55" s="20" t="n">
        <v>0</v>
      </c>
      <c r="Q55" s="18" t="n">
        <v>1.6552995</v>
      </c>
      <c r="R55" s="20" t="n">
        <v>0.83216628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(2818.0/B61*100)</f>
        <v/>
      </c>
      <c r="D61" s="19" t="n">
        <v>383</v>
      </c>
      <c r="E61" s="18" t="n">
        <v>23.26316907</v>
      </c>
      <c r="F61" s="20" t="n">
        <v>2.3696601</v>
      </c>
      <c r="G61" s="18" t="n">
        <v>75.66373972</v>
      </c>
      <c r="H61" s="20" t="n">
        <v>2.49753736</v>
      </c>
      <c r="I61" s="18" t="n">
        <v>0</v>
      </c>
      <c r="J61" s="20" t="n">
        <v>0</v>
      </c>
      <c r="K61" s="18" t="n">
        <v>0</v>
      </c>
      <c r="L61" s="20" t="n">
        <v>0</v>
      </c>
      <c r="M61" s="18" t="n">
        <v>0</v>
      </c>
      <c r="N61" s="20" t="n">
        <v>0</v>
      </c>
      <c r="O61" s="18" t="n">
        <v>0</v>
      </c>
      <c r="P61" s="20" t="n">
        <v>0</v>
      </c>
      <c r="Q61" s="18" t="n">
        <v>1.07309121</v>
      </c>
      <c r="R61" s="20" t="n">
        <v>0.53574914</v>
      </c>
    </row>
    <row r="62" spans="1:18">
      <c r="A62" s="15" t="s">
        <v>486</v>
      </c>
      <c r="B62" s="17" t="n">
        <v>2230</v>
      </c>
      <c r="C62" s="18">
        <f>(1963.0/B62*100)</f>
        <v/>
      </c>
      <c r="D62" s="19" t="n">
        <v>267</v>
      </c>
      <c r="E62" s="18" t="n">
        <v>28.79011168</v>
      </c>
      <c r="F62" s="20" t="n">
        <v>2.70365924</v>
      </c>
      <c r="G62" s="18" t="n">
        <v>69.71363957</v>
      </c>
      <c r="H62" s="20" t="n">
        <v>2.71059486</v>
      </c>
      <c r="I62" s="18" t="n">
        <v>0</v>
      </c>
      <c r="J62" s="20" t="n">
        <v>0</v>
      </c>
      <c r="K62" s="18" t="n">
        <v>0</v>
      </c>
      <c r="L62" s="20" t="n">
        <v>0</v>
      </c>
      <c r="M62" s="18" t="n">
        <v>0.37604167</v>
      </c>
      <c r="N62" s="20" t="n">
        <v>0.37759179</v>
      </c>
      <c r="O62" s="18" t="n">
        <v>0</v>
      </c>
      <c r="P62" s="20" t="n">
        <v>0</v>
      </c>
      <c r="Q62" s="18" t="n">
        <v>1.12020709</v>
      </c>
      <c r="R62" s="20" t="n">
        <v>0.63193835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(2444.0/B67*100)</f>
        <v/>
      </c>
      <c r="D67" s="19" t="n">
        <v>327</v>
      </c>
      <c r="E67" s="18" t="n">
        <v>8.765539070000001</v>
      </c>
      <c r="F67" s="20" t="n">
        <v>1.53285872</v>
      </c>
      <c r="G67" s="18" t="n">
        <v>33.42824273</v>
      </c>
      <c r="H67" s="20" t="n">
        <v>2.67025348</v>
      </c>
      <c r="I67" s="18" t="n">
        <v>0</v>
      </c>
      <c r="J67" s="20" t="n">
        <v>0</v>
      </c>
      <c r="K67" s="18" t="n">
        <v>0.25534328</v>
      </c>
      <c r="L67" s="20" t="n">
        <v>0.25485219</v>
      </c>
      <c r="M67" s="18" t="n">
        <v>57.01947746</v>
      </c>
      <c r="N67" s="20" t="n">
        <v>2.99412659</v>
      </c>
      <c r="O67" s="18" t="n">
        <v>0</v>
      </c>
      <c r="P67" s="20" t="n">
        <v>0</v>
      </c>
      <c r="Q67" s="18" t="n">
        <v>0.53139746</v>
      </c>
      <c r="R67" s="20" t="n">
        <v>0.38087714</v>
      </c>
    </row>
    <row r="68" spans="1:18">
      <c r="A68" s="15" t="s">
        <v>492</v>
      </c>
      <c r="B68" s="17" t="n">
        <v>3460</v>
      </c>
      <c r="C68" s="18">
        <f>(3090.0/B68*100)</f>
        <v/>
      </c>
      <c r="D68" s="19" t="n">
        <v>370</v>
      </c>
      <c r="E68" s="18" t="n">
        <v>46.48766399</v>
      </c>
      <c r="F68" s="20" t="n">
        <v>2.84130641</v>
      </c>
      <c r="G68" s="18" t="n">
        <v>50.37221603</v>
      </c>
      <c r="H68" s="20" t="n">
        <v>2.92336163</v>
      </c>
      <c r="I68" s="18" t="n">
        <v>0</v>
      </c>
      <c r="J68" s="20" t="n">
        <v>0</v>
      </c>
      <c r="K68" s="18" t="n">
        <v>0.27618157</v>
      </c>
      <c r="L68" s="20" t="n">
        <v>0.27692062</v>
      </c>
      <c r="M68" s="18" t="n">
        <v>0</v>
      </c>
      <c r="N68" s="20" t="n">
        <v>0</v>
      </c>
      <c r="O68" s="18" t="n">
        <v>0</v>
      </c>
      <c r="P68" s="20" t="n">
        <v>0</v>
      </c>
      <c r="Q68" s="18" t="n">
        <v>2.8639384</v>
      </c>
      <c r="R68" s="20" t="n">
        <v>1.01910346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16.46132989</v>
      </c>
      <c r="F70" s="20" t="n">
        <v>1.20376162</v>
      </c>
      <c r="G70" s="18" t="n">
        <v>79.4307453</v>
      </c>
      <c r="H70" s="20" t="n">
        <v>1.35602403</v>
      </c>
      <c r="I70" s="18" t="n">
        <v>0</v>
      </c>
      <c r="J70" s="20" t="n">
        <v>0</v>
      </c>
      <c r="K70" s="18" t="n">
        <v>0.60666841</v>
      </c>
      <c r="L70" s="20" t="n">
        <v>0.2063469</v>
      </c>
      <c r="M70" s="18" t="n">
        <v>0.1007763</v>
      </c>
      <c r="N70" s="20" t="n">
        <v>0.10114292</v>
      </c>
      <c r="O70" s="18" t="n">
        <v>0</v>
      </c>
      <c r="P70" s="20" t="n">
        <v>0</v>
      </c>
      <c r="Q70" s="18" t="n">
        <v>3.40048011</v>
      </c>
      <c r="R70" s="20" t="n">
        <v>0.62340578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(2722.0/B72*100)</f>
        <v/>
      </c>
      <c r="D72" s="19" t="n">
        <v>385</v>
      </c>
      <c r="E72" s="18" t="n">
        <v>24.75002191</v>
      </c>
      <c r="F72" s="20" t="n">
        <v>2.78392305</v>
      </c>
      <c r="G72" s="18" t="n">
        <v>74.20748416000001</v>
      </c>
      <c r="H72" s="20" t="n">
        <v>2.99493109</v>
      </c>
      <c r="I72" s="18" t="n">
        <v>0</v>
      </c>
      <c r="J72" s="20" t="n">
        <v>0</v>
      </c>
      <c r="K72" s="18" t="n">
        <v>0</v>
      </c>
      <c r="L72" s="20" t="n">
        <v>0</v>
      </c>
      <c r="M72" s="18" t="n">
        <v>0</v>
      </c>
      <c r="N72" s="20" t="n">
        <v>0</v>
      </c>
      <c r="O72" s="18" t="n">
        <v>0</v>
      </c>
      <c r="P72" s="20" t="n">
        <v>0</v>
      </c>
      <c r="Q72" s="18" t="n">
        <v>1.04249393</v>
      </c>
      <c r="R72" s="20" t="n">
        <v>0.53860794</v>
      </c>
    </row>
    <row r="73" spans="1:18">
      <c r="A73" s="15" t="s">
        <v>497</v>
      </c>
      <c r="B73" s="17" t="n">
        <v>2973</v>
      </c>
      <c r="C73" s="18">
        <f>(2604.0/B73*100)</f>
        <v/>
      </c>
      <c r="D73" s="19" t="n">
        <v>369</v>
      </c>
      <c r="E73" s="18" t="n">
        <v>12.27378905</v>
      </c>
      <c r="F73" s="20" t="n">
        <v>1.69915992</v>
      </c>
      <c r="G73" s="18" t="n">
        <v>87.30867689</v>
      </c>
      <c r="H73" s="20" t="n">
        <v>1.71291396</v>
      </c>
      <c r="I73" s="18" t="n">
        <v>0</v>
      </c>
      <c r="J73" s="20" t="n">
        <v>0</v>
      </c>
      <c r="K73" s="18" t="n">
        <v>0</v>
      </c>
      <c r="L73" s="20" t="n">
        <v>0</v>
      </c>
      <c r="M73" s="18" t="n">
        <v>0</v>
      </c>
      <c r="N73" s="20" t="n">
        <v>0</v>
      </c>
      <c r="O73" s="18" t="n">
        <v>0</v>
      </c>
      <c r="P73" s="20" t="n">
        <v>0</v>
      </c>
      <c r="Q73" s="18" t="n">
        <v>0.41753406</v>
      </c>
      <c r="R73" s="20" t="n">
        <v>0.29753024</v>
      </c>
    </row>
    <row r="74" spans="1:18">
      <c r="A74" s="15" t="s">
        <v>498</v>
      </c>
      <c r="B74" s="17" t="n">
        <v>3819</v>
      </c>
      <c r="C74" s="18">
        <f>(3357.0/B74*100)</f>
        <v/>
      </c>
      <c r="D74" s="19" t="n">
        <v>462</v>
      </c>
      <c r="E74" s="18" t="n">
        <v>16.78453395</v>
      </c>
      <c r="F74" s="20" t="n">
        <v>1.83317225</v>
      </c>
      <c r="G74" s="18" t="n">
        <v>82.10370937</v>
      </c>
      <c r="H74" s="20" t="n">
        <v>1.86592297</v>
      </c>
      <c r="I74" s="18" t="n">
        <v>0</v>
      </c>
      <c r="J74" s="20" t="n">
        <v>0</v>
      </c>
      <c r="K74" s="18" t="n">
        <v>0.11482217</v>
      </c>
      <c r="L74" s="20" t="n">
        <v>0.08323746</v>
      </c>
      <c r="M74" s="18" t="n">
        <v>0</v>
      </c>
      <c r="N74" s="20" t="n">
        <v>0</v>
      </c>
      <c r="O74" s="18" t="n">
        <v>0</v>
      </c>
      <c r="P74" s="20" t="n">
        <v>0</v>
      </c>
      <c r="Q74" s="18" t="n">
        <v>0.99693451</v>
      </c>
      <c r="R74" s="20" t="n">
        <v>0.5007504</v>
      </c>
    </row>
    <row r="75" spans="1:18">
      <c r="A75" s="15" t="s">
        <v>499</v>
      </c>
      <c r="B75" s="17" t="n">
        <v>4652</v>
      </c>
      <c r="C75" s="18">
        <f>(4085.0/B75*100)</f>
        <v/>
      </c>
      <c r="D75" s="19" t="n">
        <v>567</v>
      </c>
      <c r="E75" s="18" t="n">
        <v>45.03481807</v>
      </c>
      <c r="F75" s="20" t="n">
        <v>2.48257758</v>
      </c>
      <c r="G75" s="18" t="n">
        <v>54.34950007</v>
      </c>
      <c r="H75" s="20" t="n">
        <v>2.52126907</v>
      </c>
      <c r="I75" s="18" t="n">
        <v>0</v>
      </c>
      <c r="J75" s="20" t="n">
        <v>0</v>
      </c>
      <c r="K75" s="18" t="n">
        <v>0</v>
      </c>
      <c r="L75" s="20" t="n">
        <v>0</v>
      </c>
      <c r="M75" s="18" t="n">
        <v>0.00734461</v>
      </c>
      <c r="N75" s="20" t="n">
        <v>0.00708063</v>
      </c>
      <c r="O75" s="18" t="n">
        <v>0</v>
      </c>
      <c r="P75" s="20" t="n">
        <v>0</v>
      </c>
      <c r="Q75" s="18" t="n">
        <v>0.6083372500000001</v>
      </c>
      <c r="R75" s="20" t="n">
        <v>0.42701738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(2627.0/B77*100)</f>
        <v/>
      </c>
      <c r="D77" s="19" t="n">
        <v>342</v>
      </c>
      <c r="E77" s="18" t="n">
        <v>41.95479211</v>
      </c>
      <c r="F77" s="20" t="n">
        <v>2.71744483</v>
      </c>
      <c r="G77" s="18" t="n">
        <v>45.28645775</v>
      </c>
      <c r="H77" s="20" t="n">
        <v>2.83819007</v>
      </c>
      <c r="I77" s="18" t="n">
        <v>0</v>
      </c>
      <c r="J77" s="20" t="n">
        <v>0</v>
      </c>
      <c r="K77" s="18" t="n">
        <v>1.71615697</v>
      </c>
      <c r="L77" s="20" t="n">
        <v>0.68348878</v>
      </c>
      <c r="M77" s="18" t="n">
        <v>0.56818654</v>
      </c>
      <c r="N77" s="20" t="n">
        <v>0.37789502</v>
      </c>
      <c r="O77" s="18" t="n">
        <v>0</v>
      </c>
      <c r="P77" s="20" t="n">
        <v>0</v>
      </c>
      <c r="Q77" s="18" t="n">
        <v>10.47440664</v>
      </c>
      <c r="R77" s="20" t="n">
        <v>1.72857253</v>
      </c>
    </row>
    <row r="78" spans="1:18">
      <c r="A78" s="15" t="s">
        <v>502</v>
      </c>
      <c r="B78" s="17" t="n">
        <v>7115</v>
      </c>
      <c r="C78" s="18">
        <f>(6223.0/B78*100)</f>
        <v/>
      </c>
      <c r="D78" s="19" t="n">
        <v>892</v>
      </c>
      <c r="E78" s="18" t="n">
        <v>14.43597899</v>
      </c>
      <c r="F78" s="20" t="n">
        <v>1.41289113</v>
      </c>
      <c r="G78" s="18" t="n">
        <v>84.31919492</v>
      </c>
      <c r="H78" s="20" t="n">
        <v>1.51874403</v>
      </c>
      <c r="I78" s="18" t="n">
        <v>0</v>
      </c>
      <c r="J78" s="20" t="n">
        <v>0</v>
      </c>
      <c r="K78" s="18" t="n">
        <v>0.57892241</v>
      </c>
      <c r="L78" s="20" t="n">
        <v>0.28862731</v>
      </c>
      <c r="M78" s="18" t="n">
        <v>0.07580072</v>
      </c>
      <c r="N78" s="20" t="n">
        <v>0.05319013</v>
      </c>
      <c r="O78" s="18" t="n">
        <v>0</v>
      </c>
      <c r="P78" s="20" t="n">
        <v>0</v>
      </c>
      <c r="Q78" s="18" t="n">
        <v>0.59010296</v>
      </c>
      <c r="R78" s="20" t="n">
        <v>0.32554215</v>
      </c>
    </row>
    <row r="79" spans="1:18">
      <c r="A79" s="15" t="s">
        <v>503</v>
      </c>
      <c r="B79" s="17" t="n">
        <v>3154</v>
      </c>
      <c r="C79" s="18">
        <f>(2765.0/B79*100)</f>
        <v/>
      </c>
      <c r="D79" s="19" t="n">
        <v>389</v>
      </c>
      <c r="E79" s="18" t="n">
        <v>19.19948123</v>
      </c>
      <c r="F79" s="20" t="n">
        <v>2.26019609</v>
      </c>
      <c r="G79" s="18" t="n">
        <v>77.15532451</v>
      </c>
      <c r="H79" s="20" t="n">
        <v>2.35477937</v>
      </c>
      <c r="I79" s="18" t="n">
        <v>0</v>
      </c>
      <c r="J79" s="20" t="n">
        <v>0</v>
      </c>
      <c r="K79" s="18" t="n">
        <v>0.23872582</v>
      </c>
      <c r="L79" s="20" t="n">
        <v>0.23933447</v>
      </c>
      <c r="M79" s="18" t="n">
        <v>0.50024269</v>
      </c>
      <c r="N79" s="20" t="n">
        <v>0.32249878</v>
      </c>
      <c r="O79" s="18" t="n">
        <v>0</v>
      </c>
      <c r="P79" s="20" t="n">
        <v>0</v>
      </c>
      <c r="Q79" s="18" t="n">
        <v>2.90622576</v>
      </c>
      <c r="R79" s="20" t="n">
        <v>0.8724562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(14016.0/B82*100)</f>
        <v/>
      </c>
      <c r="D82" s="19" t="n">
        <v>1945</v>
      </c>
      <c r="E82" s="18" t="n">
        <v>16.03622555</v>
      </c>
      <c r="F82" s="20" t="n">
        <v>1.1720019</v>
      </c>
      <c r="G82" s="18" t="n">
        <v>83.14800676</v>
      </c>
      <c r="H82" s="20" t="n">
        <v>1.16928429</v>
      </c>
      <c r="I82" s="18" t="n">
        <v>0</v>
      </c>
      <c r="J82" s="20" t="n">
        <v>0</v>
      </c>
      <c r="K82" s="18" t="n">
        <v>0.11195124</v>
      </c>
      <c r="L82" s="20" t="n">
        <v>0.11210013</v>
      </c>
      <c r="M82" s="18" t="n">
        <v>0</v>
      </c>
      <c r="N82" s="20" t="n">
        <v>0</v>
      </c>
      <c r="O82" s="18" t="n">
        <v>0</v>
      </c>
      <c r="P82" s="20" t="n">
        <v>0</v>
      </c>
      <c r="Q82" s="18" t="n">
        <v>0.70381646</v>
      </c>
      <c r="R82" s="20" t="n">
        <v>0.26652618</v>
      </c>
    </row>
    <row r="83" spans="1:18">
      <c r="A83" s="15" t="s">
        <v>507</v>
      </c>
      <c r="B83" s="17" t="n">
        <v>808</v>
      </c>
      <c r="C83" s="18">
        <f>(706.0/B83*100)</f>
        <v/>
      </c>
      <c r="D83" s="19" t="n">
        <v>102</v>
      </c>
      <c r="E83" s="18" t="n">
        <v>11.77205629</v>
      </c>
      <c r="F83" s="20" t="n">
        <v>3.26063656</v>
      </c>
      <c r="G83" s="18" t="n">
        <v>88.22794371000001</v>
      </c>
      <c r="H83" s="20" t="n">
        <v>3.26063656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(810.0/B84*100)</f>
        <v/>
      </c>
      <c r="D84" s="19" t="n">
        <v>128</v>
      </c>
      <c r="E84" s="18" t="n">
        <v>19.19356609</v>
      </c>
      <c r="F84" s="20" t="n">
        <v>2.94890268</v>
      </c>
      <c r="G84" s="18" t="n">
        <v>80.80643391</v>
      </c>
      <c r="H84" s="20" t="n">
        <v>2.94890268</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(6295.0/B7*100)</f>
        <v/>
      </c>
      <c r="D7" s="19" t="n">
        <v>868</v>
      </c>
      <c r="E7" s="18" t="n">
        <v>8.58304624</v>
      </c>
      <c r="F7" s="20" t="n">
        <v>1.18133061</v>
      </c>
      <c r="G7" s="18" t="n">
        <v>81.97371136</v>
      </c>
      <c r="H7" s="20" t="n">
        <v>1.47560111</v>
      </c>
      <c r="I7" s="18" t="n">
        <v>0</v>
      </c>
      <c r="J7" s="20" t="n">
        <v>0</v>
      </c>
      <c r="K7" s="18" t="n">
        <v>0.12490536</v>
      </c>
      <c r="L7" s="20" t="n">
        <v>0.11660706</v>
      </c>
      <c r="M7" s="18" t="n">
        <v>6.48105735</v>
      </c>
      <c r="N7" s="20" t="n">
        <v>1.0432032</v>
      </c>
      <c r="O7" s="18" t="n">
        <v>0</v>
      </c>
      <c r="P7" s="20" t="n">
        <v>0</v>
      </c>
      <c r="Q7" s="18" t="n">
        <v>2.8372797</v>
      </c>
      <c r="R7" s="20" t="n">
        <v>0.6285110900000001</v>
      </c>
    </row>
    <row r="8" spans="1:18">
      <c r="A8" s="15" t="s">
        <v>430</v>
      </c>
      <c r="B8" s="17" t="n">
        <v>3443</v>
      </c>
      <c r="C8" s="18">
        <f>(3007.0/B8*100)</f>
        <v/>
      </c>
      <c r="D8" s="19" t="n">
        <v>436</v>
      </c>
      <c r="E8" s="18" t="n">
        <v>15.60259282</v>
      </c>
      <c r="F8" s="20" t="n">
        <v>2.60637579</v>
      </c>
      <c r="G8" s="18" t="n">
        <v>81.79519569</v>
      </c>
      <c r="H8" s="20" t="n">
        <v>2.60582226</v>
      </c>
      <c r="I8" s="18" t="n">
        <v>0</v>
      </c>
      <c r="J8" s="20" t="n">
        <v>0</v>
      </c>
      <c r="K8" s="18" t="n">
        <v>0</v>
      </c>
      <c r="L8" s="20" t="n">
        <v>0</v>
      </c>
      <c r="M8" s="18" t="n">
        <v>0</v>
      </c>
      <c r="N8" s="20" t="n">
        <v>0</v>
      </c>
      <c r="O8" s="18" t="n">
        <v>0</v>
      </c>
      <c r="P8" s="20" t="n">
        <v>0</v>
      </c>
      <c r="Q8" s="18" t="n">
        <v>2.6022115</v>
      </c>
      <c r="R8" s="20" t="n">
        <v>0.93244844</v>
      </c>
    </row>
    <row r="9" spans="1:18">
      <c r="A9" s="15" t="s">
        <v>431</v>
      </c>
      <c r="B9" s="17" t="n">
        <v>4752</v>
      </c>
      <c r="C9" s="18">
        <f>(4123.0/B9*100)</f>
        <v/>
      </c>
      <c r="D9" s="19" t="n">
        <v>629</v>
      </c>
      <c r="E9" s="18" t="n">
        <v>19.59897859</v>
      </c>
      <c r="F9" s="20" t="n">
        <v>1.79969412</v>
      </c>
      <c r="G9" s="18" t="n">
        <v>77.10071649</v>
      </c>
      <c r="H9" s="20" t="n">
        <v>2.11038541</v>
      </c>
      <c r="I9" s="18" t="n">
        <v>0</v>
      </c>
      <c r="J9" s="20" t="n">
        <v>0</v>
      </c>
      <c r="K9" s="18" t="n">
        <v>0</v>
      </c>
      <c r="L9" s="20" t="n">
        <v>0</v>
      </c>
      <c r="M9" s="18" t="n">
        <v>0.32488085</v>
      </c>
      <c r="N9" s="20" t="n">
        <v>0.03915962</v>
      </c>
      <c r="O9" s="18" t="n">
        <v>0</v>
      </c>
      <c r="P9" s="20" t="n">
        <v>0</v>
      </c>
      <c r="Q9" s="18" t="n">
        <v>2.97542407</v>
      </c>
      <c r="R9" s="20" t="n">
        <v>0.80741369</v>
      </c>
    </row>
    <row r="10" spans="1:18">
      <c r="A10" s="15" t="s">
        <v>432</v>
      </c>
      <c r="B10" s="17" t="n">
        <v>10022</v>
      </c>
      <c r="C10" s="18">
        <f>(8798.0/B10*100)</f>
        <v/>
      </c>
      <c r="D10" s="19" t="n">
        <v>1224</v>
      </c>
      <c r="E10" s="18" t="n">
        <v>12.08730875</v>
      </c>
      <c r="F10" s="20" t="n">
        <v>1.47866128</v>
      </c>
      <c r="G10" s="18" t="n">
        <v>75.75527963</v>
      </c>
      <c r="H10" s="20" t="n">
        <v>1.96903823</v>
      </c>
      <c r="I10" s="18" t="n">
        <v>0</v>
      </c>
      <c r="J10" s="20" t="n">
        <v>0</v>
      </c>
      <c r="K10" s="18" t="n">
        <v>0</v>
      </c>
      <c r="L10" s="20" t="n">
        <v>0</v>
      </c>
      <c r="M10" s="18" t="n">
        <v>11.65568216</v>
      </c>
      <c r="N10" s="20" t="n">
        <v>1.53586824</v>
      </c>
      <c r="O10" s="18" t="n">
        <v>0</v>
      </c>
      <c r="P10" s="20" t="n">
        <v>0</v>
      </c>
      <c r="Q10" s="18" t="n">
        <v>0.50172947</v>
      </c>
      <c r="R10" s="20" t="n">
        <v>0.29564981</v>
      </c>
    </row>
    <row r="11" spans="1:18">
      <c r="A11" s="15" t="s">
        <v>433</v>
      </c>
      <c r="B11" s="17" t="n">
        <v>3500</v>
      </c>
      <c r="C11" s="18">
        <f>(3100.0/B11*100)</f>
        <v/>
      </c>
      <c r="D11" s="19" t="n">
        <v>400</v>
      </c>
      <c r="E11" s="18" t="n">
        <v>10.80241851</v>
      </c>
      <c r="F11" s="20" t="n">
        <v>2.46359123</v>
      </c>
      <c r="G11" s="18" t="n">
        <v>85.37194705</v>
      </c>
      <c r="H11" s="20" t="n">
        <v>2.72335235</v>
      </c>
      <c r="I11" s="18" t="n">
        <v>0</v>
      </c>
      <c r="J11" s="20" t="n">
        <v>0</v>
      </c>
      <c r="K11" s="18" t="n">
        <v>0</v>
      </c>
      <c r="L11" s="20" t="n">
        <v>0</v>
      </c>
      <c r="M11" s="18" t="n">
        <v>0</v>
      </c>
      <c r="N11" s="20" t="n">
        <v>0</v>
      </c>
      <c r="O11" s="18" t="n">
        <v>0</v>
      </c>
      <c r="P11" s="20" t="n">
        <v>0</v>
      </c>
      <c r="Q11" s="18" t="n">
        <v>3.82563444</v>
      </c>
      <c r="R11" s="20" t="n">
        <v>1.35788968</v>
      </c>
    </row>
    <row r="12" spans="1:18">
      <c r="A12" s="15" t="s">
        <v>434</v>
      </c>
      <c r="B12" s="17" t="n">
        <v>3422</v>
      </c>
      <c r="C12" s="18">
        <f>(2969.0/B12*100)</f>
        <v/>
      </c>
      <c r="D12" s="19" t="n">
        <v>453</v>
      </c>
      <c r="E12" s="18" t="n">
        <v>19.20029555</v>
      </c>
      <c r="F12" s="20" t="n">
        <v>2.51731912</v>
      </c>
      <c r="G12" s="18" t="n">
        <v>76.55623844</v>
      </c>
      <c r="H12" s="20" t="n">
        <v>2.66461962</v>
      </c>
      <c r="I12" s="18" t="n">
        <v>0</v>
      </c>
      <c r="J12" s="20" t="n">
        <v>0</v>
      </c>
      <c r="K12" s="18" t="n">
        <v>0</v>
      </c>
      <c r="L12" s="20" t="n">
        <v>0</v>
      </c>
      <c r="M12" s="18" t="n">
        <v>0.57876225</v>
      </c>
      <c r="N12" s="20" t="n">
        <v>0.44079206</v>
      </c>
      <c r="O12" s="18" t="n">
        <v>0</v>
      </c>
      <c r="P12" s="20" t="n">
        <v>0</v>
      </c>
      <c r="Q12" s="18" t="n">
        <v>3.66470376</v>
      </c>
      <c r="R12" s="20" t="n">
        <v>0.96416563</v>
      </c>
    </row>
    <row r="13" spans="1:18">
      <c r="A13" s="15" t="s">
        <v>435</v>
      </c>
      <c r="B13" s="17" t="n">
        <v>3602</v>
      </c>
      <c r="C13" s="18">
        <f>(3031.0/B13*100)</f>
        <v/>
      </c>
      <c r="D13" s="19" t="n">
        <v>571</v>
      </c>
      <c r="E13" s="18" t="n">
        <v>15.90683359</v>
      </c>
      <c r="F13" s="20" t="n">
        <v>1.91328855</v>
      </c>
      <c r="G13" s="18" t="n">
        <v>82.01378596000001</v>
      </c>
      <c r="H13" s="20" t="n">
        <v>1.96003438</v>
      </c>
      <c r="I13" s="18" t="n">
        <v>0</v>
      </c>
      <c r="J13" s="20" t="n">
        <v>0</v>
      </c>
      <c r="K13" s="18" t="n">
        <v>0.52279472</v>
      </c>
      <c r="L13" s="20" t="n">
        <v>0.30855413</v>
      </c>
      <c r="M13" s="18" t="n">
        <v>0</v>
      </c>
      <c r="N13" s="20" t="n">
        <v>0</v>
      </c>
      <c r="O13" s="18" t="n">
        <v>0</v>
      </c>
      <c r="P13" s="20" t="n">
        <v>0</v>
      </c>
      <c r="Q13" s="18" t="n">
        <v>1.55658573</v>
      </c>
      <c r="R13" s="20" t="n">
        <v>0.5704563499999999</v>
      </c>
    </row>
    <row r="14" spans="1:18">
      <c r="A14" s="15" t="s">
        <v>436</v>
      </c>
      <c r="B14" s="17" t="n">
        <v>2788</v>
      </c>
      <c r="C14" s="18">
        <f>(2442.0/B14*100)</f>
        <v/>
      </c>
      <c r="D14" s="19" t="n">
        <v>346</v>
      </c>
      <c r="E14" s="18" t="n">
        <v>7.7482448</v>
      </c>
      <c r="F14" s="20" t="n">
        <v>1.70896194</v>
      </c>
      <c r="G14" s="18" t="n">
        <v>90.81178459</v>
      </c>
      <c r="H14" s="20" t="n">
        <v>1.8421267</v>
      </c>
      <c r="I14" s="18" t="n">
        <v>0</v>
      </c>
      <c r="J14" s="20" t="n">
        <v>0</v>
      </c>
      <c r="K14" s="18" t="n">
        <v>0</v>
      </c>
      <c r="L14" s="20" t="n">
        <v>0</v>
      </c>
      <c r="M14" s="18" t="n">
        <v>0</v>
      </c>
      <c r="N14" s="20" t="n">
        <v>0</v>
      </c>
      <c r="O14" s="18" t="n">
        <v>0</v>
      </c>
      <c r="P14" s="20" t="n">
        <v>0</v>
      </c>
      <c r="Q14" s="18" t="n">
        <v>1.43997062</v>
      </c>
      <c r="R14" s="20" t="n">
        <v>0.64874622</v>
      </c>
    </row>
    <row r="15" spans="1:18">
      <c r="A15" s="15" t="s">
        <v>437</v>
      </c>
      <c r="B15" s="17" t="n">
        <v>2863</v>
      </c>
      <c r="C15" s="18">
        <f>(2513.0/B15*100)</f>
        <v/>
      </c>
      <c r="D15" s="19" t="n">
        <v>350</v>
      </c>
      <c r="E15" s="18" t="n">
        <v>9.939535429999999</v>
      </c>
      <c r="F15" s="20" t="n">
        <v>2.55534865</v>
      </c>
      <c r="G15" s="18" t="n">
        <v>88.30783878</v>
      </c>
      <c r="H15" s="20" t="n">
        <v>2.7781112</v>
      </c>
      <c r="I15" s="18" t="n">
        <v>0</v>
      </c>
      <c r="J15" s="20" t="n">
        <v>0</v>
      </c>
      <c r="K15" s="18" t="n">
        <v>0.6027164699999999</v>
      </c>
      <c r="L15" s="20" t="n">
        <v>0.63472249</v>
      </c>
      <c r="M15" s="18" t="n">
        <v>0</v>
      </c>
      <c r="N15" s="20" t="n">
        <v>0</v>
      </c>
      <c r="O15" s="18" t="n">
        <v>0</v>
      </c>
      <c r="P15" s="20" t="n">
        <v>0</v>
      </c>
      <c r="Q15" s="18" t="n">
        <v>1.14990931</v>
      </c>
      <c r="R15" s="20" t="n">
        <v>0.75064346</v>
      </c>
    </row>
    <row r="16" spans="1:18">
      <c r="A16" s="15" t="s">
        <v>438</v>
      </c>
      <c r="B16" s="17" t="n">
        <v>3111</v>
      </c>
      <c r="C16" s="18">
        <f>(2739.0/B16*100)</f>
        <v/>
      </c>
      <c r="D16" s="19" t="n">
        <v>372</v>
      </c>
      <c r="E16" s="18" t="n">
        <v>26.25591275</v>
      </c>
      <c r="F16" s="20" t="n">
        <v>2.47622368</v>
      </c>
      <c r="G16" s="18" t="n">
        <v>69.16310765</v>
      </c>
      <c r="H16" s="20" t="n">
        <v>2.49679545</v>
      </c>
      <c r="I16" s="18" t="n">
        <v>0</v>
      </c>
      <c r="J16" s="20" t="n">
        <v>0</v>
      </c>
      <c r="K16" s="18" t="n">
        <v>0.51944662</v>
      </c>
      <c r="L16" s="20" t="n">
        <v>0.4262888</v>
      </c>
      <c r="M16" s="18" t="n">
        <v>0</v>
      </c>
      <c r="N16" s="20" t="n">
        <v>0</v>
      </c>
      <c r="O16" s="18" t="n">
        <v>0</v>
      </c>
      <c r="P16" s="20" t="n">
        <v>0</v>
      </c>
      <c r="Q16" s="18" t="n">
        <v>4.06153298</v>
      </c>
      <c r="R16" s="20" t="n">
        <v>1.19380282</v>
      </c>
    </row>
    <row r="17" spans="1:18">
      <c r="A17" s="15" t="s">
        <v>439</v>
      </c>
      <c r="B17" s="17" t="n">
        <v>3197</v>
      </c>
      <c r="C17" s="18">
        <f>(2780.0/B17*100)</f>
        <v/>
      </c>
      <c r="D17" s="19" t="n">
        <v>417</v>
      </c>
      <c r="E17" s="18" t="n">
        <v>17.2427475</v>
      </c>
      <c r="F17" s="20" t="n">
        <v>1.96169534</v>
      </c>
      <c r="G17" s="18" t="n">
        <v>78.34821273999999</v>
      </c>
      <c r="H17" s="20" t="n">
        <v>2.27130036</v>
      </c>
      <c r="I17" s="18" t="n">
        <v>0</v>
      </c>
      <c r="J17" s="20" t="n">
        <v>0</v>
      </c>
      <c r="K17" s="18" t="n">
        <v>0.4819989</v>
      </c>
      <c r="L17" s="20" t="n">
        <v>0.33937915</v>
      </c>
      <c r="M17" s="18" t="n">
        <v>0</v>
      </c>
      <c r="N17" s="20" t="n">
        <v>0</v>
      </c>
      <c r="O17" s="18" t="n">
        <v>0</v>
      </c>
      <c r="P17" s="20" t="n">
        <v>0</v>
      </c>
      <c r="Q17" s="18" t="n">
        <v>3.92704086</v>
      </c>
      <c r="R17" s="20" t="n">
        <v>0.93219885</v>
      </c>
    </row>
    <row r="18" spans="1:18">
      <c r="A18" s="15" t="s">
        <v>440</v>
      </c>
      <c r="B18" s="17" t="n">
        <v>2706</v>
      </c>
      <c r="C18" s="18">
        <f>(2369.0/B18*100)</f>
        <v/>
      </c>
      <c r="D18" s="19" t="n">
        <v>337</v>
      </c>
      <c r="E18" s="18" t="n">
        <v>13.44683693</v>
      </c>
      <c r="F18" s="20" t="n">
        <v>1.99154687</v>
      </c>
      <c r="G18" s="18" t="n">
        <v>83.86095063</v>
      </c>
      <c r="H18" s="20" t="n">
        <v>2.16425148</v>
      </c>
      <c r="I18" s="18" t="n">
        <v>0</v>
      </c>
      <c r="J18" s="20" t="n">
        <v>0</v>
      </c>
      <c r="K18" s="18" t="n">
        <v>0.5752654699999999</v>
      </c>
      <c r="L18" s="20" t="n">
        <v>0.56813896</v>
      </c>
      <c r="M18" s="18" t="n">
        <v>0</v>
      </c>
      <c r="N18" s="20" t="n">
        <v>0</v>
      </c>
      <c r="O18" s="18" t="n">
        <v>0</v>
      </c>
      <c r="P18" s="20" t="n">
        <v>0</v>
      </c>
      <c r="Q18" s="18" t="n">
        <v>2.11694697</v>
      </c>
      <c r="R18" s="20" t="n">
        <v>0.76484188</v>
      </c>
    </row>
    <row r="19" spans="1:18">
      <c r="A19" s="15" t="s">
        <v>441</v>
      </c>
      <c r="B19" s="17" t="n">
        <v>2850</v>
      </c>
      <c r="C19" s="18">
        <f>(2495.0/B19*100)</f>
        <v/>
      </c>
      <c r="D19" s="19" t="n">
        <v>355</v>
      </c>
      <c r="E19" s="18" t="n">
        <v>16.03887176</v>
      </c>
      <c r="F19" s="20" t="n">
        <v>2.15091457</v>
      </c>
      <c r="G19" s="18" t="n">
        <v>80.02028583000001</v>
      </c>
      <c r="H19" s="20" t="n">
        <v>2.29677483</v>
      </c>
      <c r="I19" s="18" t="n">
        <v>0</v>
      </c>
      <c r="J19" s="20" t="n">
        <v>0</v>
      </c>
      <c r="K19" s="18" t="n">
        <v>0</v>
      </c>
      <c r="L19" s="20" t="n">
        <v>0</v>
      </c>
      <c r="M19" s="18" t="n">
        <v>0</v>
      </c>
      <c r="N19" s="20" t="n">
        <v>0</v>
      </c>
      <c r="O19" s="18" t="n">
        <v>0</v>
      </c>
      <c r="P19" s="20" t="n">
        <v>0</v>
      </c>
      <c r="Q19" s="18" t="n">
        <v>3.94084241</v>
      </c>
      <c r="R19" s="20" t="n">
        <v>1.32696428</v>
      </c>
    </row>
    <row r="20" spans="1:18">
      <c r="A20" s="15" t="s">
        <v>442</v>
      </c>
      <c r="B20" s="17" t="n">
        <v>1741</v>
      </c>
      <c r="C20" s="18">
        <f>(1527.0/B20*100)</f>
        <v/>
      </c>
      <c r="D20" s="19" t="n">
        <v>214</v>
      </c>
      <c r="E20" s="18" t="n">
        <v>14.13835096</v>
      </c>
      <c r="F20" s="20" t="n">
        <v>2.41854869</v>
      </c>
      <c r="G20" s="18" t="n">
        <v>84.69016336999999</v>
      </c>
      <c r="H20" s="20" t="n">
        <v>2.76491952</v>
      </c>
      <c r="I20" s="18" t="n">
        <v>0</v>
      </c>
      <c r="J20" s="20" t="n">
        <v>0</v>
      </c>
      <c r="K20" s="18" t="n">
        <v>0</v>
      </c>
      <c r="L20" s="20" t="n">
        <v>0</v>
      </c>
      <c r="M20" s="18" t="n">
        <v>0</v>
      </c>
      <c r="N20" s="20" t="n">
        <v>0</v>
      </c>
      <c r="O20" s="18" t="n">
        <v>0</v>
      </c>
      <c r="P20" s="20" t="n">
        <v>0</v>
      </c>
      <c r="Q20" s="18" t="n">
        <v>1.17148567</v>
      </c>
      <c r="R20" s="20" t="n">
        <v>0.84875782</v>
      </c>
    </row>
    <row r="21" spans="1:18">
      <c r="A21" s="15" t="s">
        <v>443</v>
      </c>
      <c r="B21" s="17" t="n">
        <v>2833</v>
      </c>
      <c r="C21" s="18">
        <f>(2364.0/B21*100)</f>
        <v/>
      </c>
      <c r="D21" s="19" t="n">
        <v>469</v>
      </c>
      <c r="E21" s="18" t="n">
        <v>7.02226484</v>
      </c>
      <c r="F21" s="20" t="n">
        <v>1.006331</v>
      </c>
      <c r="G21" s="18" t="n">
        <v>92.81246149</v>
      </c>
      <c r="H21" s="20" t="n">
        <v>1.02066554</v>
      </c>
      <c r="I21" s="18" t="n">
        <v>0</v>
      </c>
      <c r="J21" s="20" t="n">
        <v>0</v>
      </c>
      <c r="K21" s="18" t="n">
        <v>0</v>
      </c>
      <c r="L21" s="20" t="n">
        <v>0</v>
      </c>
      <c r="M21" s="18" t="n">
        <v>0</v>
      </c>
      <c r="N21" s="20" t="n">
        <v>0</v>
      </c>
      <c r="O21" s="18" t="n">
        <v>0</v>
      </c>
      <c r="P21" s="20" t="n">
        <v>0</v>
      </c>
      <c r="Q21" s="18" t="n">
        <v>0.16527367</v>
      </c>
      <c r="R21" s="20" t="n">
        <v>0.16566777</v>
      </c>
    </row>
    <row r="22" spans="1:18">
      <c r="A22" s="15" t="s">
        <v>444</v>
      </c>
      <c r="B22" s="17" t="n">
        <v>3667</v>
      </c>
      <c r="C22" s="18">
        <f>(3200.0/B22*100)</f>
        <v/>
      </c>
      <c r="D22" s="19" t="n">
        <v>467</v>
      </c>
      <c r="E22" s="18" t="n">
        <v>16.83825914</v>
      </c>
      <c r="F22" s="20" t="n">
        <v>2.00126309</v>
      </c>
      <c r="G22" s="18" t="n">
        <v>80.12246634</v>
      </c>
      <c r="H22" s="20" t="n">
        <v>2.1253248</v>
      </c>
      <c r="I22" s="18" t="n">
        <v>0</v>
      </c>
      <c r="J22" s="20" t="n">
        <v>0</v>
      </c>
      <c r="K22" s="18" t="n">
        <v>0</v>
      </c>
      <c r="L22" s="20" t="n">
        <v>0</v>
      </c>
      <c r="M22" s="18" t="n">
        <v>0</v>
      </c>
      <c r="N22" s="20" t="n">
        <v>0</v>
      </c>
      <c r="O22" s="18" t="n">
        <v>0</v>
      </c>
      <c r="P22" s="20" t="n">
        <v>0</v>
      </c>
      <c r="Q22" s="18" t="n">
        <v>3.03927453</v>
      </c>
      <c r="R22" s="20" t="n">
        <v>0.80840977</v>
      </c>
    </row>
    <row r="23" spans="1:18">
      <c r="A23" s="15" t="s">
        <v>445</v>
      </c>
      <c r="B23" s="17" t="n">
        <v>5792</v>
      </c>
      <c r="C23" s="18">
        <f>(5095.0/B23*100)</f>
        <v/>
      </c>
      <c r="D23" s="19" t="n">
        <v>697</v>
      </c>
      <c r="E23" s="18" t="n">
        <v>22.65769179</v>
      </c>
      <c r="F23" s="20" t="n">
        <v>2.23449773</v>
      </c>
      <c r="G23" s="18" t="n">
        <v>71.63070412</v>
      </c>
      <c r="H23" s="20" t="n">
        <v>2.73761834</v>
      </c>
      <c r="I23" s="18" t="n">
        <v>0</v>
      </c>
      <c r="J23" s="20" t="n">
        <v>0</v>
      </c>
      <c r="K23" s="18" t="n">
        <v>0.66959417</v>
      </c>
      <c r="L23" s="20" t="n">
        <v>0.52854995</v>
      </c>
      <c r="M23" s="18" t="n">
        <v>0.0581283</v>
      </c>
      <c r="N23" s="20" t="n">
        <v>0.02135899</v>
      </c>
      <c r="O23" s="18" t="n">
        <v>0</v>
      </c>
      <c r="P23" s="20" t="n">
        <v>0</v>
      </c>
      <c r="Q23" s="18" t="n">
        <v>4.98388162</v>
      </c>
      <c r="R23" s="20" t="n">
        <v>1.61162084</v>
      </c>
    </row>
    <row r="24" spans="1:18">
      <c r="A24" s="15" t="s">
        <v>446</v>
      </c>
      <c r="B24" s="17" t="n">
        <v>3309</v>
      </c>
      <c r="C24" s="18">
        <f>(2934.0/B24*100)</f>
        <v/>
      </c>
      <c r="D24" s="19" t="n">
        <v>375</v>
      </c>
      <c r="E24" s="18" t="n">
        <v>6.4255776</v>
      </c>
      <c r="F24" s="20" t="n">
        <v>1.12200244</v>
      </c>
      <c r="G24" s="18" t="n">
        <v>90.68285639</v>
      </c>
      <c r="H24" s="20" t="n">
        <v>1.50463251</v>
      </c>
      <c r="I24" s="18" t="n">
        <v>0</v>
      </c>
      <c r="J24" s="20" t="n">
        <v>0</v>
      </c>
      <c r="K24" s="18" t="n">
        <v>0</v>
      </c>
      <c r="L24" s="20" t="n">
        <v>0</v>
      </c>
      <c r="M24" s="18" t="n">
        <v>0</v>
      </c>
      <c r="N24" s="20" t="n">
        <v>0</v>
      </c>
      <c r="O24" s="18" t="n">
        <v>0</v>
      </c>
      <c r="P24" s="20" t="n">
        <v>0</v>
      </c>
      <c r="Q24" s="18" t="n">
        <v>2.89156601</v>
      </c>
      <c r="R24" s="20" t="n">
        <v>0.82871735</v>
      </c>
    </row>
    <row r="25" spans="1:18">
      <c r="A25" s="15" t="s">
        <v>447</v>
      </c>
      <c r="B25" s="17" t="n">
        <v>2669</v>
      </c>
      <c r="C25" s="18">
        <f>(2329.0/B25*100)</f>
        <v/>
      </c>
      <c r="D25" s="19" t="n">
        <v>340</v>
      </c>
      <c r="E25" s="18" t="n">
        <v>1.36001769</v>
      </c>
      <c r="F25" s="20" t="n">
        <v>0.72720901</v>
      </c>
      <c r="G25" s="18" t="n">
        <v>95.4391677</v>
      </c>
      <c r="H25" s="20" t="n">
        <v>1.23128546</v>
      </c>
      <c r="I25" s="18" t="n">
        <v>0</v>
      </c>
      <c r="J25" s="20" t="n">
        <v>0</v>
      </c>
      <c r="K25" s="18" t="n">
        <v>0.51311246</v>
      </c>
      <c r="L25" s="20" t="n">
        <v>0.37751459</v>
      </c>
      <c r="M25" s="18" t="n">
        <v>0</v>
      </c>
      <c r="N25" s="20" t="n">
        <v>0</v>
      </c>
      <c r="O25" s="18" t="n">
        <v>0</v>
      </c>
      <c r="P25" s="20" t="n">
        <v>0</v>
      </c>
      <c r="Q25" s="18" t="n">
        <v>2.68770215</v>
      </c>
      <c r="R25" s="20" t="n">
        <v>0.84315806</v>
      </c>
    </row>
    <row r="26" spans="1:18">
      <c r="A26" s="15" t="s">
        <v>448</v>
      </c>
      <c r="B26" s="17" t="n">
        <v>2419</v>
      </c>
      <c r="C26" s="18">
        <f>(2122.0/B26*100)</f>
        <v/>
      </c>
      <c r="D26" s="19" t="n">
        <v>297</v>
      </c>
      <c r="E26" s="18" t="n">
        <v>18.8028755</v>
      </c>
      <c r="F26" s="20" t="n">
        <v>2.4649064</v>
      </c>
      <c r="G26" s="18" t="n">
        <v>80.98813213</v>
      </c>
      <c r="H26" s="20" t="n">
        <v>2.47116381</v>
      </c>
      <c r="I26" s="18" t="n">
        <v>0</v>
      </c>
      <c r="J26" s="20" t="n">
        <v>0</v>
      </c>
      <c r="K26" s="18" t="n">
        <v>0</v>
      </c>
      <c r="L26" s="20" t="n">
        <v>0</v>
      </c>
      <c r="M26" s="18" t="n">
        <v>0</v>
      </c>
      <c r="N26" s="20" t="n">
        <v>0</v>
      </c>
      <c r="O26" s="18" t="n">
        <v>0</v>
      </c>
      <c r="P26" s="20" t="n">
        <v>0</v>
      </c>
      <c r="Q26" s="18" t="n">
        <v>0.20899237</v>
      </c>
      <c r="R26" s="20" t="n">
        <v>0.21867516</v>
      </c>
    </row>
    <row r="27" spans="1:18">
      <c r="A27" s="15" t="s">
        <v>449</v>
      </c>
      <c r="B27" s="17" t="n">
        <v>2683</v>
      </c>
      <c r="C27" s="18">
        <f>(2337.0/B27*100)</f>
        <v/>
      </c>
      <c r="D27" s="19" t="n">
        <v>346</v>
      </c>
      <c r="E27" s="18" t="n">
        <v>19.69548106</v>
      </c>
      <c r="F27" s="20" t="n">
        <v>1.98336297</v>
      </c>
      <c r="G27" s="18" t="n">
        <v>78.84125229999999</v>
      </c>
      <c r="H27" s="20" t="n">
        <v>2.20186957</v>
      </c>
      <c r="I27" s="18" t="n">
        <v>0</v>
      </c>
      <c r="J27" s="20" t="n">
        <v>0</v>
      </c>
      <c r="K27" s="18" t="n">
        <v>0.31734363</v>
      </c>
      <c r="L27" s="20" t="n">
        <v>0.30555048</v>
      </c>
      <c r="M27" s="18" t="n">
        <v>0</v>
      </c>
      <c r="N27" s="20" t="n">
        <v>0</v>
      </c>
      <c r="O27" s="18" t="n">
        <v>0</v>
      </c>
      <c r="P27" s="20" t="n">
        <v>0</v>
      </c>
      <c r="Q27" s="18" t="n">
        <v>1.14592301</v>
      </c>
      <c r="R27" s="20" t="n">
        <v>0.5666412199999999</v>
      </c>
    </row>
    <row r="28" spans="1:18">
      <c r="A28" s="15" t="s">
        <v>450</v>
      </c>
      <c r="B28" s="17" t="n">
        <v>3803</v>
      </c>
      <c r="C28" s="18">
        <f>(3339.0/B28*100)</f>
        <v/>
      </c>
      <c r="D28" s="19" t="n">
        <v>464</v>
      </c>
      <c r="E28" s="18" t="n">
        <v>26.2523774</v>
      </c>
      <c r="F28" s="20" t="n">
        <v>2.34495498</v>
      </c>
      <c r="G28" s="18" t="n">
        <v>72.3988141</v>
      </c>
      <c r="H28" s="20" t="n">
        <v>2.31825308</v>
      </c>
      <c r="I28" s="18" t="n">
        <v>0</v>
      </c>
      <c r="J28" s="20" t="n">
        <v>0</v>
      </c>
      <c r="K28" s="18" t="n">
        <v>0</v>
      </c>
      <c r="L28" s="20" t="n">
        <v>0</v>
      </c>
      <c r="M28" s="18" t="n">
        <v>0.17974195</v>
      </c>
      <c r="N28" s="20" t="n">
        <v>0.1791127</v>
      </c>
      <c r="O28" s="18" t="n">
        <v>0</v>
      </c>
      <c r="P28" s="20" t="n">
        <v>0</v>
      </c>
      <c r="Q28" s="18" t="n">
        <v>1.16906655</v>
      </c>
      <c r="R28" s="20" t="n">
        <v>0.69993852</v>
      </c>
    </row>
    <row r="29" spans="1:18">
      <c r="A29" s="15" t="s">
        <v>451</v>
      </c>
      <c r="B29" s="17" t="n">
        <v>2700</v>
      </c>
      <c r="C29" s="18">
        <f>(2339.0/B29*100)</f>
        <v/>
      </c>
      <c r="D29" s="19" t="n">
        <v>361</v>
      </c>
      <c r="E29" s="18" t="n">
        <v>22.11077628</v>
      </c>
      <c r="F29" s="20" t="n">
        <v>2.59135474</v>
      </c>
      <c r="G29" s="18" t="n">
        <v>77.4673219</v>
      </c>
      <c r="H29" s="20" t="n">
        <v>2.74379209</v>
      </c>
      <c r="I29" s="18" t="n">
        <v>0</v>
      </c>
      <c r="J29" s="20" t="n">
        <v>0</v>
      </c>
      <c r="K29" s="18" t="n">
        <v>0</v>
      </c>
      <c r="L29" s="20" t="n">
        <v>0</v>
      </c>
      <c r="M29" s="18" t="n">
        <v>0</v>
      </c>
      <c r="N29" s="20" t="n">
        <v>0</v>
      </c>
      <c r="O29" s="18" t="n">
        <v>0</v>
      </c>
      <c r="P29" s="20" t="n">
        <v>0</v>
      </c>
      <c r="Q29" s="18" t="n">
        <v>0.42190182</v>
      </c>
      <c r="R29" s="20" t="n">
        <v>0.30845812</v>
      </c>
    </row>
    <row r="30" spans="1:18">
      <c r="A30" s="15" t="s">
        <v>452</v>
      </c>
      <c r="B30" s="17" t="n">
        <v>2257</v>
      </c>
      <c r="C30" s="18">
        <f>(2009.0/B30*100)</f>
        <v/>
      </c>
      <c r="D30" s="19" t="n">
        <v>248</v>
      </c>
      <c r="E30" s="18" t="n">
        <v>8.08875014</v>
      </c>
      <c r="F30" s="20" t="n">
        <v>1.61129136</v>
      </c>
      <c r="G30" s="18" t="n">
        <v>90.10901763</v>
      </c>
      <c r="H30" s="20" t="n">
        <v>1.86600133</v>
      </c>
      <c r="I30" s="18" t="n">
        <v>0</v>
      </c>
      <c r="J30" s="20" t="n">
        <v>0</v>
      </c>
      <c r="K30" s="18" t="n">
        <v>0</v>
      </c>
      <c r="L30" s="20" t="n">
        <v>0</v>
      </c>
      <c r="M30" s="18" t="n">
        <v>0</v>
      </c>
      <c r="N30" s="20" t="n">
        <v>0</v>
      </c>
      <c r="O30" s="18" t="n">
        <v>0</v>
      </c>
      <c r="P30" s="20" t="n">
        <v>0</v>
      </c>
      <c r="Q30" s="18" t="n">
        <v>1.80223223</v>
      </c>
      <c r="R30" s="20" t="n">
        <v>0.77004661</v>
      </c>
    </row>
    <row r="31" spans="1:18">
      <c r="A31" s="15" t="s">
        <v>453</v>
      </c>
      <c r="B31" s="17" t="n">
        <v>2706</v>
      </c>
      <c r="C31" s="18">
        <f>(2370.0/B31*100)</f>
        <v/>
      </c>
      <c r="D31" s="19" t="n">
        <v>336</v>
      </c>
      <c r="E31" s="18" t="n">
        <v>8.27776295</v>
      </c>
      <c r="F31" s="20" t="n">
        <v>1.58378501</v>
      </c>
      <c r="G31" s="18" t="n">
        <v>91.15890887</v>
      </c>
      <c r="H31" s="20" t="n">
        <v>1.62991774</v>
      </c>
      <c r="I31" s="18" t="n">
        <v>0</v>
      </c>
      <c r="J31" s="20" t="n">
        <v>0</v>
      </c>
      <c r="K31" s="18" t="n">
        <v>0.29383576</v>
      </c>
      <c r="L31" s="20" t="n">
        <v>0.30734051</v>
      </c>
      <c r="M31" s="18" t="n">
        <v>0</v>
      </c>
      <c r="N31" s="20" t="n">
        <v>0</v>
      </c>
      <c r="O31" s="18" t="n">
        <v>0</v>
      </c>
      <c r="P31" s="20" t="n">
        <v>0</v>
      </c>
      <c r="Q31" s="18" t="n">
        <v>0.26949242</v>
      </c>
      <c r="R31" s="20" t="n">
        <v>0.28000637</v>
      </c>
    </row>
    <row r="32" spans="1:18">
      <c r="A32" s="15" t="s">
        <v>454</v>
      </c>
      <c r="B32" s="17" t="n">
        <v>2209</v>
      </c>
      <c r="C32" s="18">
        <f>(1840.0/B32*100)</f>
        <v/>
      </c>
      <c r="D32" s="19" t="n">
        <v>369</v>
      </c>
      <c r="E32" s="18" t="n">
        <v>21.85740605</v>
      </c>
      <c r="F32" s="20" t="n">
        <v>2.29745129</v>
      </c>
      <c r="G32" s="18" t="n">
        <v>75.16685098000001</v>
      </c>
      <c r="H32" s="20" t="n">
        <v>2.47872947</v>
      </c>
      <c r="I32" s="18" t="n">
        <v>0</v>
      </c>
      <c r="J32" s="20" t="n">
        <v>0</v>
      </c>
      <c r="K32" s="18" t="n">
        <v>0</v>
      </c>
      <c r="L32" s="20" t="n">
        <v>0</v>
      </c>
      <c r="M32" s="18" t="n">
        <v>0</v>
      </c>
      <c r="N32" s="20" t="n">
        <v>0</v>
      </c>
      <c r="O32" s="18" t="n">
        <v>0</v>
      </c>
      <c r="P32" s="20" t="n">
        <v>0</v>
      </c>
      <c r="Q32" s="18" t="n">
        <v>2.97574297</v>
      </c>
      <c r="R32" s="20" t="n">
        <v>0.87195243</v>
      </c>
    </row>
    <row r="33" spans="1:18">
      <c r="A33" s="15" t="s">
        <v>455</v>
      </c>
      <c r="B33" s="17" t="n">
        <v>3651</v>
      </c>
      <c r="C33" s="18">
        <f>(3207.0/B33*100)</f>
        <v/>
      </c>
      <c r="D33" s="19" t="n">
        <v>444</v>
      </c>
      <c r="E33" s="18" t="n">
        <v>14.86763825</v>
      </c>
      <c r="F33" s="20" t="n">
        <v>1.64340981</v>
      </c>
      <c r="G33" s="18" t="n">
        <v>83.80819030000001</v>
      </c>
      <c r="H33" s="20" t="n">
        <v>1.90787935</v>
      </c>
      <c r="I33" s="18" t="n">
        <v>0</v>
      </c>
      <c r="J33" s="20" t="n">
        <v>0</v>
      </c>
      <c r="K33" s="18" t="n">
        <v>0</v>
      </c>
      <c r="L33" s="20" t="n">
        <v>0</v>
      </c>
      <c r="M33" s="18" t="n">
        <v>0</v>
      </c>
      <c r="N33" s="20" t="n">
        <v>0</v>
      </c>
      <c r="O33" s="18" t="n">
        <v>0</v>
      </c>
      <c r="P33" s="20" t="n">
        <v>0</v>
      </c>
      <c r="Q33" s="18" t="n">
        <v>1.32417145</v>
      </c>
      <c r="R33" s="20" t="n">
        <v>0.55614003</v>
      </c>
    </row>
    <row r="34" spans="1:18">
      <c r="A34" s="15" t="s">
        <v>456</v>
      </c>
      <c r="B34" s="17" t="n">
        <v>3035</v>
      </c>
      <c r="C34" s="18">
        <f>(2621.0/B34*100)</f>
        <v/>
      </c>
      <c r="D34" s="19" t="n">
        <v>414</v>
      </c>
      <c r="E34" s="18" t="n">
        <v>22.33622716</v>
      </c>
      <c r="F34" s="20" t="n">
        <v>2.51388551</v>
      </c>
      <c r="G34" s="18" t="n">
        <v>72.47033245</v>
      </c>
      <c r="H34" s="20" t="n">
        <v>2.85892766</v>
      </c>
      <c r="I34" s="18" t="n">
        <v>0</v>
      </c>
      <c r="J34" s="20" t="n">
        <v>0</v>
      </c>
      <c r="K34" s="18" t="n">
        <v>0</v>
      </c>
      <c r="L34" s="20" t="n">
        <v>0</v>
      </c>
      <c r="M34" s="18" t="n">
        <v>0</v>
      </c>
      <c r="N34" s="20" t="n">
        <v>0</v>
      </c>
      <c r="O34" s="18" t="n">
        <v>0</v>
      </c>
      <c r="P34" s="20" t="n">
        <v>0</v>
      </c>
      <c r="Q34" s="18" t="n">
        <v>5.19344039</v>
      </c>
      <c r="R34" s="20" t="n">
        <v>1.32810169</v>
      </c>
    </row>
    <row r="35" spans="1:18">
      <c r="A35" s="15" t="s">
        <v>457</v>
      </c>
      <c r="B35" s="17" t="n">
        <v>2901</v>
      </c>
      <c r="C35" s="18">
        <f>(2529.0/B35*100)</f>
        <v/>
      </c>
      <c r="D35" s="19" t="n">
        <v>372</v>
      </c>
      <c r="E35" s="18" t="n">
        <v>14.07275982</v>
      </c>
      <c r="F35" s="20" t="n">
        <v>1.77662663</v>
      </c>
      <c r="G35" s="18" t="n">
        <v>84.74814351000001</v>
      </c>
      <c r="H35" s="20" t="n">
        <v>1.84505878</v>
      </c>
      <c r="I35" s="18" t="n">
        <v>0</v>
      </c>
      <c r="J35" s="20" t="n">
        <v>0</v>
      </c>
      <c r="K35" s="18" t="n">
        <v>0.11055878</v>
      </c>
      <c r="L35" s="20" t="n">
        <v>0.11148098</v>
      </c>
      <c r="M35" s="18" t="n">
        <v>0</v>
      </c>
      <c r="N35" s="20" t="n">
        <v>0</v>
      </c>
      <c r="O35" s="18" t="n">
        <v>0</v>
      </c>
      <c r="P35" s="20" t="n">
        <v>0</v>
      </c>
      <c r="Q35" s="18" t="n">
        <v>1.0685379</v>
      </c>
      <c r="R35" s="20" t="n">
        <v>0.38408688</v>
      </c>
    </row>
    <row r="36" spans="1:18">
      <c r="A36" s="15" t="s">
        <v>458</v>
      </c>
      <c r="B36" s="17" t="n">
        <v>3404</v>
      </c>
      <c r="C36" s="18">
        <f>(2986.0/B36*100)</f>
        <v/>
      </c>
      <c r="D36" s="19" t="n">
        <v>418</v>
      </c>
      <c r="E36" s="18" t="n">
        <v>20.21058429</v>
      </c>
      <c r="F36" s="20" t="n">
        <v>1.97987323</v>
      </c>
      <c r="G36" s="18" t="n">
        <v>78.23770103</v>
      </c>
      <c r="H36" s="20" t="n">
        <v>2.04313791</v>
      </c>
      <c r="I36" s="18" t="n">
        <v>0</v>
      </c>
      <c r="J36" s="20" t="n">
        <v>0</v>
      </c>
      <c r="K36" s="18" t="n">
        <v>0</v>
      </c>
      <c r="L36" s="20" t="n">
        <v>0</v>
      </c>
      <c r="M36" s="18" t="n">
        <v>0</v>
      </c>
      <c r="N36" s="20" t="n">
        <v>0</v>
      </c>
      <c r="O36" s="18" t="n">
        <v>0</v>
      </c>
      <c r="P36" s="20" t="n">
        <v>0</v>
      </c>
      <c r="Q36" s="18" t="n">
        <v>1.55171468</v>
      </c>
      <c r="R36" s="20" t="n">
        <v>0.5975788399999999</v>
      </c>
    </row>
    <row r="37" spans="1:18">
      <c r="A37" s="15" t="s">
        <v>459</v>
      </c>
      <c r="B37" s="17" t="n">
        <v>2731</v>
      </c>
      <c r="C37" s="18">
        <f>(2381.0/B37*100)</f>
        <v/>
      </c>
      <c r="D37" s="19" t="n">
        <v>350</v>
      </c>
      <c r="E37" s="18" t="n">
        <v>8.15089757</v>
      </c>
      <c r="F37" s="20" t="n">
        <v>1.42006122</v>
      </c>
      <c r="G37" s="18" t="n">
        <v>91.31872622</v>
      </c>
      <c r="H37" s="20" t="n">
        <v>1.32836395</v>
      </c>
      <c r="I37" s="18" t="n">
        <v>0</v>
      </c>
      <c r="J37" s="20" t="n">
        <v>0</v>
      </c>
      <c r="K37" s="18" t="n">
        <v>0</v>
      </c>
      <c r="L37" s="20" t="n">
        <v>0</v>
      </c>
      <c r="M37" s="18" t="n">
        <v>0</v>
      </c>
      <c r="N37" s="20" t="n">
        <v>0</v>
      </c>
      <c r="O37" s="18" t="n">
        <v>0</v>
      </c>
      <c r="P37" s="20" t="n">
        <v>0</v>
      </c>
      <c r="Q37" s="18" t="n">
        <v>0.53037621</v>
      </c>
      <c r="R37" s="20" t="n">
        <v>0.35929408</v>
      </c>
    </row>
    <row r="38" spans="1:18">
      <c r="A38" s="15" t="s">
        <v>460</v>
      </c>
      <c r="B38" s="17" t="n">
        <v>2807</v>
      </c>
      <c r="C38" s="18">
        <f>(2321.0/B38*100)</f>
        <v/>
      </c>
      <c r="D38" s="19" t="n">
        <v>486</v>
      </c>
      <c r="E38" s="18" t="n">
        <v>16.44477063</v>
      </c>
      <c r="F38" s="20" t="n">
        <v>2.20657992</v>
      </c>
      <c r="G38" s="18" t="n">
        <v>82.32176531</v>
      </c>
      <c r="H38" s="20" t="n">
        <v>2.26374809</v>
      </c>
      <c r="I38" s="18" t="n">
        <v>0</v>
      </c>
      <c r="J38" s="20" t="n">
        <v>0</v>
      </c>
      <c r="K38" s="18" t="n">
        <v>0.17521957</v>
      </c>
      <c r="L38" s="20" t="n">
        <v>0.17419346</v>
      </c>
      <c r="M38" s="18" t="n">
        <v>0.22861916</v>
      </c>
      <c r="N38" s="20" t="n">
        <v>0.13873881</v>
      </c>
      <c r="O38" s="18" t="n">
        <v>0</v>
      </c>
      <c r="P38" s="20" t="n">
        <v>0</v>
      </c>
      <c r="Q38" s="18" t="n">
        <v>0.82962533</v>
      </c>
      <c r="R38" s="20" t="n">
        <v>0.3651793</v>
      </c>
    </row>
    <row r="39" spans="1:18">
      <c r="A39" s="15" t="s">
        <v>461</v>
      </c>
      <c r="B39" s="17" t="n">
        <v>2938</v>
      </c>
      <c r="C39" s="18">
        <f>(2581.0/B39*100)</f>
        <v/>
      </c>
      <c r="D39" s="19" t="n">
        <v>357</v>
      </c>
      <c r="E39" s="18" t="n">
        <v>18.57351619</v>
      </c>
      <c r="F39" s="20" t="n">
        <v>2.53862443</v>
      </c>
      <c r="G39" s="18" t="n">
        <v>77.61707359</v>
      </c>
      <c r="H39" s="20" t="n">
        <v>2.62865133</v>
      </c>
      <c r="I39" s="18" t="n">
        <v>0</v>
      </c>
      <c r="J39" s="20" t="n">
        <v>0</v>
      </c>
      <c r="K39" s="18" t="n">
        <v>0</v>
      </c>
      <c r="L39" s="20" t="n">
        <v>0</v>
      </c>
      <c r="M39" s="18" t="n">
        <v>0</v>
      </c>
      <c r="N39" s="20" t="n">
        <v>0</v>
      </c>
      <c r="O39" s="18" t="n">
        <v>0</v>
      </c>
      <c r="P39" s="20" t="n">
        <v>0</v>
      </c>
      <c r="Q39" s="18" t="n">
        <v>3.80941022</v>
      </c>
      <c r="R39" s="20" t="n">
        <v>1.43213631</v>
      </c>
    </row>
    <row r="40" spans="1:18">
      <c r="A40" s="15" t="s">
        <v>462</v>
      </c>
      <c r="B40" s="17" t="n">
        <v>6922</v>
      </c>
      <c r="C40" s="18">
        <f>(6097.0/B40*100)</f>
        <v/>
      </c>
      <c r="D40" s="19" t="n">
        <v>825</v>
      </c>
      <c r="E40" s="18" t="n">
        <v>13.72594613</v>
      </c>
      <c r="F40" s="20" t="n">
        <v>2.00908099</v>
      </c>
      <c r="G40" s="18" t="n">
        <v>85.22251067000001</v>
      </c>
      <c r="H40" s="20" t="n">
        <v>2.03980305</v>
      </c>
      <c r="I40" s="18" t="n">
        <v>0</v>
      </c>
      <c r="J40" s="20" t="n">
        <v>0</v>
      </c>
      <c r="K40" s="18" t="n">
        <v>0</v>
      </c>
      <c r="L40" s="20" t="n">
        <v>0</v>
      </c>
      <c r="M40" s="18" t="n">
        <v>0</v>
      </c>
      <c r="N40" s="20" t="n">
        <v>0</v>
      </c>
      <c r="O40" s="18" t="n">
        <v>0</v>
      </c>
      <c r="P40" s="20" t="n">
        <v>0</v>
      </c>
      <c r="Q40" s="18" t="n">
        <v>1.05154319</v>
      </c>
      <c r="R40" s="20" t="n">
        <v>0.49538553</v>
      </c>
    </row>
    <row r="41" spans="1:18">
      <c r="A41" s="15" t="s">
        <v>463</v>
      </c>
      <c r="B41" s="17" t="n">
        <v>2854</v>
      </c>
      <c r="C41" s="18">
        <f>(2505.0/B41*100)</f>
        <v/>
      </c>
      <c r="D41" s="19" t="n">
        <v>349</v>
      </c>
      <c r="E41" s="18" t="n">
        <v>16.16153911</v>
      </c>
      <c r="F41" s="20" t="n">
        <v>1.68491045</v>
      </c>
      <c r="G41" s="18" t="n">
        <v>83.14144856</v>
      </c>
      <c r="H41" s="20" t="n">
        <v>1.82054308</v>
      </c>
      <c r="I41" s="18" t="n">
        <v>0</v>
      </c>
      <c r="J41" s="20" t="n">
        <v>0</v>
      </c>
      <c r="K41" s="18" t="n">
        <v>0.44376955</v>
      </c>
      <c r="L41" s="20" t="n">
        <v>0.43214539</v>
      </c>
      <c r="M41" s="18" t="n">
        <v>0</v>
      </c>
      <c r="N41" s="20" t="n">
        <v>0</v>
      </c>
      <c r="O41" s="18" t="n">
        <v>0</v>
      </c>
      <c r="P41" s="20" t="n">
        <v>0</v>
      </c>
      <c r="Q41" s="18" t="n">
        <v>0.25324278</v>
      </c>
      <c r="R41" s="20" t="n">
        <v>0.25815336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(10750.0/B46*100)</f>
        <v/>
      </c>
      <c r="D46" s="19" t="n">
        <v>1323</v>
      </c>
      <c r="E46" s="18" t="n">
        <v>26.59980374</v>
      </c>
      <c r="F46" s="20" t="n">
        <v>1.44559222</v>
      </c>
      <c r="G46" s="18" t="n">
        <v>67.63726018</v>
      </c>
      <c r="H46" s="20" t="n">
        <v>1.6425517</v>
      </c>
      <c r="I46" s="18" t="n">
        <v>0</v>
      </c>
      <c r="J46" s="20" t="n">
        <v>0</v>
      </c>
      <c r="K46" s="18" t="n">
        <v>0.29359882</v>
      </c>
      <c r="L46" s="20" t="n">
        <v>0.16428028</v>
      </c>
      <c r="M46" s="18" t="n">
        <v>0.33043457</v>
      </c>
      <c r="N46" s="20" t="n">
        <v>0.21286302</v>
      </c>
      <c r="O46" s="18" t="n">
        <v>0</v>
      </c>
      <c r="P46" s="20" t="n">
        <v>0</v>
      </c>
      <c r="Q46" s="18" t="n">
        <v>5.13890269</v>
      </c>
      <c r="R46" s="20" t="n">
        <v>0.7399085399999999</v>
      </c>
    </row>
    <row r="47" spans="1:18">
      <c r="A47" s="15" t="s">
        <v>470</v>
      </c>
      <c r="B47" s="17" t="n">
        <v>2823</v>
      </c>
      <c r="C47" s="18">
        <f>(2475.0/B47*100)</f>
        <v/>
      </c>
      <c r="D47" s="19" t="n">
        <v>348</v>
      </c>
      <c r="E47" s="18" t="n">
        <v>18.92419273</v>
      </c>
      <c r="F47" s="20" t="n">
        <v>1.77329337</v>
      </c>
      <c r="G47" s="18" t="n">
        <v>71.36035319</v>
      </c>
      <c r="H47" s="20" t="n">
        <v>2.22253734</v>
      </c>
      <c r="I47" s="18" t="n">
        <v>0</v>
      </c>
      <c r="J47" s="20" t="n">
        <v>0</v>
      </c>
      <c r="K47" s="18" t="n">
        <v>0.30168913</v>
      </c>
      <c r="L47" s="20" t="n">
        <v>0.3013677</v>
      </c>
      <c r="M47" s="18" t="n">
        <v>0</v>
      </c>
      <c r="N47" s="20" t="n">
        <v>0</v>
      </c>
      <c r="O47" s="18" t="n">
        <v>0</v>
      </c>
      <c r="P47" s="20" t="n">
        <v>0</v>
      </c>
      <c r="Q47" s="18" t="n">
        <v>9.413764949999999</v>
      </c>
      <c r="R47" s="20" t="n">
        <v>1.8309046</v>
      </c>
    </row>
    <row r="48" spans="1:18">
      <c r="A48" s="15" t="s">
        <v>471</v>
      </c>
      <c r="B48" s="17" t="n">
        <v>4682</v>
      </c>
      <c r="C48" s="18">
        <f>(4097.0/B48*100)</f>
        <v/>
      </c>
      <c r="D48" s="19" t="n">
        <v>585</v>
      </c>
      <c r="E48" s="18" t="n">
        <v>10.83961409</v>
      </c>
      <c r="F48" s="20" t="n">
        <v>2.0534999</v>
      </c>
      <c r="G48" s="18" t="n">
        <v>81.6304094</v>
      </c>
      <c r="H48" s="20" t="n">
        <v>2.56523492</v>
      </c>
      <c r="I48" s="18" t="n">
        <v>0</v>
      </c>
      <c r="J48" s="20" t="n">
        <v>0</v>
      </c>
      <c r="K48" s="18" t="n">
        <v>0.65559557</v>
      </c>
      <c r="L48" s="20" t="n">
        <v>0.37341111</v>
      </c>
      <c r="M48" s="18" t="n">
        <v>0</v>
      </c>
      <c r="N48" s="20" t="n">
        <v>0</v>
      </c>
      <c r="O48" s="18" t="n">
        <v>0</v>
      </c>
      <c r="P48" s="20" t="n">
        <v>0</v>
      </c>
      <c r="Q48" s="18" t="n">
        <v>6.87438094</v>
      </c>
      <c r="R48" s="20" t="n">
        <v>1.50383243</v>
      </c>
    </row>
    <row r="49" spans="1:18">
      <c r="A49" s="15" t="s">
        <v>472</v>
      </c>
      <c r="B49" s="17" t="n">
        <v>6158</v>
      </c>
      <c r="C49" s="18">
        <f>(5393.0/B49*100)</f>
        <v/>
      </c>
      <c r="D49" s="19" t="n">
        <v>765</v>
      </c>
      <c r="E49" s="18" t="n">
        <v>23.47494976</v>
      </c>
      <c r="F49" s="20" t="n">
        <v>2.54223825</v>
      </c>
      <c r="G49" s="18" t="n">
        <v>73.6580326</v>
      </c>
      <c r="H49" s="20" t="n">
        <v>2.60958655</v>
      </c>
      <c r="I49" s="18" t="n">
        <v>0</v>
      </c>
      <c r="J49" s="20" t="n">
        <v>0</v>
      </c>
      <c r="K49" s="18" t="n">
        <v>0.38983586</v>
      </c>
      <c r="L49" s="20" t="n">
        <v>0.28509716</v>
      </c>
      <c r="M49" s="18" t="n">
        <v>0.13131012</v>
      </c>
      <c r="N49" s="20" t="n">
        <v>0.09250564999999999</v>
      </c>
      <c r="O49" s="18" t="n">
        <v>0</v>
      </c>
      <c r="P49" s="20" t="n">
        <v>0</v>
      </c>
      <c r="Q49" s="18" t="n">
        <v>2.34587165</v>
      </c>
      <c r="R49" s="20" t="n">
        <v>0.74378707</v>
      </c>
    </row>
    <row r="50" spans="1:18">
      <c r="A50" s="15" t="s">
        <v>473</v>
      </c>
      <c r="B50" s="17" t="n">
        <v>3494</v>
      </c>
      <c r="C50" s="18">
        <f>(2785.0/B50*100)</f>
        <v/>
      </c>
      <c r="D50" s="19" t="n">
        <v>709</v>
      </c>
      <c r="E50" s="18" t="n">
        <v>16.19210798</v>
      </c>
      <c r="F50" s="20" t="n">
        <v>1.4757437</v>
      </c>
      <c r="G50" s="18" t="n">
        <v>82.95304736999999</v>
      </c>
      <c r="H50" s="20" t="n">
        <v>1.50424038</v>
      </c>
      <c r="I50" s="18" t="n">
        <v>0</v>
      </c>
      <c r="J50" s="20" t="n">
        <v>0</v>
      </c>
      <c r="K50" s="18" t="n">
        <v>0</v>
      </c>
      <c r="L50" s="20" t="n">
        <v>0</v>
      </c>
      <c r="M50" s="18" t="n">
        <v>0</v>
      </c>
      <c r="N50" s="20" t="n">
        <v>0</v>
      </c>
      <c r="O50" s="18" t="n">
        <v>0</v>
      </c>
      <c r="P50" s="20" t="n">
        <v>0</v>
      </c>
      <c r="Q50" s="18" t="n">
        <v>0.85484465</v>
      </c>
      <c r="R50" s="20" t="n">
        <v>0.31476027</v>
      </c>
    </row>
    <row r="51" spans="1:18">
      <c r="A51" s="15" t="s">
        <v>474</v>
      </c>
      <c r="B51" s="17" t="n">
        <v>3013</v>
      </c>
      <c r="C51" s="18">
        <f>(2659.0/B51*100)</f>
        <v/>
      </c>
      <c r="D51" s="19" t="n">
        <v>354</v>
      </c>
      <c r="E51" s="18" t="n">
        <v>21.66345229</v>
      </c>
      <c r="F51" s="20" t="n">
        <v>2.47645212</v>
      </c>
      <c r="G51" s="18" t="n">
        <v>76.10687691</v>
      </c>
      <c r="H51" s="20" t="n">
        <v>2.38861146</v>
      </c>
      <c r="I51" s="18" t="n">
        <v>0</v>
      </c>
      <c r="J51" s="20" t="n">
        <v>0</v>
      </c>
      <c r="K51" s="18" t="n">
        <v>0</v>
      </c>
      <c r="L51" s="20" t="n">
        <v>0</v>
      </c>
      <c r="M51" s="18" t="n">
        <v>0</v>
      </c>
      <c r="N51" s="20" t="n">
        <v>0</v>
      </c>
      <c r="O51" s="18" t="n">
        <v>0</v>
      </c>
      <c r="P51" s="20" t="n">
        <v>0</v>
      </c>
      <c r="Q51" s="18" t="n">
        <v>2.2296708</v>
      </c>
      <c r="R51" s="20" t="n">
        <v>0.70305699</v>
      </c>
    </row>
    <row r="52" spans="1:18">
      <c r="A52" s="15" t="s">
        <v>475</v>
      </c>
      <c r="B52" s="17" t="n">
        <v>2760</v>
      </c>
      <c r="C52" s="18">
        <f>(2432.0/B52*100)</f>
        <v/>
      </c>
      <c r="D52" s="19" t="n">
        <v>328</v>
      </c>
      <c r="E52" s="18" t="n">
        <v>14.42948033</v>
      </c>
      <c r="F52" s="20" t="n">
        <v>1.66097393</v>
      </c>
      <c r="G52" s="18" t="n">
        <v>81.53224105</v>
      </c>
      <c r="H52" s="20" t="n">
        <v>2.01691697</v>
      </c>
      <c r="I52" s="18" t="n">
        <v>0</v>
      </c>
      <c r="J52" s="20" t="n">
        <v>0</v>
      </c>
      <c r="K52" s="18" t="n">
        <v>0</v>
      </c>
      <c r="L52" s="20" t="n">
        <v>0</v>
      </c>
      <c r="M52" s="18" t="n">
        <v>0</v>
      </c>
      <c r="N52" s="20" t="n">
        <v>0</v>
      </c>
      <c r="O52" s="18" t="n">
        <v>0</v>
      </c>
      <c r="P52" s="20" t="n">
        <v>0</v>
      </c>
      <c r="Q52" s="18" t="n">
        <v>4.03827861</v>
      </c>
      <c r="R52" s="20" t="n">
        <v>1.15019519</v>
      </c>
    </row>
    <row r="53" spans="1:18">
      <c r="A53" s="15" t="s">
        <v>476</v>
      </c>
      <c r="B53" s="17" t="n">
        <v>2474</v>
      </c>
      <c r="C53" s="18">
        <f>(2066.0/B53*100)</f>
        <v/>
      </c>
      <c r="D53" s="19" t="n">
        <v>408</v>
      </c>
      <c r="E53" s="18" t="n">
        <v>24.43225458</v>
      </c>
      <c r="F53" s="20" t="n">
        <v>2.39732684</v>
      </c>
      <c r="G53" s="18" t="n">
        <v>62.00626604</v>
      </c>
      <c r="H53" s="20" t="n">
        <v>2.6820091</v>
      </c>
      <c r="I53" s="18" t="n">
        <v>0</v>
      </c>
      <c r="J53" s="20" t="n">
        <v>0</v>
      </c>
      <c r="K53" s="18" t="n">
        <v>8.08649731</v>
      </c>
      <c r="L53" s="20" t="n">
        <v>1.41705466</v>
      </c>
      <c r="M53" s="18" t="n">
        <v>1.30730691</v>
      </c>
      <c r="N53" s="20" t="n">
        <v>1.21494936</v>
      </c>
      <c r="O53" s="18" t="n">
        <v>0</v>
      </c>
      <c r="P53" s="20" t="n">
        <v>0</v>
      </c>
      <c r="Q53" s="18" t="n">
        <v>4.16767516</v>
      </c>
      <c r="R53" s="20" t="n">
        <v>0.96728837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7.19507753</v>
      </c>
      <c r="F55" s="20" t="n">
        <v>1.56825777</v>
      </c>
      <c r="G55" s="18" t="n">
        <v>91.74506513999999</v>
      </c>
      <c r="H55" s="20" t="n">
        <v>1.68019549</v>
      </c>
      <c r="I55" s="18" t="n">
        <v>0</v>
      </c>
      <c r="J55" s="20" t="n">
        <v>0</v>
      </c>
      <c r="K55" s="18" t="n">
        <v>0</v>
      </c>
      <c r="L55" s="20" t="n">
        <v>0</v>
      </c>
      <c r="M55" s="18" t="n">
        <v>0</v>
      </c>
      <c r="N55" s="20" t="n">
        <v>0</v>
      </c>
      <c r="O55" s="18" t="n">
        <v>0</v>
      </c>
      <c r="P55" s="20" t="n">
        <v>0</v>
      </c>
      <c r="Q55" s="18" t="n">
        <v>1.05985733</v>
      </c>
      <c r="R55" s="20" t="n">
        <v>0.73279079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(2818.0/B61*100)</f>
        <v/>
      </c>
      <c r="D61" s="19" t="n">
        <v>383</v>
      </c>
      <c r="E61" s="18" t="n">
        <v>15.39257147</v>
      </c>
      <c r="F61" s="20" t="n">
        <v>1.9345209</v>
      </c>
      <c r="G61" s="18" t="n">
        <v>82.06733532</v>
      </c>
      <c r="H61" s="20" t="n">
        <v>2.21325932</v>
      </c>
      <c r="I61" s="18" t="n">
        <v>0</v>
      </c>
      <c r="J61" s="20" t="n">
        <v>0</v>
      </c>
      <c r="K61" s="18" t="n">
        <v>0</v>
      </c>
      <c r="L61" s="20" t="n">
        <v>0</v>
      </c>
      <c r="M61" s="18" t="n">
        <v>0</v>
      </c>
      <c r="N61" s="20" t="n">
        <v>0</v>
      </c>
      <c r="O61" s="18" t="n">
        <v>0</v>
      </c>
      <c r="P61" s="20" t="n">
        <v>0</v>
      </c>
      <c r="Q61" s="18" t="n">
        <v>2.54009321</v>
      </c>
      <c r="R61" s="20" t="n">
        <v>0.84228362</v>
      </c>
    </row>
    <row r="62" spans="1:18">
      <c r="A62" s="15" t="s">
        <v>486</v>
      </c>
      <c r="B62" s="17" t="n">
        <v>2230</v>
      </c>
      <c r="C62" s="18">
        <f>(1963.0/B62*100)</f>
        <v/>
      </c>
      <c r="D62" s="19" t="n">
        <v>267</v>
      </c>
      <c r="E62" s="18" t="n">
        <v>7.14753768</v>
      </c>
      <c r="F62" s="20" t="n">
        <v>1.60915858</v>
      </c>
      <c r="G62" s="18" t="n">
        <v>89.12371731</v>
      </c>
      <c r="H62" s="20" t="n">
        <v>1.61777728</v>
      </c>
      <c r="I62" s="18" t="n">
        <v>0</v>
      </c>
      <c r="J62" s="20" t="n">
        <v>0</v>
      </c>
      <c r="K62" s="18" t="n">
        <v>0</v>
      </c>
      <c r="L62" s="20" t="n">
        <v>0</v>
      </c>
      <c r="M62" s="18" t="n">
        <v>1.4922898</v>
      </c>
      <c r="N62" s="20" t="n">
        <v>0.74158583</v>
      </c>
      <c r="O62" s="18" t="n">
        <v>0</v>
      </c>
      <c r="P62" s="20" t="n">
        <v>0</v>
      </c>
      <c r="Q62" s="18" t="n">
        <v>2.23645521</v>
      </c>
      <c r="R62" s="20" t="n">
        <v>0.88206543</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(2444.0/B67*100)</f>
        <v/>
      </c>
      <c r="D67" s="19" t="n">
        <v>327</v>
      </c>
      <c r="E67" s="18" t="n">
        <v>20.72729938</v>
      </c>
      <c r="F67" s="20" t="n">
        <v>2.42450165</v>
      </c>
      <c r="G67" s="18" t="n">
        <v>68.44036706999999</v>
      </c>
      <c r="H67" s="20" t="n">
        <v>2.86692662</v>
      </c>
      <c r="I67" s="18" t="n">
        <v>0</v>
      </c>
      <c r="J67" s="20" t="n">
        <v>0</v>
      </c>
      <c r="K67" s="18" t="n">
        <v>1.43519777</v>
      </c>
      <c r="L67" s="20" t="n">
        <v>0.92569679</v>
      </c>
      <c r="M67" s="18" t="n">
        <v>0.77829654</v>
      </c>
      <c r="N67" s="20" t="n">
        <v>0.56964016</v>
      </c>
      <c r="O67" s="18" t="n">
        <v>0</v>
      </c>
      <c r="P67" s="20" t="n">
        <v>0</v>
      </c>
      <c r="Q67" s="18" t="n">
        <v>8.618839250000001</v>
      </c>
      <c r="R67" s="20" t="n">
        <v>1.60863743</v>
      </c>
    </row>
    <row r="68" spans="1:18">
      <c r="A68" s="15" t="s">
        <v>492</v>
      </c>
      <c r="B68" s="17" t="n">
        <v>3460</v>
      </c>
      <c r="C68" s="18">
        <f>(3090.0/B68*100)</f>
        <v/>
      </c>
      <c r="D68" s="19" t="n">
        <v>370</v>
      </c>
      <c r="E68" s="18" t="n">
        <v>30.01275892</v>
      </c>
      <c r="F68" s="20" t="n">
        <v>2.29260981</v>
      </c>
      <c r="G68" s="18" t="n">
        <v>67.28739976999999</v>
      </c>
      <c r="H68" s="20" t="n">
        <v>2.44568011</v>
      </c>
      <c r="I68" s="18" t="n">
        <v>0</v>
      </c>
      <c r="J68" s="20" t="n">
        <v>0</v>
      </c>
      <c r="K68" s="18" t="n">
        <v>0.27618157</v>
      </c>
      <c r="L68" s="20" t="n">
        <v>0.27692062</v>
      </c>
      <c r="M68" s="18" t="n">
        <v>0</v>
      </c>
      <c r="N68" s="20" t="n">
        <v>0</v>
      </c>
      <c r="O68" s="18" t="n">
        <v>0</v>
      </c>
      <c r="P68" s="20" t="n">
        <v>0</v>
      </c>
      <c r="Q68" s="18" t="n">
        <v>2.42365973</v>
      </c>
      <c r="R68" s="20" t="n">
        <v>0.75227314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17.23474375</v>
      </c>
      <c r="F70" s="20" t="n">
        <v>1.1562646</v>
      </c>
      <c r="G70" s="18" t="n">
        <v>78.25356846</v>
      </c>
      <c r="H70" s="20" t="n">
        <v>1.36841262</v>
      </c>
      <c r="I70" s="18" t="n">
        <v>0</v>
      </c>
      <c r="J70" s="20" t="n">
        <v>0</v>
      </c>
      <c r="K70" s="18" t="n">
        <v>0.8026406699999999</v>
      </c>
      <c r="L70" s="20" t="n">
        <v>0.24999097</v>
      </c>
      <c r="M70" s="18" t="n">
        <v>0.1007763</v>
      </c>
      <c r="N70" s="20" t="n">
        <v>0.10114292</v>
      </c>
      <c r="O70" s="18" t="n">
        <v>0</v>
      </c>
      <c r="P70" s="20" t="n">
        <v>0</v>
      </c>
      <c r="Q70" s="18" t="n">
        <v>3.60827083</v>
      </c>
      <c r="R70" s="20" t="n">
        <v>0.61151191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(2723.0/B72*100)</f>
        <v/>
      </c>
      <c r="D72" s="19" t="n">
        <v>384</v>
      </c>
      <c r="E72" s="18" t="n">
        <v>9.73571877</v>
      </c>
      <c r="F72" s="20" t="n">
        <v>1.66375834</v>
      </c>
      <c r="G72" s="18" t="n">
        <v>88.09687532</v>
      </c>
      <c r="H72" s="20" t="n">
        <v>1.69967046</v>
      </c>
      <c r="I72" s="18" t="n">
        <v>0</v>
      </c>
      <c r="J72" s="20" t="n">
        <v>0</v>
      </c>
      <c r="K72" s="18" t="n">
        <v>0</v>
      </c>
      <c r="L72" s="20" t="n">
        <v>0</v>
      </c>
      <c r="M72" s="18" t="n">
        <v>0</v>
      </c>
      <c r="N72" s="20" t="n">
        <v>0</v>
      </c>
      <c r="O72" s="18" t="n">
        <v>0</v>
      </c>
      <c r="P72" s="20" t="n">
        <v>0</v>
      </c>
      <c r="Q72" s="18" t="n">
        <v>2.16740591</v>
      </c>
      <c r="R72" s="20" t="n">
        <v>0.72520966</v>
      </c>
    </row>
    <row r="73" spans="1:18">
      <c r="A73" s="15" t="s">
        <v>497</v>
      </c>
      <c r="B73" s="17" t="n">
        <v>2973</v>
      </c>
      <c r="C73" s="18">
        <f>(2604.0/B73*100)</f>
        <v/>
      </c>
      <c r="D73" s="19" t="n">
        <v>369</v>
      </c>
      <c r="E73" s="18" t="n">
        <v>6.14702793</v>
      </c>
      <c r="F73" s="20" t="n">
        <v>1.12395935</v>
      </c>
      <c r="G73" s="18" t="n">
        <v>93.43543801</v>
      </c>
      <c r="H73" s="20" t="n">
        <v>1.15905947</v>
      </c>
      <c r="I73" s="18" t="n">
        <v>0</v>
      </c>
      <c r="J73" s="20" t="n">
        <v>0</v>
      </c>
      <c r="K73" s="18" t="n">
        <v>0</v>
      </c>
      <c r="L73" s="20" t="n">
        <v>0</v>
      </c>
      <c r="M73" s="18" t="n">
        <v>0</v>
      </c>
      <c r="N73" s="20" t="n">
        <v>0</v>
      </c>
      <c r="O73" s="18" t="n">
        <v>0</v>
      </c>
      <c r="P73" s="20" t="n">
        <v>0</v>
      </c>
      <c r="Q73" s="18" t="n">
        <v>0.41753406</v>
      </c>
      <c r="R73" s="20" t="n">
        <v>0.29753024</v>
      </c>
    </row>
    <row r="74" spans="1:18">
      <c r="A74" s="15" t="s">
        <v>498</v>
      </c>
      <c r="B74" s="17" t="n">
        <v>3819</v>
      </c>
      <c r="C74" s="18">
        <f>(3357.0/B74*100)</f>
        <v/>
      </c>
      <c r="D74" s="19" t="n">
        <v>462</v>
      </c>
      <c r="E74" s="18" t="n">
        <v>4.98277384</v>
      </c>
      <c r="F74" s="20" t="n">
        <v>0.97200673</v>
      </c>
      <c r="G74" s="18" t="n">
        <v>92.85753276</v>
      </c>
      <c r="H74" s="20" t="n">
        <v>1.15012377</v>
      </c>
      <c r="I74" s="18" t="n">
        <v>0</v>
      </c>
      <c r="J74" s="20" t="n">
        <v>0</v>
      </c>
      <c r="K74" s="18" t="n">
        <v>0.11482217</v>
      </c>
      <c r="L74" s="20" t="n">
        <v>0.08323746</v>
      </c>
      <c r="M74" s="18" t="n">
        <v>0</v>
      </c>
      <c r="N74" s="20" t="n">
        <v>0</v>
      </c>
      <c r="O74" s="18" t="n">
        <v>0</v>
      </c>
      <c r="P74" s="20" t="n">
        <v>0</v>
      </c>
      <c r="Q74" s="18" t="n">
        <v>2.04487124</v>
      </c>
      <c r="R74" s="20" t="n">
        <v>0.80609095</v>
      </c>
    </row>
    <row r="75" spans="1:18">
      <c r="A75" s="15" t="s">
        <v>499</v>
      </c>
      <c r="B75" s="17" t="n">
        <v>4652</v>
      </c>
      <c r="C75" s="18">
        <f>(4085.0/B75*100)</f>
        <v/>
      </c>
      <c r="D75" s="19" t="n">
        <v>567</v>
      </c>
      <c r="E75" s="18" t="n">
        <v>25.51346275</v>
      </c>
      <c r="F75" s="20" t="n">
        <v>2.21919973</v>
      </c>
      <c r="G75" s="18" t="n">
        <v>72.62149751</v>
      </c>
      <c r="H75" s="20" t="n">
        <v>2.1623576</v>
      </c>
      <c r="I75" s="18" t="n">
        <v>0</v>
      </c>
      <c r="J75" s="20" t="n">
        <v>0</v>
      </c>
      <c r="K75" s="18" t="n">
        <v>0</v>
      </c>
      <c r="L75" s="20" t="n">
        <v>0</v>
      </c>
      <c r="M75" s="18" t="n">
        <v>0.00734461</v>
      </c>
      <c r="N75" s="20" t="n">
        <v>0.00708063</v>
      </c>
      <c r="O75" s="18" t="n">
        <v>0</v>
      </c>
      <c r="P75" s="20" t="n">
        <v>0</v>
      </c>
      <c r="Q75" s="18" t="n">
        <v>1.85769513</v>
      </c>
      <c r="R75" s="20" t="n">
        <v>0.63253683</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(2626.0/B77*100)</f>
        <v/>
      </c>
      <c r="D77" s="19" t="n">
        <v>343</v>
      </c>
      <c r="E77" s="18" t="n">
        <v>41.13943194</v>
      </c>
      <c r="F77" s="20" t="n">
        <v>2.81192964</v>
      </c>
      <c r="G77" s="18" t="n">
        <v>45.8182515</v>
      </c>
      <c r="H77" s="20" t="n">
        <v>2.82066487</v>
      </c>
      <c r="I77" s="18" t="n">
        <v>0</v>
      </c>
      <c r="J77" s="20" t="n">
        <v>0</v>
      </c>
      <c r="K77" s="18" t="n">
        <v>1.71072551</v>
      </c>
      <c r="L77" s="20" t="n">
        <v>0.68150887</v>
      </c>
      <c r="M77" s="18" t="n">
        <v>0.56638829</v>
      </c>
      <c r="N77" s="20" t="n">
        <v>0.37625387</v>
      </c>
      <c r="O77" s="18" t="n">
        <v>0</v>
      </c>
      <c r="P77" s="20" t="n">
        <v>0</v>
      </c>
      <c r="Q77" s="18" t="n">
        <v>10.76520277</v>
      </c>
      <c r="R77" s="20" t="n">
        <v>1.82833822</v>
      </c>
    </row>
    <row r="78" spans="1:18">
      <c r="A78" s="15" t="s">
        <v>502</v>
      </c>
      <c r="B78" s="17" t="n">
        <v>7115</v>
      </c>
      <c r="C78" s="18">
        <f>(6223.0/B78*100)</f>
        <v/>
      </c>
      <c r="D78" s="19" t="n">
        <v>892</v>
      </c>
      <c r="E78" s="18" t="n">
        <v>18.51278754</v>
      </c>
      <c r="F78" s="20" t="n">
        <v>1.79946868</v>
      </c>
      <c r="G78" s="18" t="n">
        <v>80.03683023000001</v>
      </c>
      <c r="H78" s="20" t="n">
        <v>1.66647029</v>
      </c>
      <c r="I78" s="18" t="n">
        <v>0</v>
      </c>
      <c r="J78" s="20" t="n">
        <v>0</v>
      </c>
      <c r="K78" s="18" t="n">
        <v>0.57892241</v>
      </c>
      <c r="L78" s="20" t="n">
        <v>0.28862731</v>
      </c>
      <c r="M78" s="18" t="n">
        <v>0.07580072</v>
      </c>
      <c r="N78" s="20" t="n">
        <v>0.05319013</v>
      </c>
      <c r="O78" s="18" t="n">
        <v>0</v>
      </c>
      <c r="P78" s="20" t="n">
        <v>0</v>
      </c>
      <c r="Q78" s="18" t="n">
        <v>0.7956591</v>
      </c>
      <c r="R78" s="20" t="n">
        <v>0.32797938</v>
      </c>
    </row>
    <row r="79" spans="1:18">
      <c r="A79" s="15" t="s">
        <v>503</v>
      </c>
      <c r="B79" s="17" t="n">
        <v>3154</v>
      </c>
      <c r="C79" s="18">
        <f>(2766.0/B79*100)</f>
        <v/>
      </c>
      <c r="D79" s="19" t="n">
        <v>388</v>
      </c>
      <c r="E79" s="18" t="n">
        <v>17.72254933</v>
      </c>
      <c r="F79" s="20" t="n">
        <v>2.02853267</v>
      </c>
      <c r="G79" s="18" t="n">
        <v>76.83636608</v>
      </c>
      <c r="H79" s="20" t="n">
        <v>2.20407424</v>
      </c>
      <c r="I79" s="18" t="n">
        <v>0</v>
      </c>
      <c r="J79" s="20" t="n">
        <v>0</v>
      </c>
      <c r="K79" s="18" t="n">
        <v>0.23945893</v>
      </c>
      <c r="L79" s="20" t="n">
        <v>0.24008476</v>
      </c>
      <c r="M79" s="18" t="n">
        <v>0.5017789</v>
      </c>
      <c r="N79" s="20" t="n">
        <v>0.32341531</v>
      </c>
      <c r="O79" s="18" t="n">
        <v>0</v>
      </c>
      <c r="P79" s="20" t="n">
        <v>0</v>
      </c>
      <c r="Q79" s="18" t="n">
        <v>4.69984676</v>
      </c>
      <c r="R79" s="20" t="n">
        <v>1.19400825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(14016.0/B82*100)</f>
        <v/>
      </c>
      <c r="D82" s="19" t="n">
        <v>1945</v>
      </c>
      <c r="E82" s="18" t="n">
        <v>18.72904941</v>
      </c>
      <c r="F82" s="20" t="n">
        <v>1.47255312</v>
      </c>
      <c r="G82" s="18" t="n">
        <v>79.60030331</v>
      </c>
      <c r="H82" s="20" t="n">
        <v>1.55481889</v>
      </c>
      <c r="I82" s="18" t="n">
        <v>0</v>
      </c>
      <c r="J82" s="20" t="n">
        <v>0</v>
      </c>
      <c r="K82" s="18" t="n">
        <v>0.11195124</v>
      </c>
      <c r="L82" s="20" t="n">
        <v>0.11210013</v>
      </c>
      <c r="M82" s="18" t="n">
        <v>0</v>
      </c>
      <c r="N82" s="20" t="n">
        <v>0</v>
      </c>
      <c r="O82" s="18" t="n">
        <v>0</v>
      </c>
      <c r="P82" s="20" t="n">
        <v>0</v>
      </c>
      <c r="Q82" s="18" t="n">
        <v>1.55869604</v>
      </c>
      <c r="R82" s="20" t="n">
        <v>0.33963524</v>
      </c>
    </row>
    <row r="83" spans="1:18">
      <c r="A83" s="15" t="s">
        <v>507</v>
      </c>
      <c r="B83" s="17" t="n">
        <v>808</v>
      </c>
      <c r="C83" s="18">
        <f>(707.0/B83*100)</f>
        <v/>
      </c>
      <c r="D83" s="19" t="n">
        <v>101</v>
      </c>
      <c r="E83" s="18" t="n">
        <v>12.18026162</v>
      </c>
      <c r="F83" s="20" t="n">
        <v>4.10171906</v>
      </c>
      <c r="G83" s="18" t="n">
        <v>87.81973838</v>
      </c>
      <c r="H83" s="20" t="n">
        <v>4.10171906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(810.0/B84*100)</f>
        <v/>
      </c>
      <c r="D84" s="19" t="n">
        <v>128</v>
      </c>
      <c r="E84" s="18" t="n">
        <v>13.73177806</v>
      </c>
      <c r="F84" s="20" t="n">
        <v>3.46097479</v>
      </c>
      <c r="G84" s="18" t="n">
        <v>86.26822194</v>
      </c>
      <c r="H84" s="20" t="n">
        <v>3.46097479</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(6300.0/B7*100)</f>
        <v/>
      </c>
      <c r="D7" s="19" t="n">
        <v>863</v>
      </c>
      <c r="E7" s="18" t="n">
        <v>41.12918023</v>
      </c>
      <c r="F7" s="20" t="n">
        <v>1.98520028</v>
      </c>
      <c r="G7" s="18" t="n">
        <v>52.6786914</v>
      </c>
      <c r="H7" s="20" t="n">
        <v>2.01955765</v>
      </c>
      <c r="I7" s="18" t="n">
        <v>0</v>
      </c>
      <c r="J7" s="20" t="n">
        <v>0</v>
      </c>
      <c r="K7" s="18" t="n">
        <v>0.12555429</v>
      </c>
      <c r="L7" s="20" t="n">
        <v>0.11720296</v>
      </c>
      <c r="M7" s="18" t="n">
        <v>0.01154677</v>
      </c>
      <c r="N7" s="20" t="n">
        <v>0.01171896</v>
      </c>
      <c r="O7" s="18" t="n">
        <v>0</v>
      </c>
      <c r="P7" s="20" t="n">
        <v>0</v>
      </c>
      <c r="Q7" s="18" t="n">
        <v>6.05502732</v>
      </c>
      <c r="R7" s="20" t="n">
        <v>0.8121801</v>
      </c>
    </row>
    <row r="8" spans="1:18">
      <c r="A8" s="15" t="s">
        <v>430</v>
      </c>
      <c r="B8" s="17" t="n">
        <v>3443</v>
      </c>
      <c r="C8" s="18">
        <f>(3015.0/B8*100)</f>
        <v/>
      </c>
      <c r="D8" s="19" t="n">
        <v>428</v>
      </c>
      <c r="E8" s="18" t="n">
        <v>44.56377291</v>
      </c>
      <c r="F8" s="20" t="n">
        <v>2.79455598</v>
      </c>
      <c r="G8" s="18" t="n">
        <v>44.16744345</v>
      </c>
      <c r="H8" s="20" t="n">
        <v>2.74516427</v>
      </c>
      <c r="I8" s="18" t="n">
        <v>0</v>
      </c>
      <c r="J8" s="20" t="n">
        <v>0</v>
      </c>
      <c r="K8" s="18" t="n">
        <v>0</v>
      </c>
      <c r="L8" s="20" t="n">
        <v>0</v>
      </c>
      <c r="M8" s="18" t="n">
        <v>0</v>
      </c>
      <c r="N8" s="20" t="n">
        <v>0</v>
      </c>
      <c r="O8" s="18" t="n">
        <v>0</v>
      </c>
      <c r="P8" s="20" t="n">
        <v>0</v>
      </c>
      <c r="Q8" s="18" t="n">
        <v>11.26878364</v>
      </c>
      <c r="R8" s="20" t="n">
        <v>1.92882665</v>
      </c>
    </row>
    <row r="9" spans="1:18">
      <c r="A9" s="15" t="s">
        <v>431</v>
      </c>
      <c r="B9" s="17" t="n">
        <v>4752</v>
      </c>
      <c r="C9" s="18">
        <f>(4206.0/B9*100)</f>
        <v/>
      </c>
      <c r="D9" s="19" t="n">
        <v>546</v>
      </c>
      <c r="E9" s="18" t="n">
        <v>35.31687272</v>
      </c>
      <c r="F9" s="20" t="n">
        <v>1.89598991</v>
      </c>
      <c r="G9" s="18" t="n">
        <v>57.72468469</v>
      </c>
      <c r="H9" s="20" t="n">
        <v>1.94487043</v>
      </c>
      <c r="I9" s="18" t="n">
        <v>0</v>
      </c>
      <c r="J9" s="20" t="n">
        <v>0</v>
      </c>
      <c r="K9" s="18" t="n">
        <v>0</v>
      </c>
      <c r="L9" s="20" t="n">
        <v>0</v>
      </c>
      <c r="M9" s="18" t="n">
        <v>0.3722715</v>
      </c>
      <c r="N9" s="20" t="n">
        <v>0.04359981</v>
      </c>
      <c r="O9" s="18" t="n">
        <v>0</v>
      </c>
      <c r="P9" s="20" t="n">
        <v>0</v>
      </c>
      <c r="Q9" s="18" t="n">
        <v>6.5861711</v>
      </c>
      <c r="R9" s="20" t="n">
        <v>1.08625267</v>
      </c>
    </row>
    <row r="10" spans="1:18">
      <c r="A10" s="15" t="s">
        <v>432</v>
      </c>
      <c r="B10" s="17" t="n">
        <v>10022</v>
      </c>
      <c r="C10" s="18">
        <f>(8803.0/B10*100)</f>
        <v/>
      </c>
      <c r="D10" s="19" t="n">
        <v>1219</v>
      </c>
      <c r="E10" s="18" t="n">
        <v>39.40157499</v>
      </c>
      <c r="F10" s="20" t="n">
        <v>2.03092408</v>
      </c>
      <c r="G10" s="18" t="n">
        <v>57.26663216</v>
      </c>
      <c r="H10" s="20" t="n">
        <v>2.07037167</v>
      </c>
      <c r="I10" s="18" t="n">
        <v>0</v>
      </c>
      <c r="J10" s="20" t="n">
        <v>0</v>
      </c>
      <c r="K10" s="18" t="n">
        <v>0</v>
      </c>
      <c r="L10" s="20" t="n">
        <v>0</v>
      </c>
      <c r="M10" s="18" t="n">
        <v>0</v>
      </c>
      <c r="N10" s="20" t="n">
        <v>0</v>
      </c>
      <c r="O10" s="18" t="n">
        <v>0</v>
      </c>
      <c r="P10" s="20" t="n">
        <v>0</v>
      </c>
      <c r="Q10" s="18" t="n">
        <v>3.33179285</v>
      </c>
      <c r="R10" s="20" t="n">
        <v>0.66336726</v>
      </c>
    </row>
    <row r="11" spans="1:18">
      <c r="A11" s="15" t="s">
        <v>433</v>
      </c>
      <c r="B11" s="17" t="n">
        <v>3500</v>
      </c>
      <c r="C11" s="18">
        <f>(3101.0/B11*100)</f>
        <v/>
      </c>
      <c r="D11" s="19" t="n">
        <v>399</v>
      </c>
      <c r="E11" s="18" t="n">
        <v>44.25926984</v>
      </c>
      <c r="F11" s="20" t="n">
        <v>3.0790443</v>
      </c>
      <c r="G11" s="18" t="n">
        <v>35.75653846</v>
      </c>
      <c r="H11" s="20" t="n">
        <v>2.74891818</v>
      </c>
      <c r="I11" s="18" t="n">
        <v>0</v>
      </c>
      <c r="J11" s="20" t="n">
        <v>0</v>
      </c>
      <c r="K11" s="18" t="n">
        <v>0.27521447</v>
      </c>
      <c r="L11" s="20" t="n">
        <v>0.2286724</v>
      </c>
      <c r="M11" s="18" t="n">
        <v>0</v>
      </c>
      <c r="N11" s="20" t="n">
        <v>0</v>
      </c>
      <c r="O11" s="18" t="n">
        <v>0</v>
      </c>
      <c r="P11" s="20" t="n">
        <v>0</v>
      </c>
      <c r="Q11" s="18" t="n">
        <v>19.70897723</v>
      </c>
      <c r="R11" s="20" t="n">
        <v>2.61156075</v>
      </c>
    </row>
    <row r="12" spans="1:18">
      <c r="A12" s="15" t="s">
        <v>434</v>
      </c>
      <c r="B12" s="17" t="n">
        <v>3422</v>
      </c>
      <c r="C12" s="18">
        <f>(3011.0/B12*100)</f>
        <v/>
      </c>
      <c r="D12" s="19" t="n">
        <v>411</v>
      </c>
      <c r="E12" s="18" t="n">
        <v>54.42416998</v>
      </c>
      <c r="F12" s="20" t="n">
        <v>3.00149103</v>
      </c>
      <c r="G12" s="18" t="n">
        <v>37.19670681</v>
      </c>
      <c r="H12" s="20" t="n">
        <v>2.91402928</v>
      </c>
      <c r="I12" s="18" t="n">
        <v>0</v>
      </c>
      <c r="J12" s="20" t="n">
        <v>0</v>
      </c>
      <c r="K12" s="18" t="n">
        <v>0</v>
      </c>
      <c r="L12" s="20" t="n">
        <v>0</v>
      </c>
      <c r="M12" s="18" t="n">
        <v>0.19101331</v>
      </c>
      <c r="N12" s="20" t="n">
        <v>0.1854618</v>
      </c>
      <c r="O12" s="18" t="n">
        <v>0</v>
      </c>
      <c r="P12" s="20" t="n">
        <v>0</v>
      </c>
      <c r="Q12" s="18" t="n">
        <v>8.188109900000001</v>
      </c>
      <c r="R12" s="20" t="n">
        <v>1.17515655</v>
      </c>
    </row>
    <row r="13" spans="1:18">
      <c r="A13" s="15" t="s">
        <v>435</v>
      </c>
      <c r="B13" s="17" t="n">
        <v>3602</v>
      </c>
      <c r="C13" s="18">
        <f>(3178.0/B13*100)</f>
        <v/>
      </c>
      <c r="D13" s="19" t="n">
        <v>424</v>
      </c>
      <c r="E13" s="18" t="n">
        <v>35.25105831</v>
      </c>
      <c r="F13" s="20" t="n">
        <v>2.78419839</v>
      </c>
      <c r="G13" s="18" t="n">
        <v>58.54564553</v>
      </c>
      <c r="H13" s="20" t="n">
        <v>2.7629945</v>
      </c>
      <c r="I13" s="18" t="n">
        <v>0</v>
      </c>
      <c r="J13" s="20" t="n">
        <v>0</v>
      </c>
      <c r="K13" s="18" t="n">
        <v>0.5194478300000001</v>
      </c>
      <c r="L13" s="20" t="n">
        <v>0.37817532</v>
      </c>
      <c r="M13" s="18" t="n">
        <v>0</v>
      </c>
      <c r="N13" s="20" t="n">
        <v>0</v>
      </c>
      <c r="O13" s="18" t="n">
        <v>0</v>
      </c>
      <c r="P13" s="20" t="n">
        <v>0</v>
      </c>
      <c r="Q13" s="18" t="n">
        <v>5.68384832</v>
      </c>
      <c r="R13" s="20" t="n">
        <v>1.01862639</v>
      </c>
    </row>
    <row r="14" spans="1:18">
      <c r="A14" s="15" t="s">
        <v>436</v>
      </c>
      <c r="B14" s="17" t="n">
        <v>2788</v>
      </c>
      <c r="C14" s="18">
        <f>(2443.0/B14*100)</f>
        <v/>
      </c>
      <c r="D14" s="19" t="n">
        <v>345</v>
      </c>
      <c r="E14" s="18" t="n">
        <v>27.77530248</v>
      </c>
      <c r="F14" s="20" t="n">
        <v>2.61399611</v>
      </c>
      <c r="G14" s="18" t="n">
        <v>67.53229434000001</v>
      </c>
      <c r="H14" s="20" t="n">
        <v>2.74304211</v>
      </c>
      <c r="I14" s="18" t="n">
        <v>0</v>
      </c>
      <c r="J14" s="20" t="n">
        <v>0</v>
      </c>
      <c r="K14" s="18" t="n">
        <v>0</v>
      </c>
      <c r="L14" s="20" t="n">
        <v>0</v>
      </c>
      <c r="M14" s="18" t="n">
        <v>0</v>
      </c>
      <c r="N14" s="20" t="n">
        <v>0</v>
      </c>
      <c r="O14" s="18" t="n">
        <v>0</v>
      </c>
      <c r="P14" s="20" t="n">
        <v>0</v>
      </c>
      <c r="Q14" s="18" t="n">
        <v>4.69240318</v>
      </c>
      <c r="R14" s="20" t="n">
        <v>1.3591661</v>
      </c>
    </row>
    <row r="15" spans="1:18">
      <c r="A15" s="15" t="s">
        <v>437</v>
      </c>
      <c r="B15" s="17" t="n">
        <v>2863</v>
      </c>
      <c r="C15" s="18">
        <f>(2526.0/B15*100)</f>
        <v/>
      </c>
      <c r="D15" s="19" t="n">
        <v>337</v>
      </c>
      <c r="E15" s="18" t="n">
        <v>25.90363844</v>
      </c>
      <c r="F15" s="20" t="n">
        <v>2.45945539</v>
      </c>
      <c r="G15" s="18" t="n">
        <v>70.01086441</v>
      </c>
      <c r="H15" s="20" t="n">
        <v>2.55176813</v>
      </c>
      <c r="I15" s="18" t="n">
        <v>0</v>
      </c>
      <c r="J15" s="20" t="n">
        <v>0</v>
      </c>
      <c r="K15" s="18" t="n">
        <v>0</v>
      </c>
      <c r="L15" s="20" t="n">
        <v>0</v>
      </c>
      <c r="M15" s="18" t="n">
        <v>0</v>
      </c>
      <c r="N15" s="20" t="n">
        <v>0</v>
      </c>
      <c r="O15" s="18" t="n">
        <v>0</v>
      </c>
      <c r="P15" s="20" t="n">
        <v>0</v>
      </c>
      <c r="Q15" s="18" t="n">
        <v>4.08549715</v>
      </c>
      <c r="R15" s="20" t="n">
        <v>1.1065041</v>
      </c>
    </row>
    <row r="16" spans="1:18">
      <c r="A16" s="15" t="s">
        <v>438</v>
      </c>
      <c r="B16" s="17" t="n">
        <v>3111</v>
      </c>
      <c r="C16" s="18">
        <f>(2740.0/B16*100)</f>
        <v/>
      </c>
      <c r="D16" s="19" t="n">
        <v>371</v>
      </c>
      <c r="E16" s="18" t="n">
        <v>35.45493615</v>
      </c>
      <c r="F16" s="20" t="n">
        <v>2.16518188</v>
      </c>
      <c r="G16" s="18" t="n">
        <v>55.76005735</v>
      </c>
      <c r="H16" s="20" t="n">
        <v>2.19206777</v>
      </c>
      <c r="I16" s="18" t="n">
        <v>0</v>
      </c>
      <c r="J16" s="20" t="n">
        <v>0</v>
      </c>
      <c r="K16" s="18" t="n">
        <v>0.52074864</v>
      </c>
      <c r="L16" s="20" t="n">
        <v>0.42732093</v>
      </c>
      <c r="M16" s="18" t="n">
        <v>0</v>
      </c>
      <c r="N16" s="20" t="n">
        <v>0</v>
      </c>
      <c r="O16" s="18" t="n">
        <v>0</v>
      </c>
      <c r="P16" s="20" t="n">
        <v>0</v>
      </c>
      <c r="Q16" s="18" t="n">
        <v>8.26425787</v>
      </c>
      <c r="R16" s="20" t="n">
        <v>1.4832037</v>
      </c>
    </row>
    <row r="17" spans="1:18">
      <c r="A17" s="15" t="s">
        <v>439</v>
      </c>
      <c r="B17" s="17" t="n">
        <v>3197</v>
      </c>
      <c r="C17" s="18">
        <f>(2831.0/B17*100)</f>
        <v/>
      </c>
      <c r="D17" s="19" t="n">
        <v>366</v>
      </c>
      <c r="E17" s="18" t="n">
        <v>25.73096089</v>
      </c>
      <c r="F17" s="20" t="n">
        <v>2.34408064</v>
      </c>
      <c r="G17" s="18" t="n">
        <v>66.71727356</v>
      </c>
      <c r="H17" s="20" t="n">
        <v>2.45792429</v>
      </c>
      <c r="I17" s="18" t="n">
        <v>0</v>
      </c>
      <c r="J17" s="20" t="n">
        <v>0</v>
      </c>
      <c r="K17" s="18" t="n">
        <v>0</v>
      </c>
      <c r="L17" s="20" t="n">
        <v>0</v>
      </c>
      <c r="M17" s="18" t="n">
        <v>0</v>
      </c>
      <c r="N17" s="20" t="n">
        <v>0</v>
      </c>
      <c r="O17" s="18" t="n">
        <v>0</v>
      </c>
      <c r="P17" s="20" t="n">
        <v>0</v>
      </c>
      <c r="Q17" s="18" t="n">
        <v>7.55176555</v>
      </c>
      <c r="R17" s="20" t="n">
        <v>1.38256755</v>
      </c>
    </row>
    <row r="18" spans="1:18">
      <c r="A18" s="15" t="s">
        <v>440</v>
      </c>
      <c r="B18" s="17" t="n">
        <v>2706</v>
      </c>
      <c r="C18" s="18">
        <f>(2370.0/B18*100)</f>
        <v/>
      </c>
      <c r="D18" s="19" t="n">
        <v>336</v>
      </c>
      <c r="E18" s="18" t="n">
        <v>60.85172178</v>
      </c>
      <c r="F18" s="20" t="n">
        <v>2.73315739</v>
      </c>
      <c r="G18" s="18" t="n">
        <v>25.02397548</v>
      </c>
      <c r="H18" s="20" t="n">
        <v>2.49368279</v>
      </c>
      <c r="I18" s="18" t="n">
        <v>0</v>
      </c>
      <c r="J18" s="20" t="n">
        <v>0</v>
      </c>
      <c r="K18" s="18" t="n">
        <v>0.57705384</v>
      </c>
      <c r="L18" s="20" t="n">
        <v>0.56991745</v>
      </c>
      <c r="M18" s="18" t="n">
        <v>0.58664057</v>
      </c>
      <c r="N18" s="20" t="n">
        <v>0.58111183</v>
      </c>
      <c r="O18" s="18" t="n">
        <v>0</v>
      </c>
      <c r="P18" s="20" t="n">
        <v>0</v>
      </c>
      <c r="Q18" s="18" t="n">
        <v>12.96060834</v>
      </c>
      <c r="R18" s="20" t="n">
        <v>1.83958436</v>
      </c>
    </row>
    <row r="19" spans="1:18">
      <c r="A19" s="15" t="s">
        <v>441</v>
      </c>
      <c r="B19" s="17" t="n">
        <v>2850</v>
      </c>
      <c r="C19" s="18">
        <f>(2497.0/B19*100)</f>
        <v/>
      </c>
      <c r="D19" s="19" t="n">
        <v>353</v>
      </c>
      <c r="E19" s="18" t="n">
        <v>54.46582883</v>
      </c>
      <c r="F19" s="20" t="n">
        <v>2.83017364</v>
      </c>
      <c r="G19" s="18" t="n">
        <v>39.95954785</v>
      </c>
      <c r="H19" s="20" t="n">
        <v>2.5314823</v>
      </c>
      <c r="I19" s="18" t="n">
        <v>0</v>
      </c>
      <c r="J19" s="20" t="n">
        <v>0</v>
      </c>
      <c r="K19" s="18" t="n">
        <v>0</v>
      </c>
      <c r="L19" s="20" t="n">
        <v>0</v>
      </c>
      <c r="M19" s="18" t="n">
        <v>0</v>
      </c>
      <c r="N19" s="20" t="n">
        <v>0</v>
      </c>
      <c r="O19" s="18" t="n">
        <v>0</v>
      </c>
      <c r="P19" s="20" t="n">
        <v>0</v>
      </c>
      <c r="Q19" s="18" t="n">
        <v>5.57462333</v>
      </c>
      <c r="R19" s="20" t="n">
        <v>1.45310143</v>
      </c>
    </row>
    <row r="20" spans="1:18">
      <c r="A20" s="15" t="s">
        <v>442</v>
      </c>
      <c r="B20" s="17" t="n">
        <v>1741</v>
      </c>
      <c r="C20" s="18">
        <f>(1529.0/B20*100)</f>
        <v/>
      </c>
      <c r="D20" s="19" t="n">
        <v>212</v>
      </c>
      <c r="E20" s="18" t="n">
        <v>49.16316979</v>
      </c>
      <c r="F20" s="20" t="n">
        <v>3.70635909</v>
      </c>
      <c r="G20" s="18" t="n">
        <v>42.1086604</v>
      </c>
      <c r="H20" s="20" t="n">
        <v>3.63856673</v>
      </c>
      <c r="I20" s="18" t="n">
        <v>0</v>
      </c>
      <c r="J20" s="20" t="n">
        <v>0</v>
      </c>
      <c r="K20" s="18" t="n">
        <v>0.46070723</v>
      </c>
      <c r="L20" s="20" t="n">
        <v>0.4513172</v>
      </c>
      <c r="M20" s="18" t="n">
        <v>0</v>
      </c>
      <c r="N20" s="20" t="n">
        <v>0</v>
      </c>
      <c r="O20" s="18" t="n">
        <v>0</v>
      </c>
      <c r="P20" s="20" t="n">
        <v>0</v>
      </c>
      <c r="Q20" s="18" t="n">
        <v>8.267462589999999</v>
      </c>
      <c r="R20" s="20" t="n">
        <v>1.75794398</v>
      </c>
    </row>
    <row r="21" spans="1:18">
      <c r="A21" s="15" t="s">
        <v>443</v>
      </c>
      <c r="B21" s="17" t="n">
        <v>2833</v>
      </c>
      <c r="C21" s="18">
        <f>(2364.0/B21*100)</f>
        <v/>
      </c>
      <c r="D21" s="19" t="n">
        <v>469</v>
      </c>
      <c r="E21" s="18" t="n">
        <v>51.64795627</v>
      </c>
      <c r="F21" s="20" t="n">
        <v>2.48825597</v>
      </c>
      <c r="G21" s="18" t="n">
        <v>46.87624633</v>
      </c>
      <c r="H21" s="20" t="n">
        <v>2.51899115</v>
      </c>
      <c r="I21" s="18" t="n">
        <v>0</v>
      </c>
      <c r="J21" s="20" t="n">
        <v>0</v>
      </c>
      <c r="K21" s="18" t="n">
        <v>0</v>
      </c>
      <c r="L21" s="20" t="n">
        <v>0</v>
      </c>
      <c r="M21" s="18" t="n">
        <v>0</v>
      </c>
      <c r="N21" s="20" t="n">
        <v>0</v>
      </c>
      <c r="O21" s="18" t="n">
        <v>0</v>
      </c>
      <c r="P21" s="20" t="n">
        <v>0</v>
      </c>
      <c r="Q21" s="18" t="n">
        <v>1.4757974</v>
      </c>
      <c r="R21" s="20" t="n">
        <v>0.59833127</v>
      </c>
    </row>
    <row r="22" spans="1:18">
      <c r="A22" s="15" t="s">
        <v>444</v>
      </c>
      <c r="B22" s="17" t="n">
        <v>3667</v>
      </c>
      <c r="C22" s="18">
        <f>(3205.0/B22*100)</f>
        <v/>
      </c>
      <c r="D22" s="19" t="n">
        <v>462</v>
      </c>
      <c r="E22" s="18" t="n">
        <v>31.83398933</v>
      </c>
      <c r="F22" s="20" t="n">
        <v>2.39932494</v>
      </c>
      <c r="G22" s="18" t="n">
        <v>56.63876838</v>
      </c>
      <c r="H22" s="20" t="n">
        <v>2.41969593</v>
      </c>
      <c r="I22" s="18" t="n">
        <v>0</v>
      </c>
      <c r="J22" s="20" t="n">
        <v>0</v>
      </c>
      <c r="K22" s="18" t="n">
        <v>0</v>
      </c>
      <c r="L22" s="20" t="n">
        <v>0</v>
      </c>
      <c r="M22" s="18" t="n">
        <v>0</v>
      </c>
      <c r="N22" s="20" t="n">
        <v>0</v>
      </c>
      <c r="O22" s="18" t="n">
        <v>0</v>
      </c>
      <c r="P22" s="20" t="n">
        <v>0</v>
      </c>
      <c r="Q22" s="18" t="n">
        <v>11.52724229</v>
      </c>
      <c r="R22" s="20" t="n">
        <v>1.36184822</v>
      </c>
    </row>
    <row r="23" spans="1:18">
      <c r="A23" s="15" t="s">
        <v>445</v>
      </c>
      <c r="B23" s="17" t="n">
        <v>5792</v>
      </c>
      <c r="C23" s="18">
        <f>(5095.0/B23*100)</f>
        <v/>
      </c>
      <c r="D23" s="19" t="n">
        <v>697</v>
      </c>
      <c r="E23" s="18" t="n">
        <v>36.68738835</v>
      </c>
      <c r="F23" s="20" t="n">
        <v>2.42846504</v>
      </c>
      <c r="G23" s="18" t="n">
        <v>52.6494344</v>
      </c>
      <c r="H23" s="20" t="n">
        <v>3.04312051</v>
      </c>
      <c r="I23" s="18" t="n">
        <v>0</v>
      </c>
      <c r="J23" s="20" t="n">
        <v>0</v>
      </c>
      <c r="K23" s="18" t="n">
        <v>0.7539932</v>
      </c>
      <c r="L23" s="20" t="n">
        <v>0.53542355</v>
      </c>
      <c r="M23" s="18" t="n">
        <v>0.0581283</v>
      </c>
      <c r="N23" s="20" t="n">
        <v>0.02135899</v>
      </c>
      <c r="O23" s="18" t="n">
        <v>0</v>
      </c>
      <c r="P23" s="20" t="n">
        <v>0</v>
      </c>
      <c r="Q23" s="18" t="n">
        <v>9.85105574</v>
      </c>
      <c r="R23" s="20" t="n">
        <v>2.07481303</v>
      </c>
    </row>
    <row r="24" spans="1:18">
      <c r="A24" s="15" t="s">
        <v>446</v>
      </c>
      <c r="B24" s="17" t="n">
        <v>3309</v>
      </c>
      <c r="C24" s="18">
        <f>(2939.0/B24*100)</f>
        <v/>
      </c>
      <c r="D24" s="19" t="n">
        <v>370</v>
      </c>
      <c r="E24" s="18" t="n">
        <v>30.09494005</v>
      </c>
      <c r="F24" s="20" t="n">
        <v>2.68708998</v>
      </c>
      <c r="G24" s="18" t="n">
        <v>65.24099794</v>
      </c>
      <c r="H24" s="20" t="n">
        <v>2.72637429</v>
      </c>
      <c r="I24" s="18" t="n">
        <v>0</v>
      </c>
      <c r="J24" s="20" t="n">
        <v>0</v>
      </c>
      <c r="K24" s="18" t="n">
        <v>0.24591559</v>
      </c>
      <c r="L24" s="20" t="n">
        <v>0.24559889</v>
      </c>
      <c r="M24" s="18" t="n">
        <v>0</v>
      </c>
      <c r="N24" s="20" t="n">
        <v>0</v>
      </c>
      <c r="O24" s="18" t="n">
        <v>0</v>
      </c>
      <c r="P24" s="20" t="n">
        <v>0</v>
      </c>
      <c r="Q24" s="18" t="n">
        <v>4.41814642</v>
      </c>
      <c r="R24" s="20" t="n">
        <v>0.94706221</v>
      </c>
    </row>
    <row r="25" spans="1:18">
      <c r="A25" s="15" t="s">
        <v>447</v>
      </c>
      <c r="B25" s="17" t="n">
        <v>2669</v>
      </c>
      <c r="C25" s="18">
        <f>(2330.0/B25*100)</f>
        <v/>
      </c>
      <c r="D25" s="19" t="n">
        <v>339</v>
      </c>
      <c r="E25" s="18" t="n">
        <v>53.8682534</v>
      </c>
      <c r="F25" s="20" t="n">
        <v>2.65236295</v>
      </c>
      <c r="G25" s="18" t="n">
        <v>43.52091951</v>
      </c>
      <c r="H25" s="20" t="n">
        <v>2.71172914</v>
      </c>
      <c r="I25" s="18" t="n">
        <v>0</v>
      </c>
      <c r="J25" s="20" t="n">
        <v>0</v>
      </c>
      <c r="K25" s="18" t="n">
        <v>0.51470357</v>
      </c>
      <c r="L25" s="20" t="n">
        <v>0.37869117</v>
      </c>
      <c r="M25" s="18" t="n">
        <v>0</v>
      </c>
      <c r="N25" s="20" t="n">
        <v>0</v>
      </c>
      <c r="O25" s="18" t="n">
        <v>0</v>
      </c>
      <c r="P25" s="20" t="n">
        <v>0</v>
      </c>
      <c r="Q25" s="18" t="n">
        <v>2.09612352</v>
      </c>
      <c r="R25" s="20" t="n">
        <v>0.79196658</v>
      </c>
    </row>
    <row r="26" spans="1:18">
      <c r="A26" s="15" t="s">
        <v>448</v>
      </c>
      <c r="B26" s="17" t="n">
        <v>2419</v>
      </c>
      <c r="C26" s="18">
        <f>(2122.0/B26*100)</f>
        <v/>
      </c>
      <c r="D26" s="19" t="n">
        <v>297</v>
      </c>
      <c r="E26" s="18" t="n">
        <v>32.59895252</v>
      </c>
      <c r="F26" s="20" t="n">
        <v>3.10182013</v>
      </c>
      <c r="G26" s="18" t="n">
        <v>64.27275895</v>
      </c>
      <c r="H26" s="20" t="n">
        <v>3.16584569</v>
      </c>
      <c r="I26" s="18" t="n">
        <v>0</v>
      </c>
      <c r="J26" s="20" t="n">
        <v>0</v>
      </c>
      <c r="K26" s="18" t="n">
        <v>0.31042569</v>
      </c>
      <c r="L26" s="20" t="n">
        <v>0.30623036</v>
      </c>
      <c r="M26" s="18" t="n">
        <v>0</v>
      </c>
      <c r="N26" s="20" t="n">
        <v>0</v>
      </c>
      <c r="O26" s="18" t="n">
        <v>0</v>
      </c>
      <c r="P26" s="20" t="n">
        <v>0</v>
      </c>
      <c r="Q26" s="18" t="n">
        <v>2.81786284</v>
      </c>
      <c r="R26" s="20" t="n">
        <v>0.96382948</v>
      </c>
    </row>
    <row r="27" spans="1:18">
      <c r="A27" s="15" t="s">
        <v>449</v>
      </c>
      <c r="B27" s="17" t="n">
        <v>2683</v>
      </c>
      <c r="C27" s="18">
        <f>(2338.0/B27*100)</f>
        <v/>
      </c>
      <c r="D27" s="19" t="n">
        <v>345</v>
      </c>
      <c r="E27" s="18" t="n">
        <v>46.40185516</v>
      </c>
      <c r="F27" s="20" t="n">
        <v>2.58263749</v>
      </c>
      <c r="G27" s="18" t="n">
        <v>44.80701455</v>
      </c>
      <c r="H27" s="20" t="n">
        <v>2.84948953</v>
      </c>
      <c r="I27" s="18" t="n">
        <v>0</v>
      </c>
      <c r="J27" s="20" t="n">
        <v>0</v>
      </c>
      <c r="K27" s="18" t="n">
        <v>0.31825412</v>
      </c>
      <c r="L27" s="20" t="n">
        <v>0.30643941</v>
      </c>
      <c r="M27" s="18" t="n">
        <v>0</v>
      </c>
      <c r="N27" s="20" t="n">
        <v>0</v>
      </c>
      <c r="O27" s="18" t="n">
        <v>0</v>
      </c>
      <c r="P27" s="20" t="n">
        <v>0</v>
      </c>
      <c r="Q27" s="18" t="n">
        <v>8.47287618</v>
      </c>
      <c r="R27" s="20" t="n">
        <v>1.40612808</v>
      </c>
    </row>
    <row r="28" spans="1:18">
      <c r="A28" s="15" t="s">
        <v>450</v>
      </c>
      <c r="B28" s="17" t="n">
        <v>3803</v>
      </c>
      <c r="C28" s="18">
        <f>(3347.0/B28*100)</f>
        <v/>
      </c>
      <c r="D28" s="19" t="n">
        <v>456</v>
      </c>
      <c r="E28" s="18" t="n">
        <v>74.61428921</v>
      </c>
      <c r="F28" s="20" t="n">
        <v>2.0218582</v>
      </c>
      <c r="G28" s="18" t="n">
        <v>19.13198259</v>
      </c>
      <c r="H28" s="20" t="n">
        <v>1.8197492</v>
      </c>
      <c r="I28" s="18" t="n">
        <v>0</v>
      </c>
      <c r="J28" s="20" t="n">
        <v>0</v>
      </c>
      <c r="K28" s="18" t="n">
        <v>0.22238621</v>
      </c>
      <c r="L28" s="20" t="n">
        <v>0.22316884</v>
      </c>
      <c r="M28" s="18" t="n">
        <v>0.18314151</v>
      </c>
      <c r="N28" s="20" t="n">
        <v>0.18249811</v>
      </c>
      <c r="O28" s="18" t="n">
        <v>0</v>
      </c>
      <c r="P28" s="20" t="n">
        <v>0</v>
      </c>
      <c r="Q28" s="18" t="n">
        <v>5.84820048</v>
      </c>
      <c r="R28" s="20" t="n">
        <v>1.21819431</v>
      </c>
    </row>
    <row r="29" spans="1:18">
      <c r="A29" s="15" t="s">
        <v>451</v>
      </c>
      <c r="B29" s="17" t="n">
        <v>2700</v>
      </c>
      <c r="C29" s="18">
        <f>(2385.0/B29*100)</f>
        <v/>
      </c>
      <c r="D29" s="19" t="n">
        <v>315</v>
      </c>
      <c r="E29" s="18" t="n">
        <v>32.85944131</v>
      </c>
      <c r="F29" s="20" t="n">
        <v>2.51138907</v>
      </c>
      <c r="G29" s="18" t="n">
        <v>65.69120082000001</v>
      </c>
      <c r="H29" s="20" t="n">
        <v>2.52124564</v>
      </c>
      <c r="I29" s="18" t="n">
        <v>0</v>
      </c>
      <c r="J29" s="20" t="n">
        <v>0</v>
      </c>
      <c r="K29" s="18" t="n">
        <v>0</v>
      </c>
      <c r="L29" s="20" t="n">
        <v>0</v>
      </c>
      <c r="M29" s="18" t="n">
        <v>0</v>
      </c>
      <c r="N29" s="20" t="n">
        <v>0</v>
      </c>
      <c r="O29" s="18" t="n">
        <v>0</v>
      </c>
      <c r="P29" s="20" t="n">
        <v>0</v>
      </c>
      <c r="Q29" s="18" t="n">
        <v>1.44935788</v>
      </c>
      <c r="R29" s="20" t="n">
        <v>0.48672754</v>
      </c>
    </row>
    <row r="30" spans="1:18">
      <c r="A30" s="15" t="s">
        <v>452</v>
      </c>
      <c r="B30" s="17" t="n">
        <v>2257</v>
      </c>
      <c r="C30" s="18">
        <f>(2009.0/B30*100)</f>
        <v/>
      </c>
      <c r="D30" s="19" t="n">
        <v>248</v>
      </c>
      <c r="E30" s="18" t="n">
        <v>52.93136166</v>
      </c>
      <c r="F30" s="20" t="n">
        <v>3.26065257</v>
      </c>
      <c r="G30" s="18" t="n">
        <v>40.80373965</v>
      </c>
      <c r="H30" s="20" t="n">
        <v>3.3371335</v>
      </c>
      <c r="I30" s="18" t="n">
        <v>0</v>
      </c>
      <c r="J30" s="20" t="n">
        <v>0</v>
      </c>
      <c r="K30" s="18" t="n">
        <v>0</v>
      </c>
      <c r="L30" s="20" t="n">
        <v>0</v>
      </c>
      <c r="M30" s="18" t="n">
        <v>0</v>
      </c>
      <c r="N30" s="20" t="n">
        <v>0</v>
      </c>
      <c r="O30" s="18" t="n">
        <v>0</v>
      </c>
      <c r="P30" s="20" t="n">
        <v>0</v>
      </c>
      <c r="Q30" s="18" t="n">
        <v>6.26489869</v>
      </c>
      <c r="R30" s="20" t="n">
        <v>1.80993865</v>
      </c>
    </row>
    <row r="31" spans="1:18">
      <c r="A31" s="15" t="s">
        <v>453</v>
      </c>
      <c r="B31" s="17" t="n">
        <v>2706</v>
      </c>
      <c r="C31" s="18">
        <f>(2372.0/B31*100)</f>
        <v/>
      </c>
      <c r="D31" s="19" t="n">
        <v>334</v>
      </c>
      <c r="E31" s="18" t="n">
        <v>38.5336439</v>
      </c>
      <c r="F31" s="20" t="n">
        <v>2.91871991</v>
      </c>
      <c r="G31" s="18" t="n">
        <v>53.99304449</v>
      </c>
      <c r="H31" s="20" t="n">
        <v>2.92767567</v>
      </c>
      <c r="I31" s="18" t="n">
        <v>0</v>
      </c>
      <c r="J31" s="20" t="n">
        <v>0</v>
      </c>
      <c r="K31" s="18" t="n">
        <v>0.295696</v>
      </c>
      <c r="L31" s="20" t="n">
        <v>0.30929319</v>
      </c>
      <c r="M31" s="18" t="n">
        <v>0</v>
      </c>
      <c r="N31" s="20" t="n">
        <v>0</v>
      </c>
      <c r="O31" s="18" t="n">
        <v>0</v>
      </c>
      <c r="P31" s="20" t="n">
        <v>0</v>
      </c>
      <c r="Q31" s="18" t="n">
        <v>7.17761562</v>
      </c>
      <c r="R31" s="20" t="n">
        <v>1.44377988</v>
      </c>
    </row>
    <row r="32" spans="1:18">
      <c r="A32" s="15" t="s">
        <v>454</v>
      </c>
      <c r="B32" s="17" t="n">
        <v>2209</v>
      </c>
      <c r="C32" s="18">
        <f>(1840.0/B32*100)</f>
        <v/>
      </c>
      <c r="D32" s="19" t="n">
        <v>369</v>
      </c>
      <c r="E32" s="18" t="n">
        <v>32.95431831</v>
      </c>
      <c r="F32" s="20" t="n">
        <v>2.38866156</v>
      </c>
      <c r="G32" s="18" t="n">
        <v>64.33796105</v>
      </c>
      <c r="H32" s="20" t="n">
        <v>2.36437383</v>
      </c>
      <c r="I32" s="18" t="n">
        <v>0</v>
      </c>
      <c r="J32" s="20" t="n">
        <v>0</v>
      </c>
      <c r="K32" s="18" t="n">
        <v>0</v>
      </c>
      <c r="L32" s="20" t="n">
        <v>0</v>
      </c>
      <c r="M32" s="18" t="n">
        <v>0</v>
      </c>
      <c r="N32" s="20" t="n">
        <v>0</v>
      </c>
      <c r="O32" s="18" t="n">
        <v>0</v>
      </c>
      <c r="P32" s="20" t="n">
        <v>0</v>
      </c>
      <c r="Q32" s="18" t="n">
        <v>2.70772064</v>
      </c>
      <c r="R32" s="20" t="n">
        <v>0.85676668</v>
      </c>
    </row>
    <row r="33" spans="1:18">
      <c r="A33" s="15" t="s">
        <v>455</v>
      </c>
      <c r="B33" s="17" t="n">
        <v>3651</v>
      </c>
      <c r="C33" s="18">
        <f>(3212.0/B33*100)</f>
        <v/>
      </c>
      <c r="D33" s="19" t="n">
        <v>439</v>
      </c>
      <c r="E33" s="18" t="n">
        <v>36.28051672</v>
      </c>
      <c r="F33" s="20" t="n">
        <v>2.47727752</v>
      </c>
      <c r="G33" s="18" t="n">
        <v>58.9180525</v>
      </c>
      <c r="H33" s="20" t="n">
        <v>2.53460404</v>
      </c>
      <c r="I33" s="18" t="n">
        <v>0</v>
      </c>
      <c r="J33" s="20" t="n">
        <v>0</v>
      </c>
      <c r="K33" s="18" t="n">
        <v>0</v>
      </c>
      <c r="L33" s="20" t="n">
        <v>0</v>
      </c>
      <c r="M33" s="18" t="n">
        <v>0</v>
      </c>
      <c r="N33" s="20" t="n">
        <v>0</v>
      </c>
      <c r="O33" s="18" t="n">
        <v>0</v>
      </c>
      <c r="P33" s="20" t="n">
        <v>0</v>
      </c>
      <c r="Q33" s="18" t="n">
        <v>4.80143078</v>
      </c>
      <c r="R33" s="20" t="n">
        <v>1.2944542</v>
      </c>
    </row>
    <row r="34" spans="1:18">
      <c r="A34" s="15" t="s">
        <v>456</v>
      </c>
      <c r="B34" s="17" t="n">
        <v>3035</v>
      </c>
      <c r="C34" s="18">
        <f>(2686.0/B34*100)</f>
        <v/>
      </c>
      <c r="D34" s="19" t="n">
        <v>349</v>
      </c>
      <c r="E34" s="18" t="n">
        <v>47.62865687</v>
      </c>
      <c r="F34" s="20" t="n">
        <v>2.98118955</v>
      </c>
      <c r="G34" s="18" t="n">
        <v>44.28164968</v>
      </c>
      <c r="H34" s="20" t="n">
        <v>2.66613245</v>
      </c>
      <c r="I34" s="18" t="n">
        <v>0</v>
      </c>
      <c r="J34" s="20" t="n">
        <v>0</v>
      </c>
      <c r="K34" s="18" t="n">
        <v>0</v>
      </c>
      <c r="L34" s="20" t="n">
        <v>0</v>
      </c>
      <c r="M34" s="18" t="n">
        <v>0</v>
      </c>
      <c r="N34" s="20" t="n">
        <v>0</v>
      </c>
      <c r="O34" s="18" t="n">
        <v>0</v>
      </c>
      <c r="P34" s="20" t="n">
        <v>0</v>
      </c>
      <c r="Q34" s="18" t="n">
        <v>8.08969345</v>
      </c>
      <c r="R34" s="20" t="n">
        <v>1.42355954</v>
      </c>
    </row>
    <row r="35" spans="1:18">
      <c r="A35" s="15" t="s">
        <v>457</v>
      </c>
      <c r="B35" s="17" t="n">
        <v>2901</v>
      </c>
      <c r="C35" s="18">
        <f>(2565.0/B35*100)</f>
        <v/>
      </c>
      <c r="D35" s="19" t="n">
        <v>336</v>
      </c>
      <c r="E35" s="18" t="n">
        <v>32.02387925</v>
      </c>
      <c r="F35" s="20" t="n">
        <v>2.77013926</v>
      </c>
      <c r="G35" s="18" t="n">
        <v>64.83764836</v>
      </c>
      <c r="H35" s="20" t="n">
        <v>2.88171386</v>
      </c>
      <c r="I35" s="18" t="n">
        <v>0</v>
      </c>
      <c r="J35" s="20" t="n">
        <v>0</v>
      </c>
      <c r="K35" s="18" t="n">
        <v>0</v>
      </c>
      <c r="L35" s="20" t="n">
        <v>0</v>
      </c>
      <c r="M35" s="18" t="n">
        <v>0</v>
      </c>
      <c r="N35" s="20" t="n">
        <v>0</v>
      </c>
      <c r="O35" s="18" t="n">
        <v>0</v>
      </c>
      <c r="P35" s="20" t="n">
        <v>0</v>
      </c>
      <c r="Q35" s="18" t="n">
        <v>3.13847239</v>
      </c>
      <c r="R35" s="20" t="n">
        <v>0.99723373</v>
      </c>
    </row>
    <row r="36" spans="1:18">
      <c r="A36" s="15" t="s">
        <v>458</v>
      </c>
      <c r="B36" s="17" t="n">
        <v>3404</v>
      </c>
      <c r="C36" s="18">
        <f>(2988.0/B36*100)</f>
        <v/>
      </c>
      <c r="D36" s="19" t="n">
        <v>416</v>
      </c>
      <c r="E36" s="18" t="n">
        <v>40.58855552</v>
      </c>
      <c r="F36" s="20" t="n">
        <v>2.66314036</v>
      </c>
      <c r="G36" s="18" t="n">
        <v>55.70328058</v>
      </c>
      <c r="H36" s="20" t="n">
        <v>2.70587999</v>
      </c>
      <c r="I36" s="18" t="n">
        <v>0</v>
      </c>
      <c r="J36" s="20" t="n">
        <v>0</v>
      </c>
      <c r="K36" s="18" t="n">
        <v>0</v>
      </c>
      <c r="L36" s="20" t="n">
        <v>0</v>
      </c>
      <c r="M36" s="18" t="n">
        <v>0</v>
      </c>
      <c r="N36" s="20" t="n">
        <v>0</v>
      </c>
      <c r="O36" s="18" t="n">
        <v>0</v>
      </c>
      <c r="P36" s="20" t="n">
        <v>0</v>
      </c>
      <c r="Q36" s="18" t="n">
        <v>3.7081639</v>
      </c>
      <c r="R36" s="20" t="n">
        <v>1.05195073</v>
      </c>
    </row>
    <row r="37" spans="1:18">
      <c r="A37" s="15" t="s">
        <v>459</v>
      </c>
      <c r="B37" s="17" t="n">
        <v>2731</v>
      </c>
      <c r="C37" s="18">
        <f>(2384.0/B37*100)</f>
        <v/>
      </c>
      <c r="D37" s="19" t="n">
        <v>347</v>
      </c>
      <c r="E37" s="18" t="n">
        <v>32.62639031</v>
      </c>
      <c r="F37" s="20" t="n">
        <v>2.25776559</v>
      </c>
      <c r="G37" s="18" t="n">
        <v>58.50000496</v>
      </c>
      <c r="H37" s="20" t="n">
        <v>2.68417356</v>
      </c>
      <c r="I37" s="18" t="n">
        <v>0</v>
      </c>
      <c r="J37" s="20" t="n">
        <v>0</v>
      </c>
      <c r="K37" s="18" t="n">
        <v>0</v>
      </c>
      <c r="L37" s="20" t="n">
        <v>0</v>
      </c>
      <c r="M37" s="18" t="n">
        <v>0</v>
      </c>
      <c r="N37" s="20" t="n">
        <v>0</v>
      </c>
      <c r="O37" s="18" t="n">
        <v>0</v>
      </c>
      <c r="P37" s="20" t="n">
        <v>0</v>
      </c>
      <c r="Q37" s="18" t="n">
        <v>8.873604719999999</v>
      </c>
      <c r="R37" s="20" t="n">
        <v>1.46604208</v>
      </c>
    </row>
    <row r="38" spans="1:18">
      <c r="A38" s="15" t="s">
        <v>460</v>
      </c>
      <c r="B38" s="17" t="n">
        <v>2807</v>
      </c>
      <c r="C38" s="18">
        <f>(2323.0/B38*100)</f>
        <v/>
      </c>
      <c r="D38" s="19" t="n">
        <v>484</v>
      </c>
      <c r="E38" s="18" t="n">
        <v>45.2734856</v>
      </c>
      <c r="F38" s="20" t="n">
        <v>2.26467652</v>
      </c>
      <c r="G38" s="18" t="n">
        <v>45.63685344</v>
      </c>
      <c r="H38" s="20" t="n">
        <v>2.30619831</v>
      </c>
      <c r="I38" s="18" t="n">
        <v>0</v>
      </c>
      <c r="J38" s="20" t="n">
        <v>0</v>
      </c>
      <c r="K38" s="18" t="n">
        <v>0.17602878</v>
      </c>
      <c r="L38" s="20" t="n">
        <v>0.17499132</v>
      </c>
      <c r="M38" s="18" t="n">
        <v>0</v>
      </c>
      <c r="N38" s="20" t="n">
        <v>0</v>
      </c>
      <c r="O38" s="18" t="n">
        <v>0</v>
      </c>
      <c r="P38" s="20" t="n">
        <v>0</v>
      </c>
      <c r="Q38" s="18" t="n">
        <v>8.91363219</v>
      </c>
      <c r="R38" s="20" t="n">
        <v>1.70305501</v>
      </c>
    </row>
    <row r="39" spans="1:18">
      <c r="A39" s="15" t="s">
        <v>461</v>
      </c>
      <c r="B39" s="17" t="n">
        <v>2938</v>
      </c>
      <c r="C39" s="18">
        <f>(2581.0/B39*100)</f>
        <v/>
      </c>
      <c r="D39" s="19" t="n">
        <v>357</v>
      </c>
      <c r="E39" s="18" t="n">
        <v>59.37376749</v>
      </c>
      <c r="F39" s="20" t="n">
        <v>2.31596838</v>
      </c>
      <c r="G39" s="18" t="n">
        <v>26.74134546</v>
      </c>
      <c r="H39" s="20" t="n">
        <v>2.11281887</v>
      </c>
      <c r="I39" s="18" t="n">
        <v>0</v>
      </c>
      <c r="J39" s="20" t="n">
        <v>0</v>
      </c>
      <c r="K39" s="18" t="n">
        <v>0</v>
      </c>
      <c r="L39" s="20" t="n">
        <v>0</v>
      </c>
      <c r="M39" s="18" t="n">
        <v>0</v>
      </c>
      <c r="N39" s="20" t="n">
        <v>0</v>
      </c>
      <c r="O39" s="18" t="n">
        <v>0</v>
      </c>
      <c r="P39" s="20" t="n">
        <v>0</v>
      </c>
      <c r="Q39" s="18" t="n">
        <v>13.88488705</v>
      </c>
      <c r="R39" s="20" t="n">
        <v>2.05810191</v>
      </c>
    </row>
    <row r="40" spans="1:18">
      <c r="A40" s="15" t="s">
        <v>462</v>
      </c>
      <c r="B40" s="17" t="n">
        <v>6922</v>
      </c>
      <c r="C40" s="18">
        <f>(6098.0/B40*100)</f>
        <v/>
      </c>
      <c r="D40" s="19" t="n">
        <v>824</v>
      </c>
      <c r="E40" s="18" t="n">
        <v>53.38180497</v>
      </c>
      <c r="F40" s="20" t="n">
        <v>2.55593605</v>
      </c>
      <c r="G40" s="18" t="n">
        <v>39.40512488</v>
      </c>
      <c r="H40" s="20" t="n">
        <v>2.52286534</v>
      </c>
      <c r="I40" s="18" t="n">
        <v>0</v>
      </c>
      <c r="J40" s="20" t="n">
        <v>0</v>
      </c>
      <c r="K40" s="18" t="n">
        <v>0</v>
      </c>
      <c r="L40" s="20" t="n">
        <v>0</v>
      </c>
      <c r="M40" s="18" t="n">
        <v>0</v>
      </c>
      <c r="N40" s="20" t="n">
        <v>0</v>
      </c>
      <c r="O40" s="18" t="n">
        <v>0</v>
      </c>
      <c r="P40" s="20" t="n">
        <v>0</v>
      </c>
      <c r="Q40" s="18" t="n">
        <v>7.21307015</v>
      </c>
      <c r="R40" s="20" t="n">
        <v>1.51134462</v>
      </c>
    </row>
    <row r="41" spans="1:18">
      <c r="A41" s="15" t="s">
        <v>463</v>
      </c>
      <c r="B41" s="17" t="n">
        <v>2854</v>
      </c>
      <c r="C41" s="18">
        <f>(2518.0/B41*100)</f>
        <v/>
      </c>
      <c r="D41" s="19" t="n">
        <v>336</v>
      </c>
      <c r="E41" s="18" t="n">
        <v>55.93260786</v>
      </c>
      <c r="F41" s="20" t="n">
        <v>2.86714084</v>
      </c>
      <c r="G41" s="18" t="n">
        <v>39.08695645</v>
      </c>
      <c r="H41" s="20" t="n">
        <v>2.65988391</v>
      </c>
      <c r="I41" s="18" t="n">
        <v>0</v>
      </c>
      <c r="J41" s="20" t="n">
        <v>0</v>
      </c>
      <c r="K41" s="18" t="n">
        <v>0.46568632</v>
      </c>
      <c r="L41" s="20" t="n">
        <v>0.4525975</v>
      </c>
      <c r="M41" s="18" t="n">
        <v>0</v>
      </c>
      <c r="N41" s="20" t="n">
        <v>0</v>
      </c>
      <c r="O41" s="18" t="n">
        <v>0</v>
      </c>
      <c r="P41" s="20" t="n">
        <v>0</v>
      </c>
      <c r="Q41" s="18" t="n">
        <v>4.51474937</v>
      </c>
      <c r="R41" s="20" t="n">
        <v>1.1469326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(10814.0/B46*100)</f>
        <v/>
      </c>
      <c r="D46" s="19" t="n">
        <v>1259</v>
      </c>
      <c r="E46" s="18" t="n">
        <v>48.92699395</v>
      </c>
      <c r="F46" s="20" t="n">
        <v>1.90868084</v>
      </c>
      <c r="G46" s="18" t="n">
        <v>29.32451362</v>
      </c>
      <c r="H46" s="20" t="n">
        <v>1.95963827</v>
      </c>
      <c r="I46" s="18" t="n">
        <v>0</v>
      </c>
      <c r="J46" s="20" t="n">
        <v>0</v>
      </c>
      <c r="K46" s="18" t="n">
        <v>0.49501154</v>
      </c>
      <c r="L46" s="20" t="n">
        <v>0.21954795</v>
      </c>
      <c r="M46" s="18" t="n">
        <v>0.34360439</v>
      </c>
      <c r="N46" s="20" t="n">
        <v>0.22120629</v>
      </c>
      <c r="O46" s="18" t="n">
        <v>0</v>
      </c>
      <c r="P46" s="20" t="n">
        <v>0</v>
      </c>
      <c r="Q46" s="18" t="n">
        <v>20.90987649</v>
      </c>
      <c r="R46" s="20" t="n">
        <v>1.70969706</v>
      </c>
    </row>
    <row r="47" spans="1:18">
      <c r="A47" s="15" t="s">
        <v>470</v>
      </c>
      <c r="B47" s="17" t="n">
        <v>2823</v>
      </c>
      <c r="C47" s="18">
        <f>(2478.0/B47*100)</f>
        <v/>
      </c>
      <c r="D47" s="19" t="n">
        <v>345</v>
      </c>
      <c r="E47" s="18" t="n">
        <v>38.5562612</v>
      </c>
      <c r="F47" s="20" t="n">
        <v>3.17322381</v>
      </c>
      <c r="G47" s="18" t="n">
        <v>43.75437837</v>
      </c>
      <c r="H47" s="20" t="n">
        <v>3.15028291</v>
      </c>
      <c r="I47" s="18" t="n">
        <v>0</v>
      </c>
      <c r="J47" s="20" t="n">
        <v>0</v>
      </c>
      <c r="K47" s="18" t="n">
        <v>0.6066154499999999</v>
      </c>
      <c r="L47" s="20" t="n">
        <v>0.44780445</v>
      </c>
      <c r="M47" s="18" t="n">
        <v>0</v>
      </c>
      <c r="N47" s="20" t="n">
        <v>0</v>
      </c>
      <c r="O47" s="18" t="n">
        <v>0</v>
      </c>
      <c r="P47" s="20" t="n">
        <v>0</v>
      </c>
      <c r="Q47" s="18" t="n">
        <v>17.08274498</v>
      </c>
      <c r="R47" s="20" t="n">
        <v>2.47951595</v>
      </c>
    </row>
    <row r="48" spans="1:18">
      <c r="A48" s="15" t="s">
        <v>471</v>
      </c>
      <c r="B48" s="17" t="n">
        <v>4682</v>
      </c>
      <c r="C48" s="18">
        <f>(4100.0/B48*100)</f>
        <v/>
      </c>
      <c r="D48" s="19" t="n">
        <v>582</v>
      </c>
      <c r="E48" s="18" t="n">
        <v>48.04471105</v>
      </c>
      <c r="F48" s="20" t="n">
        <v>3.05119796</v>
      </c>
      <c r="G48" s="18" t="n">
        <v>38.3044208</v>
      </c>
      <c r="H48" s="20" t="n">
        <v>3.25331047</v>
      </c>
      <c r="I48" s="18" t="n">
        <v>0</v>
      </c>
      <c r="J48" s="20" t="n">
        <v>0</v>
      </c>
      <c r="K48" s="18" t="n">
        <v>0.95889387</v>
      </c>
      <c r="L48" s="20" t="n">
        <v>0.47781217</v>
      </c>
      <c r="M48" s="18" t="n">
        <v>0</v>
      </c>
      <c r="N48" s="20" t="n">
        <v>0</v>
      </c>
      <c r="O48" s="18" t="n">
        <v>0</v>
      </c>
      <c r="P48" s="20" t="n">
        <v>0</v>
      </c>
      <c r="Q48" s="18" t="n">
        <v>12.69197428</v>
      </c>
      <c r="R48" s="20" t="n">
        <v>1.96080802</v>
      </c>
    </row>
    <row r="49" spans="1:18">
      <c r="A49" s="15" t="s">
        <v>472</v>
      </c>
      <c r="B49" s="17" t="n">
        <v>6158</v>
      </c>
      <c r="C49" s="18">
        <f>(5402.0/B49*100)</f>
        <v/>
      </c>
      <c r="D49" s="19" t="n">
        <v>756</v>
      </c>
      <c r="E49" s="18" t="n">
        <v>63.00046147</v>
      </c>
      <c r="F49" s="20" t="n">
        <v>2.3206087</v>
      </c>
      <c r="G49" s="18" t="n">
        <v>28.59438876</v>
      </c>
      <c r="H49" s="20" t="n">
        <v>2.37995965</v>
      </c>
      <c r="I49" s="18" t="n">
        <v>0</v>
      </c>
      <c r="J49" s="20" t="n">
        <v>0</v>
      </c>
      <c r="K49" s="18" t="n">
        <v>0.39537911</v>
      </c>
      <c r="L49" s="20" t="n">
        <v>0.28914185</v>
      </c>
      <c r="M49" s="18" t="n">
        <v>0.13317728</v>
      </c>
      <c r="N49" s="20" t="n">
        <v>0.09381391</v>
      </c>
      <c r="O49" s="18" t="n">
        <v>0</v>
      </c>
      <c r="P49" s="20" t="n">
        <v>0</v>
      </c>
      <c r="Q49" s="18" t="n">
        <v>7.87659338</v>
      </c>
      <c r="R49" s="20" t="n">
        <v>1.21746955</v>
      </c>
    </row>
    <row r="50" spans="1:18">
      <c r="A50" s="15" t="s">
        <v>473</v>
      </c>
      <c r="B50" s="17" t="n">
        <v>3494</v>
      </c>
      <c r="C50" s="18">
        <f>(3124.0/B50*100)</f>
        <v/>
      </c>
      <c r="D50" s="19" t="n">
        <v>370</v>
      </c>
      <c r="E50" s="18" t="n">
        <v>47.57863931</v>
      </c>
      <c r="F50" s="20" t="n">
        <v>2.72649418</v>
      </c>
      <c r="G50" s="18" t="n">
        <v>45.39098036</v>
      </c>
      <c r="H50" s="20" t="n">
        <v>2.74223954</v>
      </c>
      <c r="I50" s="18" t="n">
        <v>0</v>
      </c>
      <c r="J50" s="20" t="n">
        <v>0</v>
      </c>
      <c r="K50" s="18" t="n">
        <v>0</v>
      </c>
      <c r="L50" s="20" t="n">
        <v>0</v>
      </c>
      <c r="M50" s="18" t="n">
        <v>0</v>
      </c>
      <c r="N50" s="20" t="n">
        <v>0</v>
      </c>
      <c r="O50" s="18" t="n">
        <v>0</v>
      </c>
      <c r="P50" s="20" t="n">
        <v>0</v>
      </c>
      <c r="Q50" s="18" t="n">
        <v>7.03038032</v>
      </c>
      <c r="R50" s="20" t="n">
        <v>1.44587933</v>
      </c>
    </row>
    <row r="51" spans="1:18">
      <c r="A51" s="15" t="s">
        <v>474</v>
      </c>
      <c r="B51" s="17" t="n">
        <v>3013</v>
      </c>
      <c r="C51" s="18">
        <f>(2659.0/B51*100)</f>
        <v/>
      </c>
      <c r="D51" s="19" t="n">
        <v>354</v>
      </c>
      <c r="E51" s="18" t="n">
        <v>30.62054701</v>
      </c>
      <c r="F51" s="20" t="n">
        <v>2.47872779</v>
      </c>
      <c r="G51" s="18" t="n">
        <v>63.43286326</v>
      </c>
      <c r="H51" s="20" t="n">
        <v>2.43949678</v>
      </c>
      <c r="I51" s="18" t="n">
        <v>0</v>
      </c>
      <c r="J51" s="20" t="n">
        <v>0</v>
      </c>
      <c r="K51" s="18" t="n">
        <v>0</v>
      </c>
      <c r="L51" s="20" t="n">
        <v>0</v>
      </c>
      <c r="M51" s="18" t="n">
        <v>0</v>
      </c>
      <c r="N51" s="20" t="n">
        <v>0</v>
      </c>
      <c r="O51" s="18" t="n">
        <v>0</v>
      </c>
      <c r="P51" s="20" t="n">
        <v>0</v>
      </c>
      <c r="Q51" s="18" t="n">
        <v>5.94658973</v>
      </c>
      <c r="R51" s="20" t="n">
        <v>1.40325451</v>
      </c>
    </row>
    <row r="52" spans="1:18">
      <c r="A52" s="15" t="s">
        <v>475</v>
      </c>
      <c r="B52" s="17" t="n">
        <v>2760</v>
      </c>
      <c r="C52" s="18">
        <f>(2434.0/B52*100)</f>
        <v/>
      </c>
      <c r="D52" s="19" t="n">
        <v>326</v>
      </c>
      <c r="E52" s="18" t="n">
        <v>48.92475075</v>
      </c>
      <c r="F52" s="20" t="n">
        <v>2.86748194</v>
      </c>
      <c r="G52" s="18" t="n">
        <v>29.01654554</v>
      </c>
      <c r="H52" s="20" t="n">
        <v>2.67836808</v>
      </c>
      <c r="I52" s="18" t="n">
        <v>0</v>
      </c>
      <c r="J52" s="20" t="n">
        <v>0</v>
      </c>
      <c r="K52" s="18" t="n">
        <v>0</v>
      </c>
      <c r="L52" s="20" t="n">
        <v>0</v>
      </c>
      <c r="M52" s="18" t="n">
        <v>0</v>
      </c>
      <c r="N52" s="20" t="n">
        <v>0</v>
      </c>
      <c r="O52" s="18" t="n">
        <v>0</v>
      </c>
      <c r="P52" s="20" t="n">
        <v>0</v>
      </c>
      <c r="Q52" s="18" t="n">
        <v>22.05870371</v>
      </c>
      <c r="R52" s="20" t="n">
        <v>2.21126157</v>
      </c>
    </row>
    <row r="53" spans="1:18">
      <c r="A53" s="15" t="s">
        <v>476</v>
      </c>
      <c r="B53" s="17" t="n">
        <v>2474</v>
      </c>
      <c r="C53" s="18">
        <f>(2069.0/B53*100)</f>
        <v/>
      </c>
      <c r="D53" s="19" t="n">
        <v>405</v>
      </c>
      <c r="E53" s="18" t="n">
        <v>43.75624987</v>
      </c>
      <c r="F53" s="20" t="n">
        <v>2.29522368</v>
      </c>
      <c r="G53" s="18" t="n">
        <v>21.75253231</v>
      </c>
      <c r="H53" s="20" t="n">
        <v>1.90988087</v>
      </c>
      <c r="I53" s="18" t="n">
        <v>0</v>
      </c>
      <c r="J53" s="20" t="n">
        <v>0</v>
      </c>
      <c r="K53" s="18" t="n">
        <v>9.08503116</v>
      </c>
      <c r="L53" s="20" t="n">
        <v>1.46438997</v>
      </c>
      <c r="M53" s="18" t="n">
        <v>1.31659325</v>
      </c>
      <c r="N53" s="20" t="n">
        <v>1.22352685</v>
      </c>
      <c r="O53" s="18" t="n">
        <v>0</v>
      </c>
      <c r="P53" s="20" t="n">
        <v>0</v>
      </c>
      <c r="Q53" s="18" t="n">
        <v>24.08959341</v>
      </c>
      <c r="R53" s="20" t="n">
        <v>2.34551844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29.74997755</v>
      </c>
      <c r="F55" s="20" t="n">
        <v>3.00839104</v>
      </c>
      <c r="G55" s="18" t="n">
        <v>65.93914139</v>
      </c>
      <c r="H55" s="20" t="n">
        <v>3.38698368</v>
      </c>
      <c r="I55" s="18" t="n">
        <v>0</v>
      </c>
      <c r="J55" s="20" t="n">
        <v>0</v>
      </c>
      <c r="K55" s="18" t="n">
        <v>0</v>
      </c>
      <c r="L55" s="20" t="n">
        <v>0</v>
      </c>
      <c r="M55" s="18" t="n">
        <v>0</v>
      </c>
      <c r="N55" s="20" t="n">
        <v>0</v>
      </c>
      <c r="O55" s="18" t="n">
        <v>0</v>
      </c>
      <c r="P55" s="20" t="n">
        <v>0</v>
      </c>
      <c r="Q55" s="18" t="n">
        <v>4.31088106</v>
      </c>
      <c r="R55" s="20" t="n">
        <v>1.32539825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(2819.0/B61*100)</f>
        <v/>
      </c>
      <c r="D61" s="19" t="n">
        <v>382</v>
      </c>
      <c r="E61" s="18" t="n">
        <v>47.28958502</v>
      </c>
      <c r="F61" s="20" t="n">
        <v>2.40617852</v>
      </c>
      <c r="G61" s="18" t="n">
        <v>42.41273988</v>
      </c>
      <c r="H61" s="20" t="n">
        <v>2.84879753</v>
      </c>
      <c r="I61" s="18" t="n">
        <v>0</v>
      </c>
      <c r="J61" s="20" t="n">
        <v>0</v>
      </c>
      <c r="K61" s="18" t="n">
        <v>0</v>
      </c>
      <c r="L61" s="20" t="n">
        <v>0</v>
      </c>
      <c r="M61" s="18" t="n">
        <v>0</v>
      </c>
      <c r="N61" s="20" t="n">
        <v>0</v>
      </c>
      <c r="O61" s="18" t="n">
        <v>0</v>
      </c>
      <c r="P61" s="20" t="n">
        <v>0</v>
      </c>
      <c r="Q61" s="18" t="n">
        <v>10.2976751</v>
      </c>
      <c r="R61" s="20" t="n">
        <v>1.83638773</v>
      </c>
    </row>
    <row r="62" spans="1:18">
      <c r="A62" s="15" t="s">
        <v>486</v>
      </c>
      <c r="B62" s="17" t="n">
        <v>2230</v>
      </c>
      <c r="C62" s="18">
        <f>(1964.0/B62*100)</f>
        <v/>
      </c>
      <c r="D62" s="19" t="n">
        <v>266</v>
      </c>
      <c r="E62" s="18" t="n">
        <v>47.67448301</v>
      </c>
      <c r="F62" s="20" t="n">
        <v>3.45503841</v>
      </c>
      <c r="G62" s="18" t="n">
        <v>47.02064126</v>
      </c>
      <c r="H62" s="20" t="n">
        <v>3.13654678</v>
      </c>
      <c r="I62" s="18" t="n">
        <v>0</v>
      </c>
      <c r="J62" s="20" t="n">
        <v>0</v>
      </c>
      <c r="K62" s="18" t="n">
        <v>0</v>
      </c>
      <c r="L62" s="20" t="n">
        <v>0</v>
      </c>
      <c r="M62" s="18" t="n">
        <v>1.49786308</v>
      </c>
      <c r="N62" s="20" t="n">
        <v>0.74433731</v>
      </c>
      <c r="O62" s="18" t="n">
        <v>0</v>
      </c>
      <c r="P62" s="20" t="n">
        <v>0</v>
      </c>
      <c r="Q62" s="18" t="n">
        <v>3.80701265</v>
      </c>
      <c r="R62" s="20" t="n">
        <v>1.26784356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(2447.0/B67*100)</f>
        <v/>
      </c>
      <c r="D67" s="19" t="n">
        <v>324</v>
      </c>
      <c r="E67" s="18" t="n">
        <v>44.03259374</v>
      </c>
      <c r="F67" s="20" t="n">
        <v>2.92201492</v>
      </c>
      <c r="G67" s="18" t="n">
        <v>35.95161648</v>
      </c>
      <c r="H67" s="20" t="n">
        <v>2.44180828</v>
      </c>
      <c r="I67" s="18" t="n">
        <v>0</v>
      </c>
      <c r="J67" s="20" t="n">
        <v>0</v>
      </c>
      <c r="K67" s="18" t="n">
        <v>1.44825381</v>
      </c>
      <c r="L67" s="20" t="n">
        <v>0.93425492</v>
      </c>
      <c r="M67" s="18" t="n">
        <v>0.50244899</v>
      </c>
      <c r="N67" s="20" t="n">
        <v>0.49960324</v>
      </c>
      <c r="O67" s="18" t="n">
        <v>0</v>
      </c>
      <c r="P67" s="20" t="n">
        <v>0</v>
      </c>
      <c r="Q67" s="18" t="n">
        <v>18.06508698</v>
      </c>
      <c r="R67" s="20" t="n">
        <v>2.16519278</v>
      </c>
    </row>
    <row r="68" spans="1:18">
      <c r="A68" s="15" t="s">
        <v>492</v>
      </c>
      <c r="B68" s="17" t="n">
        <v>3460</v>
      </c>
      <c r="C68" s="18">
        <f>(3104.0/B68*100)</f>
        <v/>
      </c>
      <c r="D68" s="19" t="n">
        <v>356</v>
      </c>
      <c r="E68" s="18" t="n">
        <v>66.50021996</v>
      </c>
      <c r="F68" s="20" t="n">
        <v>2.81928588</v>
      </c>
      <c r="G68" s="18" t="n">
        <v>17.57305573</v>
      </c>
      <c r="H68" s="20" t="n">
        <v>2.38109601</v>
      </c>
      <c r="I68" s="18" t="n">
        <v>0</v>
      </c>
      <c r="J68" s="20" t="n">
        <v>0</v>
      </c>
      <c r="K68" s="18" t="n">
        <v>0.28611881</v>
      </c>
      <c r="L68" s="20" t="n">
        <v>0.28704453</v>
      </c>
      <c r="M68" s="18" t="n">
        <v>0</v>
      </c>
      <c r="N68" s="20" t="n">
        <v>0</v>
      </c>
      <c r="O68" s="18" t="n">
        <v>0</v>
      </c>
      <c r="P68" s="20" t="n">
        <v>0</v>
      </c>
      <c r="Q68" s="18" t="n">
        <v>15.6406055</v>
      </c>
      <c r="R68" s="20" t="n">
        <v>2.00197437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53.77375701</v>
      </c>
      <c r="F70" s="20" t="n">
        <v>1.50483844</v>
      </c>
      <c r="G70" s="18" t="n">
        <v>32.69856532</v>
      </c>
      <c r="H70" s="20" t="n">
        <v>1.38176407</v>
      </c>
      <c r="I70" s="18" t="n">
        <v>0</v>
      </c>
      <c r="J70" s="20" t="n">
        <v>0</v>
      </c>
      <c r="K70" s="18" t="n">
        <v>0.99861293</v>
      </c>
      <c r="L70" s="20" t="n">
        <v>0.28813672</v>
      </c>
      <c r="M70" s="18" t="n">
        <v>0.1007763</v>
      </c>
      <c r="N70" s="20" t="n">
        <v>0.10114292</v>
      </c>
      <c r="O70" s="18" t="n">
        <v>0</v>
      </c>
      <c r="P70" s="20" t="n">
        <v>0</v>
      </c>
      <c r="Q70" s="18" t="n">
        <v>12.42828845</v>
      </c>
      <c r="R70" s="20" t="n">
        <v>1.06238063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(2724.0/B72*100)</f>
        <v/>
      </c>
      <c r="D72" s="19" t="n">
        <v>383</v>
      </c>
      <c r="E72" s="18" t="n">
        <v>41.61628378</v>
      </c>
      <c r="F72" s="20" t="n">
        <v>2.98423318</v>
      </c>
      <c r="G72" s="18" t="n">
        <v>53.45755945</v>
      </c>
      <c r="H72" s="20" t="n">
        <v>2.99977777</v>
      </c>
      <c r="I72" s="18" t="n">
        <v>0</v>
      </c>
      <c r="J72" s="20" t="n">
        <v>0</v>
      </c>
      <c r="K72" s="18" t="n">
        <v>0</v>
      </c>
      <c r="L72" s="20" t="n">
        <v>0</v>
      </c>
      <c r="M72" s="18" t="n">
        <v>0</v>
      </c>
      <c r="N72" s="20" t="n">
        <v>0</v>
      </c>
      <c r="O72" s="18" t="n">
        <v>0</v>
      </c>
      <c r="P72" s="20" t="n">
        <v>0</v>
      </c>
      <c r="Q72" s="18" t="n">
        <v>4.92615677</v>
      </c>
      <c r="R72" s="20" t="n">
        <v>0.93416345</v>
      </c>
    </row>
    <row r="73" spans="1:18">
      <c r="A73" s="15" t="s">
        <v>497</v>
      </c>
      <c r="B73" s="17" t="n">
        <v>2973</v>
      </c>
      <c r="C73" s="18">
        <f>(2604.0/B73*100)</f>
        <v/>
      </c>
      <c r="D73" s="19" t="n">
        <v>369</v>
      </c>
      <c r="E73" s="18" t="n">
        <v>31.5131803</v>
      </c>
      <c r="F73" s="20" t="n">
        <v>2.68763282</v>
      </c>
      <c r="G73" s="18" t="n">
        <v>67.52658912</v>
      </c>
      <c r="H73" s="20" t="n">
        <v>2.67798215</v>
      </c>
      <c r="I73" s="18" t="n">
        <v>0</v>
      </c>
      <c r="J73" s="20" t="n">
        <v>0</v>
      </c>
      <c r="K73" s="18" t="n">
        <v>0</v>
      </c>
      <c r="L73" s="20" t="n">
        <v>0</v>
      </c>
      <c r="M73" s="18" t="n">
        <v>0</v>
      </c>
      <c r="N73" s="20" t="n">
        <v>0</v>
      </c>
      <c r="O73" s="18" t="n">
        <v>0</v>
      </c>
      <c r="P73" s="20" t="n">
        <v>0</v>
      </c>
      <c r="Q73" s="18" t="n">
        <v>0.96023057</v>
      </c>
      <c r="R73" s="20" t="n">
        <v>0.46850981</v>
      </c>
    </row>
    <row r="74" spans="1:18">
      <c r="A74" s="15" t="s">
        <v>498</v>
      </c>
      <c r="B74" s="17" t="n">
        <v>3819</v>
      </c>
      <c r="C74" s="18">
        <f>(3357.0/B74*100)</f>
        <v/>
      </c>
      <c r="D74" s="19" t="n">
        <v>462</v>
      </c>
      <c r="E74" s="18" t="n">
        <v>41.23982129</v>
      </c>
      <c r="F74" s="20" t="n">
        <v>2.2625245</v>
      </c>
      <c r="G74" s="18" t="n">
        <v>52.275876</v>
      </c>
      <c r="H74" s="20" t="n">
        <v>2.43303015</v>
      </c>
      <c r="I74" s="18" t="n">
        <v>0</v>
      </c>
      <c r="J74" s="20" t="n">
        <v>0</v>
      </c>
      <c r="K74" s="18" t="n">
        <v>0.11482217</v>
      </c>
      <c r="L74" s="20" t="n">
        <v>0.08323746</v>
      </c>
      <c r="M74" s="18" t="n">
        <v>0</v>
      </c>
      <c r="N74" s="20" t="n">
        <v>0</v>
      </c>
      <c r="O74" s="18" t="n">
        <v>0</v>
      </c>
      <c r="P74" s="20" t="n">
        <v>0</v>
      </c>
      <c r="Q74" s="18" t="n">
        <v>6.36948054</v>
      </c>
      <c r="R74" s="20" t="n">
        <v>1.2775334</v>
      </c>
    </row>
    <row r="75" spans="1:18">
      <c r="A75" s="15" t="s">
        <v>499</v>
      </c>
      <c r="B75" s="17" t="n">
        <v>4652</v>
      </c>
      <c r="C75" s="18">
        <f>(4091.0/B75*100)</f>
        <v/>
      </c>
      <c r="D75" s="19" t="n">
        <v>561</v>
      </c>
      <c r="E75" s="18" t="n">
        <v>59.73407927</v>
      </c>
      <c r="F75" s="20" t="n">
        <v>2.81797346</v>
      </c>
      <c r="G75" s="18" t="n">
        <v>36.91859537</v>
      </c>
      <c r="H75" s="20" t="n">
        <v>2.80774698</v>
      </c>
      <c r="I75" s="18" t="n">
        <v>0</v>
      </c>
      <c r="J75" s="20" t="n">
        <v>0</v>
      </c>
      <c r="K75" s="18" t="n">
        <v>0</v>
      </c>
      <c r="L75" s="20" t="n">
        <v>0</v>
      </c>
      <c r="M75" s="18" t="n">
        <v>0.00741171</v>
      </c>
      <c r="N75" s="20" t="n">
        <v>0.00714553</v>
      </c>
      <c r="O75" s="18" t="n">
        <v>0</v>
      </c>
      <c r="P75" s="20" t="n">
        <v>0</v>
      </c>
      <c r="Q75" s="18" t="n">
        <v>3.33991364</v>
      </c>
      <c r="R75" s="20" t="n">
        <v>0.85982109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(2641.0/B77*100)</f>
        <v/>
      </c>
      <c r="D77" s="19" t="n">
        <v>328</v>
      </c>
      <c r="E77" s="18" t="n">
        <v>44.56541812</v>
      </c>
      <c r="F77" s="20" t="n">
        <v>2.71285151</v>
      </c>
      <c r="G77" s="18" t="n">
        <v>29.49369498</v>
      </c>
      <c r="H77" s="20" t="n">
        <v>2.6693152</v>
      </c>
      <c r="I77" s="18" t="n">
        <v>0</v>
      </c>
      <c r="J77" s="20" t="n">
        <v>0</v>
      </c>
      <c r="K77" s="18" t="n">
        <v>2.34407454</v>
      </c>
      <c r="L77" s="20" t="n">
        <v>0.90124766</v>
      </c>
      <c r="M77" s="18" t="n">
        <v>0.33429753</v>
      </c>
      <c r="N77" s="20" t="n">
        <v>0.29997309</v>
      </c>
      <c r="O77" s="18" t="n">
        <v>0</v>
      </c>
      <c r="P77" s="20" t="n">
        <v>0</v>
      </c>
      <c r="Q77" s="18" t="n">
        <v>23.26251483</v>
      </c>
      <c r="R77" s="20" t="n">
        <v>2.44648902</v>
      </c>
    </row>
    <row r="78" spans="1:18">
      <c r="A78" s="15" t="s">
        <v>502</v>
      </c>
      <c r="B78" s="17" t="n">
        <v>7115</v>
      </c>
      <c r="C78" s="18">
        <f>(6224.0/B78*100)</f>
        <v/>
      </c>
      <c r="D78" s="19" t="n">
        <v>891</v>
      </c>
      <c r="E78" s="18" t="n">
        <v>56.12996787</v>
      </c>
      <c r="F78" s="20" t="n">
        <v>2.06688121</v>
      </c>
      <c r="G78" s="18" t="n">
        <v>38.53693982</v>
      </c>
      <c r="H78" s="20" t="n">
        <v>1.9240574</v>
      </c>
      <c r="I78" s="18" t="n">
        <v>0</v>
      </c>
      <c r="J78" s="20" t="n">
        <v>0</v>
      </c>
      <c r="K78" s="18" t="n">
        <v>0.57983205</v>
      </c>
      <c r="L78" s="20" t="n">
        <v>0.28911302</v>
      </c>
      <c r="M78" s="18" t="n">
        <v>0.03676116</v>
      </c>
      <c r="N78" s="20" t="n">
        <v>0.03651908</v>
      </c>
      <c r="O78" s="18" t="n">
        <v>0</v>
      </c>
      <c r="P78" s="20" t="n">
        <v>0</v>
      </c>
      <c r="Q78" s="18" t="n">
        <v>4.71649911</v>
      </c>
      <c r="R78" s="20" t="n">
        <v>0.81888671</v>
      </c>
    </row>
    <row r="79" spans="1:18">
      <c r="A79" s="15" t="s">
        <v>503</v>
      </c>
      <c r="B79" s="17" t="n">
        <v>3154</v>
      </c>
      <c r="C79" s="18">
        <f>(2768.0/B79*100)</f>
        <v/>
      </c>
      <c r="D79" s="19" t="n">
        <v>386</v>
      </c>
      <c r="E79" s="18" t="n">
        <v>41.91514028</v>
      </c>
      <c r="F79" s="20" t="n">
        <v>2.70154823</v>
      </c>
      <c r="G79" s="18" t="n">
        <v>29.70936009</v>
      </c>
      <c r="H79" s="20" t="n">
        <v>2.65987501</v>
      </c>
      <c r="I79" s="18" t="n">
        <v>0</v>
      </c>
      <c r="J79" s="20" t="n">
        <v>0</v>
      </c>
      <c r="K79" s="18" t="n">
        <v>0.71593701</v>
      </c>
      <c r="L79" s="20" t="n">
        <v>0.41825536</v>
      </c>
      <c r="M79" s="18" t="n">
        <v>0.50560089</v>
      </c>
      <c r="N79" s="20" t="n">
        <v>0.32589054</v>
      </c>
      <c r="O79" s="18" t="n">
        <v>0</v>
      </c>
      <c r="P79" s="20" t="n">
        <v>0</v>
      </c>
      <c r="Q79" s="18" t="n">
        <v>27.15396173</v>
      </c>
      <c r="R79" s="20" t="n">
        <v>2.46230588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(14026.0/B82*100)</f>
        <v/>
      </c>
      <c r="D82" s="19" t="n">
        <v>1935</v>
      </c>
      <c r="E82" s="18" t="n">
        <v>42.96695983</v>
      </c>
      <c r="F82" s="20" t="n">
        <v>1.73574285</v>
      </c>
      <c r="G82" s="18" t="n">
        <v>52.7888437</v>
      </c>
      <c r="H82" s="20" t="n">
        <v>1.8511946</v>
      </c>
      <c r="I82" s="18" t="n">
        <v>0</v>
      </c>
      <c r="J82" s="20" t="n">
        <v>0</v>
      </c>
      <c r="K82" s="18" t="n">
        <v>0.11260513</v>
      </c>
      <c r="L82" s="20" t="n">
        <v>0.11275844</v>
      </c>
      <c r="M82" s="18" t="n">
        <v>0</v>
      </c>
      <c r="N82" s="20" t="n">
        <v>0</v>
      </c>
      <c r="O82" s="18" t="n">
        <v>0</v>
      </c>
      <c r="P82" s="20" t="n">
        <v>0</v>
      </c>
      <c r="Q82" s="18" t="n">
        <v>4.13159134</v>
      </c>
      <c r="R82" s="20" t="n">
        <v>0.58873289</v>
      </c>
    </row>
    <row r="83" spans="1:18">
      <c r="A83" s="15" t="s">
        <v>507</v>
      </c>
      <c r="B83" s="17" t="n">
        <v>808</v>
      </c>
      <c r="C83" s="18">
        <f>(718.0/B83*100)</f>
        <v/>
      </c>
      <c r="D83" s="19" t="n">
        <v>90</v>
      </c>
      <c r="E83" s="18" t="n">
        <v>52.71281321</v>
      </c>
      <c r="F83" s="20" t="n">
        <v>5.61731725</v>
      </c>
      <c r="G83" s="18" t="n">
        <v>42.75536599</v>
      </c>
      <c r="H83" s="20" t="n">
        <v>5.38933668</v>
      </c>
      <c r="I83" s="18" t="n">
        <v>0</v>
      </c>
      <c r="J83" s="20" t="n">
        <v>0</v>
      </c>
      <c r="K83" s="18" t="n">
        <v>1.11506064</v>
      </c>
      <c r="L83" s="20" t="n">
        <v>1.0159279</v>
      </c>
      <c r="M83" s="18" t="n">
        <v>0</v>
      </c>
      <c r="N83" s="20" t="n">
        <v>0</v>
      </c>
      <c r="O83" s="18" t="n">
        <v>0</v>
      </c>
      <c r="P83" s="20" t="n">
        <v>0</v>
      </c>
      <c r="Q83" s="18" t="n">
        <v>3.41676017</v>
      </c>
      <c r="R83" s="20" t="n">
        <v>1.88907301</v>
      </c>
    </row>
    <row r="84" spans="1:18">
      <c r="A84" s="23" t="s">
        <v>508</v>
      </c>
      <c r="B84" s="24" t="n">
        <v>938</v>
      </c>
      <c r="C84" s="25">
        <f>(830.0/B84*100)</f>
        <v/>
      </c>
      <c r="D84" s="19" t="n">
        <v>108</v>
      </c>
      <c r="E84" s="18" t="n">
        <v>58.56132293</v>
      </c>
      <c r="F84" s="20" t="n">
        <v>5.41546881</v>
      </c>
      <c r="G84" s="18" t="n">
        <v>40.66597463</v>
      </c>
      <c r="H84" s="20" t="n">
        <v>5.40917587</v>
      </c>
      <c r="I84" s="18" t="n">
        <v>0</v>
      </c>
      <c r="J84" s="20" t="n">
        <v>0</v>
      </c>
      <c r="K84" s="18" t="n">
        <v>0</v>
      </c>
      <c r="L84" s="20" t="n">
        <v>0</v>
      </c>
      <c r="M84" s="18" t="n">
        <v>0</v>
      </c>
      <c r="N84" s="20" t="n">
        <v>0</v>
      </c>
      <c r="O84" s="18" t="n">
        <v>0</v>
      </c>
      <c r="P84" s="20" t="n">
        <v>0</v>
      </c>
      <c r="Q84" s="18" t="n">
        <v>0.77270244</v>
      </c>
      <c r="R84" s="20" t="n">
        <v>0.79391824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(6297.0/B7*100)</f>
        <v/>
      </c>
      <c r="D7" s="19" t="n">
        <v>866</v>
      </c>
      <c r="E7" s="18" t="n">
        <v>89.14600532999999</v>
      </c>
      <c r="F7" s="20" t="n">
        <v>1.44288514</v>
      </c>
      <c r="G7" s="18" t="n">
        <v>9.76225751</v>
      </c>
      <c r="H7" s="20" t="n">
        <v>1.44479338</v>
      </c>
      <c r="I7" s="18" t="n">
        <v>0</v>
      </c>
      <c r="J7" s="20" t="n">
        <v>0</v>
      </c>
      <c r="K7" s="18" t="n">
        <v>0.12502863</v>
      </c>
      <c r="L7" s="20" t="n">
        <v>0.11671236</v>
      </c>
      <c r="M7" s="18" t="n">
        <v>0</v>
      </c>
      <c r="N7" s="20" t="n">
        <v>0</v>
      </c>
      <c r="O7" s="18" t="n">
        <v>0</v>
      </c>
      <c r="P7" s="20" t="n">
        <v>0</v>
      </c>
      <c r="Q7" s="18" t="n">
        <v>0.96670853</v>
      </c>
      <c r="R7" s="20" t="n">
        <v>0.3493461</v>
      </c>
    </row>
    <row r="8" spans="1:18">
      <c r="A8" s="15" t="s">
        <v>430</v>
      </c>
      <c r="B8" s="17" t="n">
        <v>3443</v>
      </c>
      <c r="C8" s="18">
        <f>(3015.0/B8*100)</f>
        <v/>
      </c>
      <c r="D8" s="19" t="n">
        <v>428</v>
      </c>
      <c r="E8" s="18" t="n">
        <v>83.99805987000001</v>
      </c>
      <c r="F8" s="20" t="n">
        <v>1.83886564</v>
      </c>
      <c r="G8" s="18" t="n">
        <v>13.87886399</v>
      </c>
      <c r="H8" s="20" t="n">
        <v>1.69609088</v>
      </c>
      <c r="I8" s="18" t="n">
        <v>0</v>
      </c>
      <c r="J8" s="20" t="n">
        <v>0</v>
      </c>
      <c r="K8" s="18" t="n">
        <v>0</v>
      </c>
      <c r="L8" s="20" t="n">
        <v>0</v>
      </c>
      <c r="M8" s="18" t="n">
        <v>0</v>
      </c>
      <c r="N8" s="20" t="n">
        <v>0</v>
      </c>
      <c r="O8" s="18" t="n">
        <v>0</v>
      </c>
      <c r="P8" s="20" t="n">
        <v>0</v>
      </c>
      <c r="Q8" s="18" t="n">
        <v>2.12307615</v>
      </c>
      <c r="R8" s="20" t="n">
        <v>0.93544321</v>
      </c>
    </row>
    <row r="9" spans="1:18">
      <c r="A9" s="15" t="s">
        <v>431</v>
      </c>
      <c r="B9" s="17" t="n">
        <v>4752</v>
      </c>
      <c r="C9" s="18">
        <f>(4206.0/B9*100)</f>
        <v/>
      </c>
      <c r="D9" s="19" t="n">
        <v>546</v>
      </c>
      <c r="E9" s="18" t="n">
        <v>78.76500221000001</v>
      </c>
      <c r="F9" s="20" t="n">
        <v>1.38536989</v>
      </c>
      <c r="G9" s="18" t="n">
        <v>20.1289305</v>
      </c>
      <c r="H9" s="20" t="n">
        <v>1.42307499</v>
      </c>
      <c r="I9" s="18" t="n">
        <v>0</v>
      </c>
      <c r="J9" s="20" t="n">
        <v>0</v>
      </c>
      <c r="K9" s="18" t="n">
        <v>0</v>
      </c>
      <c r="L9" s="20" t="n">
        <v>0</v>
      </c>
      <c r="M9" s="18" t="n">
        <v>0</v>
      </c>
      <c r="N9" s="20" t="n">
        <v>0</v>
      </c>
      <c r="O9" s="18" t="n">
        <v>0</v>
      </c>
      <c r="P9" s="20" t="n">
        <v>0</v>
      </c>
      <c r="Q9" s="18" t="n">
        <v>1.10606729</v>
      </c>
      <c r="R9" s="20" t="n">
        <v>0.41547369</v>
      </c>
    </row>
    <row r="10" spans="1:18">
      <c r="A10" s="15" t="s">
        <v>432</v>
      </c>
      <c r="B10" s="17" t="n">
        <v>10022</v>
      </c>
      <c r="C10" s="18">
        <f>(8803.0/B10*100)</f>
        <v/>
      </c>
      <c r="D10" s="19" t="n">
        <v>1219</v>
      </c>
      <c r="E10" s="18" t="n">
        <v>88.86191493</v>
      </c>
      <c r="F10" s="20" t="n">
        <v>1.37310832</v>
      </c>
      <c r="G10" s="18" t="n">
        <v>10.72877848</v>
      </c>
      <c r="H10" s="20" t="n">
        <v>1.3599922</v>
      </c>
      <c r="I10" s="18" t="n">
        <v>0</v>
      </c>
      <c r="J10" s="20" t="n">
        <v>0</v>
      </c>
      <c r="K10" s="18" t="n">
        <v>0</v>
      </c>
      <c r="L10" s="20" t="n">
        <v>0</v>
      </c>
      <c r="M10" s="18" t="n">
        <v>0</v>
      </c>
      <c r="N10" s="20" t="n">
        <v>0</v>
      </c>
      <c r="O10" s="18" t="n">
        <v>0</v>
      </c>
      <c r="P10" s="20" t="n">
        <v>0</v>
      </c>
      <c r="Q10" s="18" t="n">
        <v>0.40930659</v>
      </c>
      <c r="R10" s="20" t="n">
        <v>0.15713991</v>
      </c>
    </row>
    <row r="11" spans="1:18">
      <c r="A11" s="15" t="s">
        <v>433</v>
      </c>
      <c r="B11" s="17" t="n">
        <v>3500</v>
      </c>
      <c r="C11" s="18">
        <f>(3100.0/B11*100)</f>
        <v/>
      </c>
      <c r="D11" s="19" t="n">
        <v>400</v>
      </c>
      <c r="E11" s="18" t="n">
        <v>88.40753965</v>
      </c>
      <c r="F11" s="20" t="n">
        <v>1.94372196</v>
      </c>
      <c r="G11" s="18" t="n">
        <v>6.53820978</v>
      </c>
      <c r="H11" s="20" t="n">
        <v>1.59061258</v>
      </c>
      <c r="I11" s="18" t="n">
        <v>0</v>
      </c>
      <c r="J11" s="20" t="n">
        <v>0</v>
      </c>
      <c r="K11" s="18" t="n">
        <v>0.27449513</v>
      </c>
      <c r="L11" s="20" t="n">
        <v>0.22804043</v>
      </c>
      <c r="M11" s="18" t="n">
        <v>0</v>
      </c>
      <c r="N11" s="20" t="n">
        <v>0</v>
      </c>
      <c r="O11" s="18" t="n">
        <v>0</v>
      </c>
      <c r="P11" s="20" t="n">
        <v>0</v>
      </c>
      <c r="Q11" s="18" t="n">
        <v>4.77975544</v>
      </c>
      <c r="R11" s="20" t="n">
        <v>1.24166925</v>
      </c>
    </row>
    <row r="12" spans="1:18">
      <c r="A12" s="15" t="s">
        <v>434</v>
      </c>
      <c r="B12" s="17" t="n">
        <v>3422</v>
      </c>
      <c r="C12" s="18">
        <f>(3011.0/B12*100)</f>
        <v/>
      </c>
      <c r="D12" s="19" t="n">
        <v>411</v>
      </c>
      <c r="E12" s="18" t="n">
        <v>87.92257385000001</v>
      </c>
      <c r="F12" s="20" t="n">
        <v>1.63933726</v>
      </c>
      <c r="G12" s="18" t="n">
        <v>10.41606912</v>
      </c>
      <c r="H12" s="20" t="n">
        <v>1.55015343</v>
      </c>
      <c r="I12" s="18" t="n">
        <v>0</v>
      </c>
      <c r="J12" s="20" t="n">
        <v>0</v>
      </c>
      <c r="K12" s="18" t="n">
        <v>0</v>
      </c>
      <c r="L12" s="20" t="n">
        <v>0</v>
      </c>
      <c r="M12" s="18" t="n">
        <v>0</v>
      </c>
      <c r="N12" s="20" t="n">
        <v>0</v>
      </c>
      <c r="O12" s="18" t="n">
        <v>0</v>
      </c>
      <c r="P12" s="20" t="n">
        <v>0</v>
      </c>
      <c r="Q12" s="18" t="n">
        <v>1.66135703</v>
      </c>
      <c r="R12" s="20" t="n">
        <v>0.77653403</v>
      </c>
    </row>
    <row r="13" spans="1:18">
      <c r="A13" s="15" t="s">
        <v>435</v>
      </c>
      <c r="B13" s="17" t="n">
        <v>3602</v>
      </c>
      <c r="C13" s="18">
        <f>(3177.0/B13*100)</f>
        <v/>
      </c>
      <c r="D13" s="19" t="n">
        <v>425</v>
      </c>
      <c r="E13" s="18" t="n">
        <v>83.08283904</v>
      </c>
      <c r="F13" s="20" t="n">
        <v>2.16010483</v>
      </c>
      <c r="G13" s="18" t="n">
        <v>14.54653437</v>
      </c>
      <c r="H13" s="20" t="n">
        <v>1.98892047</v>
      </c>
      <c r="I13" s="18" t="n">
        <v>0</v>
      </c>
      <c r="J13" s="20" t="n">
        <v>0</v>
      </c>
      <c r="K13" s="18" t="n">
        <v>0.51917194</v>
      </c>
      <c r="L13" s="20" t="n">
        <v>0.37797265</v>
      </c>
      <c r="M13" s="18" t="n">
        <v>0</v>
      </c>
      <c r="N13" s="20" t="n">
        <v>0</v>
      </c>
      <c r="O13" s="18" t="n">
        <v>0</v>
      </c>
      <c r="P13" s="20" t="n">
        <v>0</v>
      </c>
      <c r="Q13" s="18" t="n">
        <v>1.85145465</v>
      </c>
      <c r="R13" s="20" t="n">
        <v>0.57744557</v>
      </c>
    </row>
    <row r="14" spans="1:18">
      <c r="A14" s="15" t="s">
        <v>436</v>
      </c>
      <c r="B14" s="17" t="n">
        <v>2788</v>
      </c>
      <c r="C14" s="18">
        <f>(2443.0/B14*100)</f>
        <v/>
      </c>
      <c r="D14" s="19" t="n">
        <v>345</v>
      </c>
      <c r="E14" s="18" t="n">
        <v>72.19581847000001</v>
      </c>
      <c r="F14" s="20" t="n">
        <v>2.64665098</v>
      </c>
      <c r="G14" s="18" t="n">
        <v>27.80418153</v>
      </c>
      <c r="H14" s="20" t="n">
        <v>2.64665098</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(2526.0/B15*100)</f>
        <v/>
      </c>
      <c r="D15" s="19" t="n">
        <v>337</v>
      </c>
      <c r="E15" s="18" t="n">
        <v>77.93018527</v>
      </c>
      <c r="F15" s="20" t="n">
        <v>2.40134749</v>
      </c>
      <c r="G15" s="18" t="n">
        <v>21.50658173</v>
      </c>
      <c r="H15" s="20" t="n">
        <v>2.35655273</v>
      </c>
      <c r="I15" s="18" t="n">
        <v>0</v>
      </c>
      <c r="J15" s="20" t="n">
        <v>0</v>
      </c>
      <c r="K15" s="18" t="n">
        <v>0</v>
      </c>
      <c r="L15" s="20" t="n">
        <v>0</v>
      </c>
      <c r="M15" s="18" t="n">
        <v>0</v>
      </c>
      <c r="N15" s="20" t="n">
        <v>0</v>
      </c>
      <c r="O15" s="18" t="n">
        <v>0</v>
      </c>
      <c r="P15" s="20" t="n">
        <v>0</v>
      </c>
      <c r="Q15" s="18" t="n">
        <v>0.563233</v>
      </c>
      <c r="R15" s="20" t="n">
        <v>0.39470799</v>
      </c>
    </row>
    <row r="16" spans="1:18">
      <c r="A16" s="15" t="s">
        <v>438</v>
      </c>
      <c r="B16" s="17" t="n">
        <v>3111</v>
      </c>
      <c r="C16" s="18">
        <f>(2740.0/B16*100)</f>
        <v/>
      </c>
      <c r="D16" s="19" t="n">
        <v>371</v>
      </c>
      <c r="E16" s="18" t="n">
        <v>79.46499196000001</v>
      </c>
      <c r="F16" s="20" t="n">
        <v>1.96112051</v>
      </c>
      <c r="G16" s="18" t="n">
        <v>18.61770499</v>
      </c>
      <c r="H16" s="20" t="n">
        <v>1.75532678</v>
      </c>
      <c r="I16" s="18" t="n">
        <v>0</v>
      </c>
      <c r="J16" s="20" t="n">
        <v>0</v>
      </c>
      <c r="K16" s="18" t="n">
        <v>0.52074864</v>
      </c>
      <c r="L16" s="20" t="n">
        <v>0.42732093</v>
      </c>
      <c r="M16" s="18" t="n">
        <v>0</v>
      </c>
      <c r="N16" s="20" t="n">
        <v>0</v>
      </c>
      <c r="O16" s="18" t="n">
        <v>0</v>
      </c>
      <c r="P16" s="20" t="n">
        <v>0</v>
      </c>
      <c r="Q16" s="18" t="n">
        <v>1.39655441</v>
      </c>
      <c r="R16" s="20" t="n">
        <v>0.6074041100000001</v>
      </c>
    </row>
    <row r="17" spans="1:18">
      <c r="A17" s="15" t="s">
        <v>439</v>
      </c>
      <c r="B17" s="17" t="n">
        <v>3197</v>
      </c>
      <c r="C17" s="18">
        <f>(2831.0/B17*100)</f>
        <v/>
      </c>
      <c r="D17" s="19" t="n">
        <v>366</v>
      </c>
      <c r="E17" s="18" t="n">
        <v>75.77471694</v>
      </c>
      <c r="F17" s="20" t="n">
        <v>2.65933078</v>
      </c>
      <c r="G17" s="18" t="n">
        <v>22.00697296</v>
      </c>
      <c r="H17" s="20" t="n">
        <v>2.56689625</v>
      </c>
      <c r="I17" s="18" t="n">
        <v>0</v>
      </c>
      <c r="J17" s="20" t="n">
        <v>0</v>
      </c>
      <c r="K17" s="18" t="n">
        <v>0</v>
      </c>
      <c r="L17" s="20" t="n">
        <v>0</v>
      </c>
      <c r="M17" s="18" t="n">
        <v>0</v>
      </c>
      <c r="N17" s="20" t="n">
        <v>0</v>
      </c>
      <c r="O17" s="18" t="n">
        <v>0</v>
      </c>
      <c r="P17" s="20" t="n">
        <v>0</v>
      </c>
      <c r="Q17" s="18" t="n">
        <v>2.2183101</v>
      </c>
      <c r="R17" s="20" t="n">
        <v>0.86292063</v>
      </c>
    </row>
    <row r="18" spans="1:18">
      <c r="A18" s="15" t="s">
        <v>440</v>
      </c>
      <c r="B18" s="17" t="n">
        <v>2706</v>
      </c>
      <c r="C18" s="18">
        <f>(2370.0/B18*100)</f>
        <v/>
      </c>
      <c r="D18" s="19" t="n">
        <v>336</v>
      </c>
      <c r="E18" s="18" t="n">
        <v>81.29230957</v>
      </c>
      <c r="F18" s="20" t="n">
        <v>2.33419204</v>
      </c>
      <c r="G18" s="18" t="n">
        <v>16.14166182</v>
      </c>
      <c r="H18" s="20" t="n">
        <v>1.97201698</v>
      </c>
      <c r="I18" s="18" t="n">
        <v>0</v>
      </c>
      <c r="J18" s="20" t="n">
        <v>0</v>
      </c>
      <c r="K18" s="18" t="n">
        <v>0.87438846</v>
      </c>
      <c r="L18" s="20" t="n">
        <v>0.6415402100000001</v>
      </c>
      <c r="M18" s="18" t="n">
        <v>0</v>
      </c>
      <c r="N18" s="20" t="n">
        <v>0</v>
      </c>
      <c r="O18" s="18" t="n">
        <v>0</v>
      </c>
      <c r="P18" s="20" t="n">
        <v>0</v>
      </c>
      <c r="Q18" s="18" t="n">
        <v>1.69164015</v>
      </c>
      <c r="R18" s="20" t="n">
        <v>0.79047849</v>
      </c>
    </row>
    <row r="19" spans="1:18">
      <c r="A19" s="15" t="s">
        <v>441</v>
      </c>
      <c r="B19" s="17" t="n">
        <v>2850</v>
      </c>
      <c r="C19" s="18">
        <f>(2496.0/B19*100)</f>
        <v/>
      </c>
      <c r="D19" s="19" t="n">
        <v>354</v>
      </c>
      <c r="E19" s="18" t="n">
        <v>85.25319444</v>
      </c>
      <c r="F19" s="20" t="n">
        <v>1.78527626</v>
      </c>
      <c r="G19" s="18" t="n">
        <v>14.44701515</v>
      </c>
      <c r="H19" s="20" t="n">
        <v>1.82644588</v>
      </c>
      <c r="I19" s="18" t="n">
        <v>0</v>
      </c>
      <c r="J19" s="20" t="n">
        <v>0</v>
      </c>
      <c r="K19" s="18" t="n">
        <v>0</v>
      </c>
      <c r="L19" s="20" t="n">
        <v>0</v>
      </c>
      <c r="M19" s="18" t="n">
        <v>0</v>
      </c>
      <c r="N19" s="20" t="n">
        <v>0</v>
      </c>
      <c r="O19" s="18" t="n">
        <v>0</v>
      </c>
      <c r="P19" s="20" t="n">
        <v>0</v>
      </c>
      <c r="Q19" s="18" t="n">
        <v>0.29979041</v>
      </c>
      <c r="R19" s="20" t="n">
        <v>0.30088952</v>
      </c>
    </row>
    <row r="20" spans="1:18">
      <c r="A20" s="15" t="s">
        <v>442</v>
      </c>
      <c r="B20" s="17" t="n">
        <v>1741</v>
      </c>
      <c r="C20" s="18">
        <f>(1528.0/B20*100)</f>
        <v/>
      </c>
      <c r="D20" s="19" t="n">
        <v>213</v>
      </c>
      <c r="E20" s="18" t="n">
        <v>78.58259486999999</v>
      </c>
      <c r="F20" s="20" t="n">
        <v>2.8821496</v>
      </c>
      <c r="G20" s="18" t="n">
        <v>17.89840873</v>
      </c>
      <c r="H20" s="20" t="n">
        <v>2.49595652</v>
      </c>
      <c r="I20" s="18" t="n">
        <v>0</v>
      </c>
      <c r="J20" s="20" t="n">
        <v>0</v>
      </c>
      <c r="K20" s="18" t="n">
        <v>0.45843359</v>
      </c>
      <c r="L20" s="20" t="n">
        <v>0.44900597</v>
      </c>
      <c r="M20" s="18" t="n">
        <v>0</v>
      </c>
      <c r="N20" s="20" t="n">
        <v>0</v>
      </c>
      <c r="O20" s="18" t="n">
        <v>0</v>
      </c>
      <c r="P20" s="20" t="n">
        <v>0</v>
      </c>
      <c r="Q20" s="18" t="n">
        <v>3.0605628</v>
      </c>
      <c r="R20" s="20" t="n">
        <v>1.26121439</v>
      </c>
    </row>
    <row r="21" spans="1:18">
      <c r="A21" s="15" t="s">
        <v>443</v>
      </c>
      <c r="B21" s="17" t="n">
        <v>2833</v>
      </c>
      <c r="C21" s="18">
        <f>(2365.0/B21*100)</f>
        <v/>
      </c>
      <c r="D21" s="19" t="n">
        <v>468</v>
      </c>
      <c r="E21" s="18" t="n">
        <v>88.42952214</v>
      </c>
      <c r="F21" s="20" t="n">
        <v>1.24583611</v>
      </c>
      <c r="G21" s="18" t="n">
        <v>10.9686451</v>
      </c>
      <c r="H21" s="20" t="n">
        <v>1.15202495</v>
      </c>
      <c r="I21" s="18" t="n">
        <v>0</v>
      </c>
      <c r="J21" s="20" t="n">
        <v>0</v>
      </c>
      <c r="K21" s="18" t="n">
        <v>0</v>
      </c>
      <c r="L21" s="20" t="n">
        <v>0</v>
      </c>
      <c r="M21" s="18" t="n">
        <v>0</v>
      </c>
      <c r="N21" s="20" t="n">
        <v>0</v>
      </c>
      <c r="O21" s="18" t="n">
        <v>0</v>
      </c>
      <c r="P21" s="20" t="n">
        <v>0</v>
      </c>
      <c r="Q21" s="18" t="n">
        <v>0.60183276</v>
      </c>
      <c r="R21" s="20" t="n">
        <v>0.40155915</v>
      </c>
    </row>
    <row r="22" spans="1:18">
      <c r="A22" s="15" t="s">
        <v>444</v>
      </c>
      <c r="B22" s="17" t="n">
        <v>3667</v>
      </c>
      <c r="C22" s="18">
        <f>(3204.0/B22*100)</f>
        <v/>
      </c>
      <c r="D22" s="19" t="n">
        <v>463</v>
      </c>
      <c r="E22" s="18" t="n">
        <v>83.10401784</v>
      </c>
      <c r="F22" s="20" t="n">
        <v>1.80708085</v>
      </c>
      <c r="G22" s="18" t="n">
        <v>13.4397747</v>
      </c>
      <c r="H22" s="20" t="n">
        <v>1.53233515</v>
      </c>
      <c r="I22" s="18" t="n">
        <v>0</v>
      </c>
      <c r="J22" s="20" t="n">
        <v>0</v>
      </c>
      <c r="K22" s="18" t="n">
        <v>0</v>
      </c>
      <c r="L22" s="20" t="n">
        <v>0</v>
      </c>
      <c r="M22" s="18" t="n">
        <v>0</v>
      </c>
      <c r="N22" s="20" t="n">
        <v>0</v>
      </c>
      <c r="O22" s="18" t="n">
        <v>0</v>
      </c>
      <c r="P22" s="20" t="n">
        <v>0</v>
      </c>
      <c r="Q22" s="18" t="n">
        <v>3.45620746</v>
      </c>
      <c r="R22" s="20" t="n">
        <v>0.8910564399999999</v>
      </c>
    </row>
    <row r="23" spans="1:18">
      <c r="A23" s="15" t="s">
        <v>445</v>
      </c>
      <c r="B23" s="17" t="n">
        <v>5792</v>
      </c>
      <c r="C23" s="18">
        <f>(5095.0/B23*100)</f>
        <v/>
      </c>
      <c r="D23" s="19" t="n">
        <v>697</v>
      </c>
      <c r="E23" s="18" t="n">
        <v>83.65772825000001</v>
      </c>
      <c r="F23" s="20" t="n">
        <v>1.97961586</v>
      </c>
      <c r="G23" s="18" t="n">
        <v>14.47272909</v>
      </c>
      <c r="H23" s="20" t="n">
        <v>1.74781582</v>
      </c>
      <c r="I23" s="18" t="n">
        <v>0</v>
      </c>
      <c r="J23" s="20" t="n">
        <v>0</v>
      </c>
      <c r="K23" s="18" t="n">
        <v>0.7539932</v>
      </c>
      <c r="L23" s="20" t="n">
        <v>0.53542355</v>
      </c>
      <c r="M23" s="18" t="n">
        <v>0</v>
      </c>
      <c r="N23" s="20" t="n">
        <v>0</v>
      </c>
      <c r="O23" s="18" t="n">
        <v>0</v>
      </c>
      <c r="P23" s="20" t="n">
        <v>0</v>
      </c>
      <c r="Q23" s="18" t="n">
        <v>1.11554946</v>
      </c>
      <c r="R23" s="20" t="n">
        <v>0.48541601</v>
      </c>
    </row>
    <row r="24" spans="1:18">
      <c r="A24" s="15" t="s">
        <v>446</v>
      </c>
      <c r="B24" s="17" t="n">
        <v>3309</v>
      </c>
      <c r="C24" s="18">
        <f>(2939.0/B24*100)</f>
        <v/>
      </c>
      <c r="D24" s="19" t="n">
        <v>370</v>
      </c>
      <c r="E24" s="18" t="n">
        <v>78.17278245999999</v>
      </c>
      <c r="F24" s="20" t="n">
        <v>2.05131255</v>
      </c>
      <c r="G24" s="18" t="n">
        <v>21.07599686</v>
      </c>
      <c r="H24" s="20" t="n">
        <v>2.09328777</v>
      </c>
      <c r="I24" s="18" t="n">
        <v>0</v>
      </c>
      <c r="J24" s="20" t="n">
        <v>0</v>
      </c>
      <c r="K24" s="18" t="n">
        <v>0.24591559</v>
      </c>
      <c r="L24" s="20" t="n">
        <v>0.24559889</v>
      </c>
      <c r="M24" s="18" t="n">
        <v>0</v>
      </c>
      <c r="N24" s="20" t="n">
        <v>0</v>
      </c>
      <c r="O24" s="18" t="n">
        <v>0</v>
      </c>
      <c r="P24" s="20" t="n">
        <v>0</v>
      </c>
      <c r="Q24" s="18" t="n">
        <v>0.50530509</v>
      </c>
      <c r="R24" s="20" t="n">
        <v>0.35144765</v>
      </c>
    </row>
    <row r="25" spans="1:18">
      <c r="A25" s="15" t="s">
        <v>447</v>
      </c>
      <c r="B25" s="17" t="n">
        <v>2669</v>
      </c>
      <c r="C25" s="18">
        <f>(2330.0/B25*100)</f>
        <v/>
      </c>
      <c r="D25" s="19" t="n">
        <v>339</v>
      </c>
      <c r="E25" s="18" t="n">
        <v>80.21920960999999</v>
      </c>
      <c r="F25" s="20" t="n">
        <v>2.30682972</v>
      </c>
      <c r="G25" s="18" t="n">
        <v>19.26608683</v>
      </c>
      <c r="H25" s="20" t="n">
        <v>2.28331819</v>
      </c>
      <c r="I25" s="18" t="n">
        <v>0</v>
      </c>
      <c r="J25" s="20" t="n">
        <v>0</v>
      </c>
      <c r="K25" s="18" t="n">
        <v>0.51470357</v>
      </c>
      <c r="L25" s="20" t="n">
        <v>0.37869117</v>
      </c>
      <c r="M25" s="18" t="n">
        <v>0</v>
      </c>
      <c r="N25" s="20" t="n">
        <v>0</v>
      </c>
      <c r="O25" s="18" t="n">
        <v>0</v>
      </c>
      <c r="P25" s="20" t="n">
        <v>0</v>
      </c>
      <c r="Q25" s="18" t="n">
        <v>0</v>
      </c>
      <c r="R25" s="20" t="n">
        <v>0</v>
      </c>
    </row>
    <row r="26" spans="1:18">
      <c r="A26" s="15" t="s">
        <v>448</v>
      </c>
      <c r="B26" s="17" t="n">
        <v>2419</v>
      </c>
      <c r="C26" s="18">
        <f>(2122.0/B26*100)</f>
        <v/>
      </c>
      <c r="D26" s="19" t="n">
        <v>297</v>
      </c>
      <c r="E26" s="18" t="n">
        <v>79.91500384</v>
      </c>
      <c r="F26" s="20" t="n">
        <v>2.73773931</v>
      </c>
      <c r="G26" s="18" t="n">
        <v>19.77457047</v>
      </c>
      <c r="H26" s="20" t="n">
        <v>2.73840296</v>
      </c>
      <c r="I26" s="18" t="n">
        <v>0</v>
      </c>
      <c r="J26" s="20" t="n">
        <v>0</v>
      </c>
      <c r="K26" s="18" t="n">
        <v>0.31042569</v>
      </c>
      <c r="L26" s="20" t="n">
        <v>0.30623036</v>
      </c>
      <c r="M26" s="18" t="n">
        <v>0</v>
      </c>
      <c r="N26" s="20" t="n">
        <v>0</v>
      </c>
      <c r="O26" s="18" t="n">
        <v>0</v>
      </c>
      <c r="P26" s="20" t="n">
        <v>0</v>
      </c>
      <c r="Q26" s="18" t="n">
        <v>0</v>
      </c>
      <c r="R26" s="20" t="n">
        <v>0</v>
      </c>
    </row>
    <row r="27" spans="1:18">
      <c r="A27" s="15" t="s">
        <v>449</v>
      </c>
      <c r="B27" s="17" t="n">
        <v>2683</v>
      </c>
      <c r="C27" s="18">
        <f>(2337.0/B27*100)</f>
        <v/>
      </c>
      <c r="D27" s="19" t="n">
        <v>346</v>
      </c>
      <c r="E27" s="18" t="n">
        <v>83.51824034000001</v>
      </c>
      <c r="F27" s="20" t="n">
        <v>2.04382726</v>
      </c>
      <c r="G27" s="18" t="n">
        <v>15.26851157</v>
      </c>
      <c r="H27" s="20" t="n">
        <v>2.0686593</v>
      </c>
      <c r="I27" s="18" t="n">
        <v>0</v>
      </c>
      <c r="J27" s="20" t="n">
        <v>0</v>
      </c>
      <c r="K27" s="18" t="n">
        <v>0.31734363</v>
      </c>
      <c r="L27" s="20" t="n">
        <v>0.30555048</v>
      </c>
      <c r="M27" s="18" t="n">
        <v>0</v>
      </c>
      <c r="N27" s="20" t="n">
        <v>0</v>
      </c>
      <c r="O27" s="18" t="n">
        <v>0</v>
      </c>
      <c r="P27" s="20" t="n">
        <v>0</v>
      </c>
      <c r="Q27" s="18" t="n">
        <v>0.89590445</v>
      </c>
      <c r="R27" s="20" t="n">
        <v>0.51852173</v>
      </c>
    </row>
    <row r="28" spans="1:18">
      <c r="A28" s="15" t="s">
        <v>450</v>
      </c>
      <c r="B28" s="17" t="n">
        <v>3803</v>
      </c>
      <c r="C28" s="18">
        <f>(3343.0/B28*100)</f>
        <v/>
      </c>
      <c r="D28" s="19" t="n">
        <v>460</v>
      </c>
      <c r="E28" s="18" t="n">
        <v>91.03610028</v>
      </c>
      <c r="F28" s="20" t="n">
        <v>1.59134613</v>
      </c>
      <c r="G28" s="18" t="n">
        <v>8.089057179999999</v>
      </c>
      <c r="H28" s="20" t="n">
        <v>1.53196788</v>
      </c>
      <c r="I28" s="18" t="n">
        <v>0</v>
      </c>
      <c r="J28" s="20" t="n">
        <v>0</v>
      </c>
      <c r="K28" s="18" t="n">
        <v>0.2203948</v>
      </c>
      <c r="L28" s="20" t="n">
        <v>0.22115605</v>
      </c>
      <c r="M28" s="18" t="n">
        <v>0</v>
      </c>
      <c r="N28" s="20" t="n">
        <v>0</v>
      </c>
      <c r="O28" s="18" t="n">
        <v>0</v>
      </c>
      <c r="P28" s="20" t="n">
        <v>0</v>
      </c>
      <c r="Q28" s="18" t="n">
        <v>0.6544477399999999</v>
      </c>
      <c r="R28" s="20" t="n">
        <v>0.36592995</v>
      </c>
    </row>
    <row r="29" spans="1:18">
      <c r="A29" s="15" t="s">
        <v>451</v>
      </c>
      <c r="B29" s="17" t="n">
        <v>2700</v>
      </c>
      <c r="C29" s="18">
        <f>(2385.0/B29*100)</f>
        <v/>
      </c>
      <c r="D29" s="19" t="n">
        <v>315</v>
      </c>
      <c r="E29" s="18" t="n">
        <v>74.48508748</v>
      </c>
      <c r="F29" s="20" t="n">
        <v>2.52948023</v>
      </c>
      <c r="G29" s="18" t="n">
        <v>25.51491252</v>
      </c>
      <c r="H29" s="20" t="n">
        <v>2.52948023</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(2009.0/B30*100)</f>
        <v/>
      </c>
      <c r="D30" s="19" t="n">
        <v>248</v>
      </c>
      <c r="E30" s="18" t="n">
        <v>82.54223919</v>
      </c>
      <c r="F30" s="20" t="n">
        <v>2.44953846</v>
      </c>
      <c r="G30" s="18" t="n">
        <v>15.58501792</v>
      </c>
      <c r="H30" s="20" t="n">
        <v>2.11334643</v>
      </c>
      <c r="I30" s="18" t="n">
        <v>0</v>
      </c>
      <c r="J30" s="20" t="n">
        <v>0</v>
      </c>
      <c r="K30" s="18" t="n">
        <v>0</v>
      </c>
      <c r="L30" s="20" t="n">
        <v>0</v>
      </c>
      <c r="M30" s="18" t="n">
        <v>0</v>
      </c>
      <c r="N30" s="20" t="n">
        <v>0</v>
      </c>
      <c r="O30" s="18" t="n">
        <v>0</v>
      </c>
      <c r="P30" s="20" t="n">
        <v>0</v>
      </c>
      <c r="Q30" s="18" t="n">
        <v>1.87274289</v>
      </c>
      <c r="R30" s="20" t="n">
        <v>0.93095569</v>
      </c>
    </row>
    <row r="31" spans="1:18">
      <c r="A31" s="15" t="s">
        <v>453</v>
      </c>
      <c r="B31" s="17" t="n">
        <v>2706</v>
      </c>
      <c r="C31" s="18">
        <f>(2371.0/B31*100)</f>
        <v/>
      </c>
      <c r="D31" s="19" t="n">
        <v>335</v>
      </c>
      <c r="E31" s="18" t="n">
        <v>75.82831967</v>
      </c>
      <c r="F31" s="20" t="n">
        <v>2.23682077</v>
      </c>
      <c r="G31" s="18" t="n">
        <v>22.94554222</v>
      </c>
      <c r="H31" s="20" t="n">
        <v>2.19834673</v>
      </c>
      <c r="I31" s="18" t="n">
        <v>0</v>
      </c>
      <c r="J31" s="20" t="n">
        <v>0</v>
      </c>
      <c r="K31" s="18" t="n">
        <v>0.63248218</v>
      </c>
      <c r="L31" s="20" t="n">
        <v>0.47455824</v>
      </c>
      <c r="M31" s="18" t="n">
        <v>0</v>
      </c>
      <c r="N31" s="20" t="n">
        <v>0</v>
      </c>
      <c r="O31" s="18" t="n">
        <v>0</v>
      </c>
      <c r="P31" s="20" t="n">
        <v>0</v>
      </c>
      <c r="Q31" s="18" t="n">
        <v>0.5936559300000001</v>
      </c>
      <c r="R31" s="20" t="n">
        <v>0.39476934</v>
      </c>
    </row>
    <row r="32" spans="1:18">
      <c r="A32" s="15" t="s">
        <v>454</v>
      </c>
      <c r="B32" s="17" t="n">
        <v>2209</v>
      </c>
      <c r="C32" s="18">
        <f>(1840.0/B32*100)</f>
        <v/>
      </c>
      <c r="D32" s="19" t="n">
        <v>369</v>
      </c>
      <c r="E32" s="18" t="n">
        <v>87.95472963</v>
      </c>
      <c r="F32" s="20" t="n">
        <v>1.46335338</v>
      </c>
      <c r="G32" s="18" t="n">
        <v>11.79537639</v>
      </c>
      <c r="H32" s="20" t="n">
        <v>1.49754626</v>
      </c>
      <c r="I32" s="18" t="n">
        <v>0</v>
      </c>
      <c r="J32" s="20" t="n">
        <v>0</v>
      </c>
      <c r="K32" s="18" t="n">
        <v>0</v>
      </c>
      <c r="L32" s="20" t="n">
        <v>0</v>
      </c>
      <c r="M32" s="18" t="n">
        <v>0</v>
      </c>
      <c r="N32" s="20" t="n">
        <v>0</v>
      </c>
      <c r="O32" s="18" t="n">
        <v>0</v>
      </c>
      <c r="P32" s="20" t="n">
        <v>0</v>
      </c>
      <c r="Q32" s="18" t="n">
        <v>0.24989398</v>
      </c>
      <c r="R32" s="20" t="n">
        <v>0.24890155</v>
      </c>
    </row>
    <row r="33" spans="1:18">
      <c r="A33" s="15" t="s">
        <v>455</v>
      </c>
      <c r="B33" s="17" t="n">
        <v>3651</v>
      </c>
      <c r="C33" s="18">
        <f>(3211.0/B33*100)</f>
        <v/>
      </c>
      <c r="D33" s="19" t="n">
        <v>440</v>
      </c>
      <c r="E33" s="18" t="n">
        <v>81.32364612000001</v>
      </c>
      <c r="F33" s="20" t="n">
        <v>2.66746977</v>
      </c>
      <c r="G33" s="18" t="n">
        <v>18.6554468</v>
      </c>
      <c r="H33" s="20" t="n">
        <v>2.66919647</v>
      </c>
      <c r="I33" s="18" t="n">
        <v>0</v>
      </c>
      <c r="J33" s="20" t="n">
        <v>0</v>
      </c>
      <c r="K33" s="18" t="n">
        <v>0</v>
      </c>
      <c r="L33" s="20" t="n">
        <v>0</v>
      </c>
      <c r="M33" s="18" t="n">
        <v>0</v>
      </c>
      <c r="N33" s="20" t="n">
        <v>0</v>
      </c>
      <c r="O33" s="18" t="n">
        <v>0</v>
      </c>
      <c r="P33" s="20" t="n">
        <v>0</v>
      </c>
      <c r="Q33" s="18" t="n">
        <v>0.02090708</v>
      </c>
      <c r="R33" s="20" t="n">
        <v>0.02087926</v>
      </c>
    </row>
    <row r="34" spans="1:18">
      <c r="A34" s="15" t="s">
        <v>456</v>
      </c>
      <c r="B34" s="17" t="n">
        <v>3035</v>
      </c>
      <c r="C34" s="18">
        <f>(2685.0/B34*100)</f>
        <v/>
      </c>
      <c r="D34" s="19" t="n">
        <v>350</v>
      </c>
      <c r="E34" s="18" t="n">
        <v>85.83985198000001</v>
      </c>
      <c r="F34" s="20" t="n">
        <v>1.75495662</v>
      </c>
      <c r="G34" s="18" t="n">
        <v>12.57923765</v>
      </c>
      <c r="H34" s="20" t="n">
        <v>1.77035623</v>
      </c>
      <c r="I34" s="18" t="n">
        <v>0</v>
      </c>
      <c r="J34" s="20" t="n">
        <v>0</v>
      </c>
      <c r="K34" s="18" t="n">
        <v>0</v>
      </c>
      <c r="L34" s="20" t="n">
        <v>0</v>
      </c>
      <c r="M34" s="18" t="n">
        <v>0</v>
      </c>
      <c r="N34" s="20" t="n">
        <v>0</v>
      </c>
      <c r="O34" s="18" t="n">
        <v>0</v>
      </c>
      <c r="P34" s="20" t="n">
        <v>0</v>
      </c>
      <c r="Q34" s="18" t="n">
        <v>1.58091037</v>
      </c>
      <c r="R34" s="20" t="n">
        <v>0.65408082</v>
      </c>
    </row>
    <row r="35" spans="1:18">
      <c r="A35" s="15" t="s">
        <v>457</v>
      </c>
      <c r="B35" s="17" t="n">
        <v>2901</v>
      </c>
      <c r="C35" s="18">
        <f>(2564.0/B35*100)</f>
        <v/>
      </c>
      <c r="D35" s="19" t="n">
        <v>337</v>
      </c>
      <c r="E35" s="18" t="n">
        <v>78.536968</v>
      </c>
      <c r="F35" s="20" t="n">
        <v>2.42992061</v>
      </c>
      <c r="G35" s="18" t="n">
        <v>21.06987252</v>
      </c>
      <c r="H35" s="20" t="n">
        <v>2.42547475</v>
      </c>
      <c r="I35" s="18" t="n">
        <v>0</v>
      </c>
      <c r="J35" s="20" t="n">
        <v>0</v>
      </c>
      <c r="K35" s="18" t="n">
        <v>0</v>
      </c>
      <c r="L35" s="20" t="n">
        <v>0</v>
      </c>
      <c r="M35" s="18" t="n">
        <v>0</v>
      </c>
      <c r="N35" s="20" t="n">
        <v>0</v>
      </c>
      <c r="O35" s="18" t="n">
        <v>0</v>
      </c>
      <c r="P35" s="20" t="n">
        <v>0</v>
      </c>
      <c r="Q35" s="18" t="n">
        <v>0.39315948</v>
      </c>
      <c r="R35" s="20" t="n">
        <v>0.22885371</v>
      </c>
    </row>
    <row r="36" spans="1:18">
      <c r="A36" s="15" t="s">
        <v>458</v>
      </c>
      <c r="B36" s="17" t="n">
        <v>3404</v>
      </c>
      <c r="C36" s="18">
        <f>(2988.0/B36*100)</f>
        <v/>
      </c>
      <c r="D36" s="19" t="n">
        <v>416</v>
      </c>
      <c r="E36" s="18" t="n">
        <v>87.92413712</v>
      </c>
      <c r="F36" s="20" t="n">
        <v>1.43927852</v>
      </c>
      <c r="G36" s="18" t="n">
        <v>11.01743148</v>
      </c>
      <c r="H36" s="20" t="n">
        <v>1.46610984</v>
      </c>
      <c r="I36" s="18" t="n">
        <v>0</v>
      </c>
      <c r="J36" s="20" t="n">
        <v>0</v>
      </c>
      <c r="K36" s="18" t="n">
        <v>0</v>
      </c>
      <c r="L36" s="20" t="n">
        <v>0</v>
      </c>
      <c r="M36" s="18" t="n">
        <v>0</v>
      </c>
      <c r="N36" s="20" t="n">
        <v>0</v>
      </c>
      <c r="O36" s="18" t="n">
        <v>0</v>
      </c>
      <c r="P36" s="20" t="n">
        <v>0</v>
      </c>
      <c r="Q36" s="18" t="n">
        <v>1.0584314</v>
      </c>
      <c r="R36" s="20" t="n">
        <v>0.44559355</v>
      </c>
    </row>
    <row r="37" spans="1:18">
      <c r="A37" s="15" t="s">
        <v>459</v>
      </c>
      <c r="B37" s="17" t="n">
        <v>2731</v>
      </c>
      <c r="C37" s="18">
        <f>(2383.0/B37*100)</f>
        <v/>
      </c>
      <c r="D37" s="19" t="n">
        <v>348</v>
      </c>
      <c r="E37" s="18" t="n">
        <v>75.63568558</v>
      </c>
      <c r="F37" s="20" t="n">
        <v>2.47761298</v>
      </c>
      <c r="G37" s="18" t="n">
        <v>22.35161921</v>
      </c>
      <c r="H37" s="20" t="n">
        <v>2.57071447</v>
      </c>
      <c r="I37" s="18" t="n">
        <v>0</v>
      </c>
      <c r="J37" s="20" t="n">
        <v>0</v>
      </c>
      <c r="K37" s="18" t="n">
        <v>0</v>
      </c>
      <c r="L37" s="20" t="n">
        <v>0</v>
      </c>
      <c r="M37" s="18" t="n">
        <v>0</v>
      </c>
      <c r="N37" s="20" t="n">
        <v>0</v>
      </c>
      <c r="O37" s="18" t="n">
        <v>0</v>
      </c>
      <c r="P37" s="20" t="n">
        <v>0</v>
      </c>
      <c r="Q37" s="18" t="n">
        <v>2.01269521</v>
      </c>
      <c r="R37" s="20" t="n">
        <v>0.76517475</v>
      </c>
    </row>
    <row r="38" spans="1:18">
      <c r="A38" s="15" t="s">
        <v>460</v>
      </c>
      <c r="B38" s="17" t="n">
        <v>2807</v>
      </c>
      <c r="C38" s="18">
        <f>(2322.0/B38*100)</f>
        <v/>
      </c>
      <c r="D38" s="19" t="n">
        <v>485</v>
      </c>
      <c r="E38" s="18" t="n">
        <v>77.89848834999999</v>
      </c>
      <c r="F38" s="20" t="n">
        <v>2.04195873</v>
      </c>
      <c r="G38" s="18" t="n">
        <v>19.6499405</v>
      </c>
      <c r="H38" s="20" t="n">
        <v>1.97254486</v>
      </c>
      <c r="I38" s="18" t="n">
        <v>0</v>
      </c>
      <c r="J38" s="20" t="n">
        <v>0</v>
      </c>
      <c r="K38" s="18" t="n">
        <v>0.17562107</v>
      </c>
      <c r="L38" s="20" t="n">
        <v>0.17458227</v>
      </c>
      <c r="M38" s="18" t="n">
        <v>0</v>
      </c>
      <c r="N38" s="20" t="n">
        <v>0</v>
      </c>
      <c r="O38" s="18" t="n">
        <v>0</v>
      </c>
      <c r="P38" s="20" t="n">
        <v>0</v>
      </c>
      <c r="Q38" s="18" t="n">
        <v>2.27595008</v>
      </c>
      <c r="R38" s="20" t="n">
        <v>0.57011799</v>
      </c>
    </row>
    <row r="39" spans="1:18">
      <c r="A39" s="15" t="s">
        <v>461</v>
      </c>
      <c r="B39" s="17" t="n">
        <v>2938</v>
      </c>
      <c r="C39" s="18">
        <f>(2581.0/B39*100)</f>
        <v/>
      </c>
      <c r="D39" s="19" t="n">
        <v>357</v>
      </c>
      <c r="E39" s="18" t="n">
        <v>90.59524645</v>
      </c>
      <c r="F39" s="20" t="n">
        <v>1.70879826</v>
      </c>
      <c r="G39" s="18" t="n">
        <v>6.818328</v>
      </c>
      <c r="H39" s="20" t="n">
        <v>1.58788402</v>
      </c>
      <c r="I39" s="18" t="n">
        <v>0</v>
      </c>
      <c r="J39" s="20" t="n">
        <v>0</v>
      </c>
      <c r="K39" s="18" t="n">
        <v>0</v>
      </c>
      <c r="L39" s="20" t="n">
        <v>0</v>
      </c>
      <c r="M39" s="18" t="n">
        <v>0</v>
      </c>
      <c r="N39" s="20" t="n">
        <v>0</v>
      </c>
      <c r="O39" s="18" t="n">
        <v>0</v>
      </c>
      <c r="P39" s="20" t="n">
        <v>0</v>
      </c>
      <c r="Q39" s="18" t="n">
        <v>2.58642555</v>
      </c>
      <c r="R39" s="20" t="n">
        <v>0.65970277</v>
      </c>
    </row>
    <row r="40" spans="1:18">
      <c r="A40" s="15" t="s">
        <v>462</v>
      </c>
      <c r="B40" s="17" t="n">
        <v>6922</v>
      </c>
      <c r="C40" s="18">
        <f>(6098.0/B40*100)</f>
        <v/>
      </c>
      <c r="D40" s="19" t="n">
        <v>824</v>
      </c>
      <c r="E40" s="18" t="n">
        <v>84.66715255</v>
      </c>
      <c r="F40" s="20" t="n">
        <v>2.0338783</v>
      </c>
      <c r="G40" s="18" t="n">
        <v>14.43491318</v>
      </c>
      <c r="H40" s="20" t="n">
        <v>2.04962379</v>
      </c>
      <c r="I40" s="18" t="n">
        <v>0</v>
      </c>
      <c r="J40" s="20" t="n">
        <v>0</v>
      </c>
      <c r="K40" s="18" t="n">
        <v>0</v>
      </c>
      <c r="L40" s="20" t="n">
        <v>0</v>
      </c>
      <c r="M40" s="18" t="n">
        <v>0</v>
      </c>
      <c r="N40" s="20" t="n">
        <v>0</v>
      </c>
      <c r="O40" s="18" t="n">
        <v>0</v>
      </c>
      <c r="P40" s="20" t="n">
        <v>0</v>
      </c>
      <c r="Q40" s="18" t="n">
        <v>0.89793428</v>
      </c>
      <c r="R40" s="20" t="n">
        <v>0.39073003</v>
      </c>
    </row>
    <row r="41" spans="1:18">
      <c r="A41" s="15" t="s">
        <v>463</v>
      </c>
      <c r="B41" s="17" t="n">
        <v>2854</v>
      </c>
      <c r="C41" s="18">
        <f>(2520.0/B41*100)</f>
        <v/>
      </c>
      <c r="D41" s="19" t="n">
        <v>334</v>
      </c>
      <c r="E41" s="18" t="n">
        <v>90.89654184</v>
      </c>
      <c r="F41" s="20" t="n">
        <v>1.46125056</v>
      </c>
      <c r="G41" s="18" t="n">
        <v>8.36762424</v>
      </c>
      <c r="H41" s="20" t="n">
        <v>1.50206144</v>
      </c>
      <c r="I41" s="18" t="n">
        <v>0</v>
      </c>
      <c r="J41" s="20" t="n">
        <v>0</v>
      </c>
      <c r="K41" s="18" t="n">
        <v>0.46848624</v>
      </c>
      <c r="L41" s="20" t="n">
        <v>0.45509977</v>
      </c>
      <c r="M41" s="18" t="n">
        <v>0</v>
      </c>
      <c r="N41" s="20" t="n">
        <v>0</v>
      </c>
      <c r="O41" s="18" t="n">
        <v>0</v>
      </c>
      <c r="P41" s="20" t="n">
        <v>0</v>
      </c>
      <c r="Q41" s="18" t="n">
        <v>0.26734767</v>
      </c>
      <c r="R41" s="20" t="n">
        <v>0.27228628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(10804.0/B46*100)</f>
        <v/>
      </c>
      <c r="D46" s="19" t="n">
        <v>1269</v>
      </c>
      <c r="E46" s="18" t="n">
        <v>88.55279781</v>
      </c>
      <c r="F46" s="20" t="n">
        <v>1.05623364</v>
      </c>
      <c r="G46" s="18" t="n">
        <v>6.11950014</v>
      </c>
      <c r="H46" s="20" t="n">
        <v>0.80990145</v>
      </c>
      <c r="I46" s="18" t="n">
        <v>0</v>
      </c>
      <c r="J46" s="20" t="n">
        <v>0</v>
      </c>
      <c r="K46" s="18" t="n">
        <v>0.55413128</v>
      </c>
      <c r="L46" s="20" t="n">
        <v>0.22835081</v>
      </c>
      <c r="M46" s="18" t="n">
        <v>0</v>
      </c>
      <c r="N46" s="20" t="n">
        <v>0</v>
      </c>
      <c r="O46" s="18" t="n">
        <v>0</v>
      </c>
      <c r="P46" s="20" t="n">
        <v>0</v>
      </c>
      <c r="Q46" s="18" t="n">
        <v>4.77357076</v>
      </c>
      <c r="R46" s="20" t="n">
        <v>0.78446607</v>
      </c>
    </row>
    <row r="47" spans="1:18">
      <c r="A47" s="15" t="s">
        <v>470</v>
      </c>
      <c r="B47" s="17" t="n">
        <v>2823</v>
      </c>
      <c r="C47" s="18">
        <f>(2478.0/B47*100)</f>
        <v/>
      </c>
      <c r="D47" s="19" t="n">
        <v>345</v>
      </c>
      <c r="E47" s="18" t="n">
        <v>85.59044529000001</v>
      </c>
      <c r="F47" s="20" t="n">
        <v>1.68248623</v>
      </c>
      <c r="G47" s="18" t="n">
        <v>10.26820664</v>
      </c>
      <c r="H47" s="20" t="n">
        <v>1.55553543</v>
      </c>
      <c r="I47" s="18" t="n">
        <v>0</v>
      </c>
      <c r="J47" s="20" t="n">
        <v>0</v>
      </c>
      <c r="K47" s="18" t="n">
        <v>0.6066154499999999</v>
      </c>
      <c r="L47" s="20" t="n">
        <v>0.44780445</v>
      </c>
      <c r="M47" s="18" t="n">
        <v>0</v>
      </c>
      <c r="N47" s="20" t="n">
        <v>0</v>
      </c>
      <c r="O47" s="18" t="n">
        <v>0</v>
      </c>
      <c r="P47" s="20" t="n">
        <v>0</v>
      </c>
      <c r="Q47" s="18" t="n">
        <v>3.53473263</v>
      </c>
      <c r="R47" s="20" t="n">
        <v>0.9861685</v>
      </c>
    </row>
    <row r="48" spans="1:18">
      <c r="A48" s="15" t="s">
        <v>471</v>
      </c>
      <c r="B48" s="17" t="n">
        <v>4682</v>
      </c>
      <c r="C48" s="18">
        <f>(4099.0/B48*100)</f>
        <v/>
      </c>
      <c r="D48" s="19" t="n">
        <v>583</v>
      </c>
      <c r="E48" s="18" t="n">
        <v>81.97666196</v>
      </c>
      <c r="F48" s="20" t="n">
        <v>2.57187772</v>
      </c>
      <c r="G48" s="18" t="n">
        <v>15.58266688</v>
      </c>
      <c r="H48" s="20" t="n">
        <v>2.47912378</v>
      </c>
      <c r="I48" s="18" t="n">
        <v>0</v>
      </c>
      <c r="J48" s="20" t="n">
        <v>0</v>
      </c>
      <c r="K48" s="18" t="n">
        <v>0.95594474</v>
      </c>
      <c r="L48" s="20" t="n">
        <v>0.47636774</v>
      </c>
      <c r="M48" s="18" t="n">
        <v>0</v>
      </c>
      <c r="N48" s="20" t="n">
        <v>0</v>
      </c>
      <c r="O48" s="18" t="n">
        <v>0</v>
      </c>
      <c r="P48" s="20" t="n">
        <v>0</v>
      </c>
      <c r="Q48" s="18" t="n">
        <v>1.48472642</v>
      </c>
      <c r="R48" s="20" t="n">
        <v>0.64538767</v>
      </c>
    </row>
    <row r="49" spans="1:18">
      <c r="A49" s="15" t="s">
        <v>472</v>
      </c>
      <c r="B49" s="17" t="n">
        <v>6158</v>
      </c>
      <c r="C49" s="18">
        <f>(5398.0/B49*100)</f>
        <v/>
      </c>
      <c r="D49" s="19" t="n">
        <v>760</v>
      </c>
      <c r="E49" s="18" t="n">
        <v>91.27396732</v>
      </c>
      <c r="F49" s="20" t="n">
        <v>1.33492401</v>
      </c>
      <c r="G49" s="18" t="n">
        <v>7.32730282</v>
      </c>
      <c r="H49" s="20" t="n">
        <v>1.30913854</v>
      </c>
      <c r="I49" s="18" t="n">
        <v>0</v>
      </c>
      <c r="J49" s="20" t="n">
        <v>0</v>
      </c>
      <c r="K49" s="18" t="n">
        <v>0.39229267</v>
      </c>
      <c r="L49" s="20" t="n">
        <v>0.28693662</v>
      </c>
      <c r="M49" s="18" t="n">
        <v>0</v>
      </c>
      <c r="N49" s="20" t="n">
        <v>0</v>
      </c>
      <c r="O49" s="18" t="n">
        <v>0</v>
      </c>
      <c r="P49" s="20" t="n">
        <v>0</v>
      </c>
      <c r="Q49" s="18" t="n">
        <v>1.00643718</v>
      </c>
      <c r="R49" s="20" t="n">
        <v>0.41913266</v>
      </c>
    </row>
    <row r="50" spans="1:18">
      <c r="A50" s="15" t="s">
        <v>473</v>
      </c>
      <c r="B50" s="17" t="n">
        <v>3494</v>
      </c>
      <c r="C50" s="18">
        <f>(3124.0/B50*100)</f>
        <v/>
      </c>
      <c r="D50" s="19" t="n">
        <v>370</v>
      </c>
      <c r="E50" s="18" t="n">
        <v>87.50116934</v>
      </c>
      <c r="F50" s="20" t="n">
        <v>1.87368805</v>
      </c>
      <c r="G50" s="18" t="n">
        <v>9.30552818</v>
      </c>
      <c r="H50" s="20" t="n">
        <v>1.65986262</v>
      </c>
      <c r="I50" s="18" t="n">
        <v>0</v>
      </c>
      <c r="J50" s="20" t="n">
        <v>0</v>
      </c>
      <c r="K50" s="18" t="n">
        <v>0.37500977</v>
      </c>
      <c r="L50" s="20" t="n">
        <v>0.3769348</v>
      </c>
      <c r="M50" s="18" t="n">
        <v>0</v>
      </c>
      <c r="N50" s="20" t="n">
        <v>0</v>
      </c>
      <c r="O50" s="18" t="n">
        <v>0</v>
      </c>
      <c r="P50" s="20" t="n">
        <v>0</v>
      </c>
      <c r="Q50" s="18" t="n">
        <v>2.81829271</v>
      </c>
      <c r="R50" s="20" t="n">
        <v>0.88055523</v>
      </c>
    </row>
    <row r="51" spans="1:18">
      <c r="A51" s="15" t="s">
        <v>474</v>
      </c>
      <c r="B51" s="17" t="n">
        <v>3013</v>
      </c>
      <c r="C51" s="18">
        <f>(2659.0/B51*100)</f>
        <v/>
      </c>
      <c r="D51" s="19" t="n">
        <v>354</v>
      </c>
      <c r="E51" s="18" t="n">
        <v>89.51821054</v>
      </c>
      <c r="F51" s="20" t="n">
        <v>1.50434083</v>
      </c>
      <c r="G51" s="18" t="n">
        <v>8.680771780000001</v>
      </c>
      <c r="H51" s="20" t="n">
        <v>1.4161368</v>
      </c>
      <c r="I51" s="18" t="n">
        <v>0</v>
      </c>
      <c r="J51" s="20" t="n">
        <v>0</v>
      </c>
      <c r="K51" s="18" t="n">
        <v>0</v>
      </c>
      <c r="L51" s="20" t="n">
        <v>0</v>
      </c>
      <c r="M51" s="18" t="n">
        <v>0</v>
      </c>
      <c r="N51" s="20" t="n">
        <v>0</v>
      </c>
      <c r="O51" s="18" t="n">
        <v>0</v>
      </c>
      <c r="P51" s="20" t="n">
        <v>0</v>
      </c>
      <c r="Q51" s="18" t="n">
        <v>1.80101768</v>
      </c>
      <c r="R51" s="20" t="n">
        <v>0.75244213</v>
      </c>
    </row>
    <row r="52" spans="1:18">
      <c r="A52" s="15" t="s">
        <v>475</v>
      </c>
      <c r="B52" s="17" t="n">
        <v>2760</v>
      </c>
      <c r="C52" s="18">
        <f>(2434.0/B52*100)</f>
        <v/>
      </c>
      <c r="D52" s="19" t="n">
        <v>326</v>
      </c>
      <c r="E52" s="18" t="n">
        <v>87.97623043</v>
      </c>
      <c r="F52" s="20" t="n">
        <v>1.77637621</v>
      </c>
      <c r="G52" s="18" t="n">
        <v>10.94562835</v>
      </c>
      <c r="H52" s="20" t="n">
        <v>1.6331918</v>
      </c>
      <c r="I52" s="18" t="n">
        <v>0</v>
      </c>
      <c r="J52" s="20" t="n">
        <v>0</v>
      </c>
      <c r="K52" s="18" t="n">
        <v>0</v>
      </c>
      <c r="L52" s="20" t="n">
        <v>0</v>
      </c>
      <c r="M52" s="18" t="n">
        <v>0</v>
      </c>
      <c r="N52" s="20" t="n">
        <v>0</v>
      </c>
      <c r="O52" s="18" t="n">
        <v>0</v>
      </c>
      <c r="P52" s="20" t="n">
        <v>0</v>
      </c>
      <c r="Q52" s="18" t="n">
        <v>1.07814122</v>
      </c>
      <c r="R52" s="20" t="n">
        <v>0.6435076</v>
      </c>
    </row>
    <row r="53" spans="1:18">
      <c r="A53" s="15" t="s">
        <v>476</v>
      </c>
      <c r="B53" s="17" t="n">
        <v>2474</v>
      </c>
      <c r="C53" s="18">
        <f>(2066.0/B53*100)</f>
        <v/>
      </c>
      <c r="D53" s="19" t="n">
        <v>408</v>
      </c>
      <c r="E53" s="18" t="n">
        <v>80.94152115999999</v>
      </c>
      <c r="F53" s="20" t="n">
        <v>1.94831627</v>
      </c>
      <c r="G53" s="18" t="n">
        <v>2.64255387</v>
      </c>
      <c r="H53" s="20" t="n">
        <v>0.75726708</v>
      </c>
      <c r="I53" s="18" t="n">
        <v>0</v>
      </c>
      <c r="J53" s="20" t="n">
        <v>0</v>
      </c>
      <c r="K53" s="18" t="n">
        <v>10.22091462</v>
      </c>
      <c r="L53" s="20" t="n">
        <v>1.50908718</v>
      </c>
      <c r="M53" s="18" t="n">
        <v>0</v>
      </c>
      <c r="N53" s="20" t="n">
        <v>0</v>
      </c>
      <c r="O53" s="18" t="n">
        <v>0</v>
      </c>
      <c r="P53" s="20" t="n">
        <v>0</v>
      </c>
      <c r="Q53" s="18" t="n">
        <v>6.19501034</v>
      </c>
      <c r="R53" s="20" t="n">
        <v>1.36608999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62.58387534</v>
      </c>
      <c r="F55" s="20" t="n">
        <v>2.94815417</v>
      </c>
      <c r="G55" s="18" t="n">
        <v>36.35626732</v>
      </c>
      <c r="H55" s="20" t="n">
        <v>3.11112219</v>
      </c>
      <c r="I55" s="18" t="n">
        <v>0</v>
      </c>
      <c r="J55" s="20" t="n">
        <v>0</v>
      </c>
      <c r="K55" s="18" t="n">
        <v>0</v>
      </c>
      <c r="L55" s="20" t="n">
        <v>0</v>
      </c>
      <c r="M55" s="18" t="n">
        <v>0</v>
      </c>
      <c r="N55" s="20" t="n">
        <v>0</v>
      </c>
      <c r="O55" s="18" t="n">
        <v>0</v>
      </c>
      <c r="P55" s="20" t="n">
        <v>0</v>
      </c>
      <c r="Q55" s="18" t="n">
        <v>1.05985733</v>
      </c>
      <c r="R55" s="20" t="n">
        <v>0.73279079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(2820.0/B61*100)</f>
        <v/>
      </c>
      <c r="D61" s="19" t="n">
        <v>381</v>
      </c>
      <c r="E61" s="18" t="n">
        <v>84.15476038</v>
      </c>
      <c r="F61" s="20" t="n">
        <v>2.13528166</v>
      </c>
      <c r="G61" s="18" t="n">
        <v>14.79021653</v>
      </c>
      <c r="H61" s="20" t="n">
        <v>2.05521772</v>
      </c>
      <c r="I61" s="18" t="n">
        <v>0</v>
      </c>
      <c r="J61" s="20" t="n">
        <v>0</v>
      </c>
      <c r="K61" s="18" t="n">
        <v>0</v>
      </c>
      <c r="L61" s="20" t="n">
        <v>0</v>
      </c>
      <c r="M61" s="18" t="n">
        <v>0</v>
      </c>
      <c r="N61" s="20" t="n">
        <v>0</v>
      </c>
      <c r="O61" s="18" t="n">
        <v>0</v>
      </c>
      <c r="P61" s="20" t="n">
        <v>0</v>
      </c>
      <c r="Q61" s="18" t="n">
        <v>1.05502308</v>
      </c>
      <c r="R61" s="20" t="n">
        <v>0.6176983</v>
      </c>
    </row>
    <row r="62" spans="1:18">
      <c r="A62" s="15" t="s">
        <v>486</v>
      </c>
      <c r="B62" s="17" t="n">
        <v>2230</v>
      </c>
      <c r="C62" s="18">
        <f>(1964.0/B62*100)</f>
        <v/>
      </c>
      <c r="D62" s="19" t="n">
        <v>266</v>
      </c>
      <c r="E62" s="18" t="n">
        <v>76.26217683</v>
      </c>
      <c r="F62" s="20" t="n">
        <v>2.56245508</v>
      </c>
      <c r="G62" s="18" t="n">
        <v>23.73782317</v>
      </c>
      <c r="H62" s="20" t="n">
        <v>2.56245508</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88.41213863999999</v>
      </c>
      <c r="F67" s="20" t="n">
        <v>1.76057613</v>
      </c>
      <c r="G67" s="18" t="n">
        <v>4.34936274</v>
      </c>
      <c r="H67" s="20" t="n">
        <v>1.11207746</v>
      </c>
      <c r="I67" s="18" t="n">
        <v>0</v>
      </c>
      <c r="J67" s="20" t="n">
        <v>0</v>
      </c>
      <c r="K67" s="18" t="n">
        <v>1.44378962</v>
      </c>
      <c r="L67" s="20" t="n">
        <v>0.9313515999999999</v>
      </c>
      <c r="M67" s="18" t="n">
        <v>0</v>
      </c>
      <c r="N67" s="20" t="n">
        <v>0</v>
      </c>
      <c r="O67" s="18" t="n">
        <v>0</v>
      </c>
      <c r="P67" s="20" t="n">
        <v>0</v>
      </c>
      <c r="Q67" s="18" t="n">
        <v>5.794709</v>
      </c>
      <c r="R67" s="20" t="n">
        <v>1.29108481</v>
      </c>
    </row>
    <row r="68" spans="1:18">
      <c r="A68" s="15" t="s">
        <v>492</v>
      </c>
      <c r="B68" s="17" t="n">
        <v>3460</v>
      </c>
      <c r="C68" s="18">
        <f>(3099.0/B68*100)</f>
        <v/>
      </c>
      <c r="D68" s="19" t="n">
        <v>361</v>
      </c>
      <c r="E68" s="18" t="n">
        <v>90.61313395000001</v>
      </c>
      <c r="F68" s="20" t="n">
        <v>1.55380573</v>
      </c>
      <c r="G68" s="18" t="n">
        <v>7.27740335</v>
      </c>
      <c r="H68" s="20" t="n">
        <v>1.49593613</v>
      </c>
      <c r="I68" s="18" t="n">
        <v>0</v>
      </c>
      <c r="J68" s="20" t="n">
        <v>0</v>
      </c>
      <c r="K68" s="18" t="n">
        <v>0.28228474</v>
      </c>
      <c r="L68" s="20" t="n">
        <v>0.28317868</v>
      </c>
      <c r="M68" s="18" t="n">
        <v>0</v>
      </c>
      <c r="N68" s="20" t="n">
        <v>0</v>
      </c>
      <c r="O68" s="18" t="n">
        <v>0</v>
      </c>
      <c r="P68" s="20" t="n">
        <v>0</v>
      </c>
      <c r="Q68" s="18" t="n">
        <v>1.82717795</v>
      </c>
      <c r="R68" s="20" t="n">
        <v>0.7735875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89.01666983</v>
      </c>
      <c r="F70" s="20" t="n">
        <v>0.79242502</v>
      </c>
      <c r="G70" s="18" t="n">
        <v>7.52310376</v>
      </c>
      <c r="H70" s="20" t="n">
        <v>0.76964329</v>
      </c>
      <c r="I70" s="18" t="n">
        <v>0</v>
      </c>
      <c r="J70" s="20" t="n">
        <v>0</v>
      </c>
      <c r="K70" s="18" t="n">
        <v>1.20210837</v>
      </c>
      <c r="L70" s="20" t="n">
        <v>0.28238561</v>
      </c>
      <c r="M70" s="18" t="n">
        <v>0</v>
      </c>
      <c r="N70" s="20" t="n">
        <v>0</v>
      </c>
      <c r="O70" s="18" t="n">
        <v>0</v>
      </c>
      <c r="P70" s="20" t="n">
        <v>0</v>
      </c>
      <c r="Q70" s="18" t="n">
        <v>2.25811804</v>
      </c>
      <c r="R70" s="20" t="n">
        <v>0.45677869</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(2724.0/B72*100)</f>
        <v/>
      </c>
      <c r="D72" s="19" t="n">
        <v>383</v>
      </c>
      <c r="E72" s="18" t="n">
        <v>81.60626198999999</v>
      </c>
      <c r="F72" s="20" t="n">
        <v>2.38217698</v>
      </c>
      <c r="G72" s="18" t="n">
        <v>16.81690063</v>
      </c>
      <c r="H72" s="20" t="n">
        <v>2.24376229</v>
      </c>
      <c r="I72" s="18" t="n">
        <v>0</v>
      </c>
      <c r="J72" s="20" t="n">
        <v>0</v>
      </c>
      <c r="K72" s="18" t="n">
        <v>0</v>
      </c>
      <c r="L72" s="20" t="n">
        <v>0</v>
      </c>
      <c r="M72" s="18" t="n">
        <v>0</v>
      </c>
      <c r="N72" s="20" t="n">
        <v>0</v>
      </c>
      <c r="O72" s="18" t="n">
        <v>0</v>
      </c>
      <c r="P72" s="20" t="n">
        <v>0</v>
      </c>
      <c r="Q72" s="18" t="n">
        <v>1.57683738</v>
      </c>
      <c r="R72" s="20" t="n">
        <v>1.27648002</v>
      </c>
    </row>
    <row r="73" spans="1:18">
      <c r="A73" s="15" t="s">
        <v>497</v>
      </c>
      <c r="B73" s="17" t="n">
        <v>2973</v>
      </c>
      <c r="C73" s="18">
        <f>(2604.0/B73*100)</f>
        <v/>
      </c>
      <c r="D73" s="19" t="n">
        <v>369</v>
      </c>
      <c r="E73" s="18" t="n">
        <v>83.10658821</v>
      </c>
      <c r="F73" s="20" t="n">
        <v>2.26325148</v>
      </c>
      <c r="G73" s="18" t="n">
        <v>16.85511972</v>
      </c>
      <c r="H73" s="20" t="n">
        <v>2.26307449</v>
      </c>
      <c r="I73" s="18" t="n">
        <v>0</v>
      </c>
      <c r="J73" s="20" t="n">
        <v>0</v>
      </c>
      <c r="K73" s="18" t="n">
        <v>0</v>
      </c>
      <c r="L73" s="20" t="n">
        <v>0</v>
      </c>
      <c r="M73" s="18" t="n">
        <v>0</v>
      </c>
      <c r="N73" s="20" t="n">
        <v>0</v>
      </c>
      <c r="O73" s="18" t="n">
        <v>0</v>
      </c>
      <c r="P73" s="20" t="n">
        <v>0</v>
      </c>
      <c r="Q73" s="18" t="n">
        <v>0.03829207</v>
      </c>
      <c r="R73" s="20" t="n">
        <v>0.03840247</v>
      </c>
    </row>
    <row r="74" spans="1:18">
      <c r="A74" s="15" t="s">
        <v>498</v>
      </c>
      <c r="B74" s="17" t="n">
        <v>3819</v>
      </c>
      <c r="C74" s="18">
        <f>(3357.0/B74*100)</f>
        <v/>
      </c>
      <c r="D74" s="19" t="n">
        <v>462</v>
      </c>
      <c r="E74" s="18" t="n">
        <v>85.27387392</v>
      </c>
      <c r="F74" s="20" t="n">
        <v>2.03958944</v>
      </c>
      <c r="G74" s="18" t="n">
        <v>14.61130392</v>
      </c>
      <c r="H74" s="20" t="n">
        <v>2.03582037</v>
      </c>
      <c r="I74" s="18" t="n">
        <v>0</v>
      </c>
      <c r="J74" s="20" t="n">
        <v>0</v>
      </c>
      <c r="K74" s="18" t="n">
        <v>0.11482217</v>
      </c>
      <c r="L74" s="20" t="n">
        <v>0.08323746</v>
      </c>
      <c r="M74" s="18" t="n">
        <v>0</v>
      </c>
      <c r="N74" s="20" t="n">
        <v>0</v>
      </c>
      <c r="O74" s="18" t="n">
        <v>0</v>
      </c>
      <c r="P74" s="20" t="n">
        <v>0</v>
      </c>
      <c r="Q74" s="18" t="n">
        <v>0</v>
      </c>
      <c r="R74" s="20" t="n">
        <v>0</v>
      </c>
    </row>
    <row r="75" spans="1:18">
      <c r="A75" s="15" t="s">
        <v>499</v>
      </c>
      <c r="B75" s="17" t="n">
        <v>4652</v>
      </c>
      <c r="C75" s="18">
        <f>(4092.0/B75*100)</f>
        <v/>
      </c>
      <c r="D75" s="19" t="n">
        <v>560</v>
      </c>
      <c r="E75" s="18" t="n">
        <v>95.16613724</v>
      </c>
      <c r="F75" s="20" t="n">
        <v>1.13244811</v>
      </c>
      <c r="G75" s="18" t="n">
        <v>4.47998405</v>
      </c>
      <c r="H75" s="20" t="n">
        <v>1.07997545</v>
      </c>
      <c r="I75" s="18" t="n">
        <v>0</v>
      </c>
      <c r="J75" s="20" t="n">
        <v>0</v>
      </c>
      <c r="K75" s="18" t="n">
        <v>0</v>
      </c>
      <c r="L75" s="20" t="n">
        <v>0</v>
      </c>
      <c r="M75" s="18" t="n">
        <v>0</v>
      </c>
      <c r="N75" s="20" t="n">
        <v>0</v>
      </c>
      <c r="O75" s="18" t="n">
        <v>0</v>
      </c>
      <c r="P75" s="20" t="n">
        <v>0</v>
      </c>
      <c r="Q75" s="18" t="n">
        <v>0.35387872</v>
      </c>
      <c r="R75" s="20" t="n">
        <v>0.2683567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(2639.0/B77*100)</f>
        <v/>
      </c>
      <c r="D77" s="19" t="n">
        <v>330</v>
      </c>
      <c r="E77" s="18" t="n">
        <v>88.50607667</v>
      </c>
      <c r="F77" s="20" t="n">
        <v>1.83632223</v>
      </c>
      <c r="G77" s="18" t="n">
        <v>7.2239378</v>
      </c>
      <c r="H77" s="20" t="n">
        <v>1.43529139</v>
      </c>
      <c r="I77" s="18" t="n">
        <v>0</v>
      </c>
      <c r="J77" s="20" t="n">
        <v>0</v>
      </c>
      <c r="K77" s="18" t="n">
        <v>2.50242194</v>
      </c>
      <c r="L77" s="20" t="n">
        <v>0.91563485</v>
      </c>
      <c r="M77" s="18" t="n">
        <v>0</v>
      </c>
      <c r="N77" s="20" t="n">
        <v>0</v>
      </c>
      <c r="O77" s="18" t="n">
        <v>0</v>
      </c>
      <c r="P77" s="20" t="n">
        <v>0</v>
      </c>
      <c r="Q77" s="18" t="n">
        <v>1.76756358</v>
      </c>
      <c r="R77" s="20" t="n">
        <v>0.73345278</v>
      </c>
    </row>
    <row r="78" spans="1:18">
      <c r="A78" s="15" t="s">
        <v>502</v>
      </c>
      <c r="B78" s="17" t="n">
        <v>7115</v>
      </c>
      <c r="C78" s="18">
        <f>(6225.0/B78*100)</f>
        <v/>
      </c>
      <c r="D78" s="19" t="n">
        <v>890</v>
      </c>
      <c r="E78" s="18" t="n">
        <v>90.01070247</v>
      </c>
      <c r="F78" s="20" t="n">
        <v>1.10454269</v>
      </c>
      <c r="G78" s="18" t="n">
        <v>8.86276393</v>
      </c>
      <c r="H78" s="20" t="n">
        <v>1.14727177</v>
      </c>
      <c r="I78" s="18" t="n">
        <v>0</v>
      </c>
      <c r="J78" s="20" t="n">
        <v>0</v>
      </c>
      <c r="K78" s="18" t="n">
        <v>0.76490611</v>
      </c>
      <c r="L78" s="20" t="n">
        <v>0.2521405</v>
      </c>
      <c r="M78" s="18" t="n">
        <v>0</v>
      </c>
      <c r="N78" s="20" t="n">
        <v>0</v>
      </c>
      <c r="O78" s="18" t="n">
        <v>0</v>
      </c>
      <c r="P78" s="20" t="n">
        <v>0</v>
      </c>
      <c r="Q78" s="18" t="n">
        <v>0.3616275</v>
      </c>
      <c r="R78" s="20" t="n">
        <v>0.28105387</v>
      </c>
    </row>
    <row r="79" spans="1:18">
      <c r="A79" s="15" t="s">
        <v>503</v>
      </c>
      <c r="B79" s="17" t="n">
        <v>3154</v>
      </c>
      <c r="C79" s="18">
        <f>(2768.0/B79*100)</f>
        <v/>
      </c>
      <c r="D79" s="19" t="n">
        <v>386</v>
      </c>
      <c r="E79" s="18" t="n">
        <v>84.04168518</v>
      </c>
      <c r="F79" s="20" t="n">
        <v>1.76969214</v>
      </c>
      <c r="G79" s="18" t="n">
        <v>9.766907079999999</v>
      </c>
      <c r="H79" s="20" t="n">
        <v>1.41614704</v>
      </c>
      <c r="I79" s="18" t="n">
        <v>0</v>
      </c>
      <c r="J79" s="20" t="n">
        <v>0</v>
      </c>
      <c r="K79" s="18" t="n">
        <v>0.71593701</v>
      </c>
      <c r="L79" s="20" t="n">
        <v>0.41825536</v>
      </c>
      <c r="M79" s="18" t="n">
        <v>0</v>
      </c>
      <c r="N79" s="20" t="n">
        <v>0</v>
      </c>
      <c r="O79" s="18" t="n">
        <v>0</v>
      </c>
      <c r="P79" s="20" t="n">
        <v>0</v>
      </c>
      <c r="Q79" s="18" t="n">
        <v>5.47547074</v>
      </c>
      <c r="R79" s="20" t="n">
        <v>1.07093896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(14025.0/B82*100)</f>
        <v/>
      </c>
      <c r="D82" s="19" t="n">
        <v>1936</v>
      </c>
      <c r="E82" s="18" t="n">
        <v>86.60229224</v>
      </c>
      <c r="F82" s="20" t="n">
        <v>1.15446722</v>
      </c>
      <c r="G82" s="18" t="n">
        <v>12.25393279</v>
      </c>
      <c r="H82" s="20" t="n">
        <v>1.14430799</v>
      </c>
      <c r="I82" s="18" t="n">
        <v>0</v>
      </c>
      <c r="J82" s="20" t="n">
        <v>0</v>
      </c>
      <c r="K82" s="18" t="n">
        <v>0.11259964</v>
      </c>
      <c r="L82" s="20" t="n">
        <v>0.112753</v>
      </c>
      <c r="M82" s="18" t="n">
        <v>0</v>
      </c>
      <c r="N82" s="20" t="n">
        <v>0</v>
      </c>
      <c r="O82" s="18" t="n">
        <v>0</v>
      </c>
      <c r="P82" s="20" t="n">
        <v>0</v>
      </c>
      <c r="Q82" s="18" t="n">
        <v>1.03117533</v>
      </c>
      <c r="R82" s="20" t="n">
        <v>0.44451068</v>
      </c>
    </row>
    <row r="83" spans="1:18">
      <c r="A83" s="15" t="s">
        <v>507</v>
      </c>
      <c r="B83" s="17" t="n">
        <v>808</v>
      </c>
      <c r="C83" s="18">
        <f>(718.0/B83*100)</f>
        <v/>
      </c>
      <c r="D83" s="19" t="n">
        <v>90</v>
      </c>
      <c r="E83" s="18" t="n">
        <v>87.50837917</v>
      </c>
      <c r="F83" s="20" t="n">
        <v>3.27967882</v>
      </c>
      <c r="G83" s="18" t="n">
        <v>11.3765602</v>
      </c>
      <c r="H83" s="20" t="n">
        <v>3.21589521</v>
      </c>
      <c r="I83" s="18" t="n">
        <v>0</v>
      </c>
      <c r="J83" s="20" t="n">
        <v>0</v>
      </c>
      <c r="K83" s="18" t="n">
        <v>1.11506064</v>
      </c>
      <c r="L83" s="20" t="n">
        <v>1.0159279</v>
      </c>
      <c r="M83" s="18" t="n">
        <v>0</v>
      </c>
      <c r="N83" s="20" t="n">
        <v>0</v>
      </c>
      <c r="O83" s="18" t="n">
        <v>0</v>
      </c>
      <c r="P83" s="20" t="n">
        <v>0</v>
      </c>
      <c r="Q83" s="18" t="n">
        <v>0</v>
      </c>
      <c r="R83" s="20" t="n">
        <v>0</v>
      </c>
    </row>
    <row r="84" spans="1:18">
      <c r="A84" s="23" t="s">
        <v>508</v>
      </c>
      <c r="B84" s="24" t="n">
        <v>938</v>
      </c>
      <c r="C84" s="25">
        <f>(830.0/B84*100)</f>
        <v/>
      </c>
      <c r="D84" s="19" t="n">
        <v>108</v>
      </c>
      <c r="E84" s="18" t="n">
        <v>91.87635902</v>
      </c>
      <c r="F84" s="20" t="n">
        <v>2.86804002</v>
      </c>
      <c r="G84" s="18" t="n">
        <v>8.123640979999999</v>
      </c>
      <c r="H84" s="20" t="n">
        <v>2.86804002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(6299.0/B7*100)</f>
        <v/>
      </c>
      <c r="D7" s="19" t="n">
        <v>864</v>
      </c>
      <c r="E7" s="18" t="n">
        <v>11.17533601</v>
      </c>
      <c r="F7" s="20" t="n">
        <v>1.11665012</v>
      </c>
      <c r="G7" s="18" t="n">
        <v>85.65201007</v>
      </c>
      <c r="H7" s="20" t="n">
        <v>1.42866124</v>
      </c>
      <c r="I7" s="18" t="n">
        <v>0</v>
      </c>
      <c r="J7" s="20" t="n">
        <v>0</v>
      </c>
      <c r="K7" s="18" t="n">
        <v>0.12552847</v>
      </c>
      <c r="L7" s="20" t="n">
        <v>0.11717847</v>
      </c>
      <c r="M7" s="18" t="n">
        <v>0</v>
      </c>
      <c r="N7" s="20" t="n">
        <v>0</v>
      </c>
      <c r="O7" s="18" t="n">
        <v>0</v>
      </c>
      <c r="P7" s="20" t="n">
        <v>0</v>
      </c>
      <c r="Q7" s="18" t="n">
        <v>3.04712545</v>
      </c>
      <c r="R7" s="20" t="n">
        <v>0.6752086</v>
      </c>
    </row>
    <row r="8" spans="1:18">
      <c r="A8" s="15" t="s">
        <v>430</v>
      </c>
      <c r="B8" s="17" t="n">
        <v>3443</v>
      </c>
      <c r="C8" s="18">
        <f>(3015.0/B8*100)</f>
        <v/>
      </c>
      <c r="D8" s="19" t="n">
        <v>428</v>
      </c>
      <c r="E8" s="18" t="n">
        <v>21.21927775</v>
      </c>
      <c r="F8" s="20" t="n">
        <v>2.37099021</v>
      </c>
      <c r="G8" s="18" t="n">
        <v>74.07460571</v>
      </c>
      <c r="H8" s="20" t="n">
        <v>2.48160579</v>
      </c>
      <c r="I8" s="18" t="n">
        <v>0</v>
      </c>
      <c r="J8" s="20" t="n">
        <v>0</v>
      </c>
      <c r="K8" s="18" t="n">
        <v>0</v>
      </c>
      <c r="L8" s="20" t="n">
        <v>0</v>
      </c>
      <c r="M8" s="18" t="n">
        <v>0</v>
      </c>
      <c r="N8" s="20" t="n">
        <v>0</v>
      </c>
      <c r="O8" s="18" t="n">
        <v>0</v>
      </c>
      <c r="P8" s="20" t="n">
        <v>0</v>
      </c>
      <c r="Q8" s="18" t="n">
        <v>4.70611654</v>
      </c>
      <c r="R8" s="20" t="n">
        <v>1.26898289</v>
      </c>
    </row>
    <row r="9" spans="1:18">
      <c r="A9" s="15" t="s">
        <v>431</v>
      </c>
      <c r="B9" s="17" t="n">
        <v>4752</v>
      </c>
      <c r="C9" s="18">
        <f>(4206.0/B9*100)</f>
        <v/>
      </c>
      <c r="D9" s="19" t="n">
        <v>546</v>
      </c>
      <c r="E9" s="18" t="n">
        <v>8.88619471</v>
      </c>
      <c r="F9" s="20" t="n">
        <v>1.32355542</v>
      </c>
      <c r="G9" s="18" t="n">
        <v>88.92175363</v>
      </c>
      <c r="H9" s="20" t="n">
        <v>1.49241443</v>
      </c>
      <c r="I9" s="18" t="n">
        <v>0</v>
      </c>
      <c r="J9" s="20" t="n">
        <v>0</v>
      </c>
      <c r="K9" s="18" t="n">
        <v>0</v>
      </c>
      <c r="L9" s="20" t="n">
        <v>0</v>
      </c>
      <c r="M9" s="18" t="n">
        <v>0</v>
      </c>
      <c r="N9" s="20" t="n">
        <v>0</v>
      </c>
      <c r="O9" s="18" t="n">
        <v>0</v>
      </c>
      <c r="P9" s="20" t="n">
        <v>0</v>
      </c>
      <c r="Q9" s="18" t="n">
        <v>2.19205166</v>
      </c>
      <c r="R9" s="20" t="n">
        <v>0.66093157</v>
      </c>
    </row>
    <row r="10" spans="1:18">
      <c r="A10" s="15" t="s">
        <v>432</v>
      </c>
      <c r="B10" s="17" t="n">
        <v>10022</v>
      </c>
      <c r="C10" s="18">
        <f>(8803.0/B10*100)</f>
        <v/>
      </c>
      <c r="D10" s="19" t="n">
        <v>1219</v>
      </c>
      <c r="E10" s="18" t="n">
        <v>7.70483805</v>
      </c>
      <c r="F10" s="20" t="n">
        <v>0.98338019</v>
      </c>
      <c r="G10" s="18" t="n">
        <v>90.96571609999999</v>
      </c>
      <c r="H10" s="20" t="n">
        <v>1.04963764</v>
      </c>
      <c r="I10" s="18" t="n">
        <v>0</v>
      </c>
      <c r="J10" s="20" t="n">
        <v>0</v>
      </c>
      <c r="K10" s="18" t="n">
        <v>0</v>
      </c>
      <c r="L10" s="20" t="n">
        <v>0</v>
      </c>
      <c r="M10" s="18" t="n">
        <v>0</v>
      </c>
      <c r="N10" s="20" t="n">
        <v>0</v>
      </c>
      <c r="O10" s="18" t="n">
        <v>0</v>
      </c>
      <c r="P10" s="20" t="n">
        <v>0</v>
      </c>
      <c r="Q10" s="18" t="n">
        <v>1.32944585</v>
      </c>
      <c r="R10" s="20" t="n">
        <v>0.39990046</v>
      </c>
    </row>
    <row r="11" spans="1:18">
      <c r="A11" s="15" t="s">
        <v>433</v>
      </c>
      <c r="B11" s="17" t="n">
        <v>3500</v>
      </c>
      <c r="C11" s="18">
        <f>(3101.0/B11*100)</f>
        <v/>
      </c>
      <c r="D11" s="19" t="n">
        <v>399</v>
      </c>
      <c r="E11" s="18" t="n">
        <v>13.92369409</v>
      </c>
      <c r="F11" s="20" t="n">
        <v>2.69491405</v>
      </c>
      <c r="G11" s="18" t="n">
        <v>75.51759527999999</v>
      </c>
      <c r="H11" s="20" t="n">
        <v>2.92580866</v>
      </c>
      <c r="I11" s="18" t="n">
        <v>0</v>
      </c>
      <c r="J11" s="20" t="n">
        <v>0</v>
      </c>
      <c r="K11" s="18" t="n">
        <v>0.27521447</v>
      </c>
      <c r="L11" s="20" t="n">
        <v>0.2286724</v>
      </c>
      <c r="M11" s="18" t="n">
        <v>0</v>
      </c>
      <c r="N11" s="20" t="n">
        <v>0</v>
      </c>
      <c r="O11" s="18" t="n">
        <v>0</v>
      </c>
      <c r="P11" s="20" t="n">
        <v>0</v>
      </c>
      <c r="Q11" s="18" t="n">
        <v>10.28349617</v>
      </c>
      <c r="R11" s="20" t="n">
        <v>1.90008623</v>
      </c>
    </row>
    <row r="12" spans="1:18">
      <c r="A12" s="15" t="s">
        <v>434</v>
      </c>
      <c r="B12" s="17" t="n">
        <v>3422</v>
      </c>
      <c r="C12" s="18">
        <f>(3011.0/B12*100)</f>
        <v/>
      </c>
      <c r="D12" s="19" t="n">
        <v>411</v>
      </c>
      <c r="E12" s="18" t="n">
        <v>9.526323659999999</v>
      </c>
      <c r="F12" s="20" t="n">
        <v>1.7480958</v>
      </c>
      <c r="G12" s="18" t="n">
        <v>86.34297667</v>
      </c>
      <c r="H12" s="20" t="n">
        <v>2.08622201</v>
      </c>
      <c r="I12" s="18" t="n">
        <v>0</v>
      </c>
      <c r="J12" s="20" t="n">
        <v>0</v>
      </c>
      <c r="K12" s="18" t="n">
        <v>0</v>
      </c>
      <c r="L12" s="20" t="n">
        <v>0</v>
      </c>
      <c r="M12" s="18" t="n">
        <v>0</v>
      </c>
      <c r="N12" s="20" t="n">
        <v>0</v>
      </c>
      <c r="O12" s="18" t="n">
        <v>0</v>
      </c>
      <c r="P12" s="20" t="n">
        <v>0</v>
      </c>
      <c r="Q12" s="18" t="n">
        <v>4.13069967</v>
      </c>
      <c r="R12" s="20" t="n">
        <v>1.27961683</v>
      </c>
    </row>
    <row r="13" spans="1:18">
      <c r="A13" s="15" t="s">
        <v>435</v>
      </c>
      <c r="B13" s="17" t="n">
        <v>3602</v>
      </c>
      <c r="C13" s="18">
        <f>(3178.0/B13*100)</f>
        <v/>
      </c>
      <c r="D13" s="19" t="n">
        <v>424</v>
      </c>
      <c r="E13" s="18" t="n">
        <v>7.20397306</v>
      </c>
      <c r="F13" s="20" t="n">
        <v>1.37609766</v>
      </c>
      <c r="G13" s="18" t="n">
        <v>88.03860555</v>
      </c>
      <c r="H13" s="20" t="n">
        <v>1.4934726</v>
      </c>
      <c r="I13" s="18" t="n">
        <v>0</v>
      </c>
      <c r="J13" s="20" t="n">
        <v>0</v>
      </c>
      <c r="K13" s="18" t="n">
        <v>0.5194478300000001</v>
      </c>
      <c r="L13" s="20" t="n">
        <v>0.37817532</v>
      </c>
      <c r="M13" s="18" t="n">
        <v>0</v>
      </c>
      <c r="N13" s="20" t="n">
        <v>0</v>
      </c>
      <c r="O13" s="18" t="n">
        <v>0</v>
      </c>
      <c r="P13" s="20" t="n">
        <v>0</v>
      </c>
      <c r="Q13" s="18" t="n">
        <v>4.23797356</v>
      </c>
      <c r="R13" s="20" t="n">
        <v>1.08801373</v>
      </c>
    </row>
    <row r="14" spans="1:18">
      <c r="A14" s="15" t="s">
        <v>436</v>
      </c>
      <c r="B14" s="17" t="n">
        <v>2788</v>
      </c>
      <c r="C14" s="18">
        <f>(2443.0/B14*100)</f>
        <v/>
      </c>
      <c r="D14" s="19" t="n">
        <v>345</v>
      </c>
      <c r="E14" s="18" t="n">
        <v>9.06758642</v>
      </c>
      <c r="F14" s="20" t="n">
        <v>1.98203688</v>
      </c>
      <c r="G14" s="18" t="n">
        <v>90.93241358</v>
      </c>
      <c r="H14" s="20" t="n">
        <v>1.98203688</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(2526.0/B15*100)</f>
        <v/>
      </c>
      <c r="D15" s="19" t="n">
        <v>337</v>
      </c>
      <c r="E15" s="18" t="n">
        <v>8.45384709</v>
      </c>
      <c r="F15" s="20" t="n">
        <v>1.59391978</v>
      </c>
      <c r="G15" s="18" t="n">
        <v>89.80751720000001</v>
      </c>
      <c r="H15" s="20" t="n">
        <v>1.76519528</v>
      </c>
      <c r="I15" s="18" t="n">
        <v>0</v>
      </c>
      <c r="J15" s="20" t="n">
        <v>0</v>
      </c>
      <c r="K15" s="18" t="n">
        <v>0</v>
      </c>
      <c r="L15" s="20" t="n">
        <v>0</v>
      </c>
      <c r="M15" s="18" t="n">
        <v>0</v>
      </c>
      <c r="N15" s="20" t="n">
        <v>0</v>
      </c>
      <c r="O15" s="18" t="n">
        <v>0</v>
      </c>
      <c r="P15" s="20" t="n">
        <v>0</v>
      </c>
      <c r="Q15" s="18" t="n">
        <v>1.73863571</v>
      </c>
      <c r="R15" s="20" t="n">
        <v>0.72076546</v>
      </c>
    </row>
    <row r="16" spans="1:18">
      <c r="A16" s="15" t="s">
        <v>438</v>
      </c>
      <c r="B16" s="17" t="n">
        <v>3111</v>
      </c>
      <c r="C16" s="18">
        <f>(2740.0/B16*100)</f>
        <v/>
      </c>
      <c r="D16" s="19" t="n">
        <v>371</v>
      </c>
      <c r="E16" s="18" t="n">
        <v>9.92522101</v>
      </c>
      <c r="F16" s="20" t="n">
        <v>1.62802853</v>
      </c>
      <c r="G16" s="18" t="n">
        <v>87.22900853</v>
      </c>
      <c r="H16" s="20" t="n">
        <v>1.74564937</v>
      </c>
      <c r="I16" s="18" t="n">
        <v>0</v>
      </c>
      <c r="J16" s="20" t="n">
        <v>0</v>
      </c>
      <c r="K16" s="18" t="n">
        <v>0.52074864</v>
      </c>
      <c r="L16" s="20" t="n">
        <v>0.42732093</v>
      </c>
      <c r="M16" s="18" t="n">
        <v>0</v>
      </c>
      <c r="N16" s="20" t="n">
        <v>0</v>
      </c>
      <c r="O16" s="18" t="n">
        <v>0</v>
      </c>
      <c r="P16" s="20" t="n">
        <v>0</v>
      </c>
      <c r="Q16" s="18" t="n">
        <v>2.32502182</v>
      </c>
      <c r="R16" s="20" t="n">
        <v>0.75344729</v>
      </c>
    </row>
    <row r="17" spans="1:18">
      <c r="A17" s="15" t="s">
        <v>439</v>
      </c>
      <c r="B17" s="17" t="n">
        <v>3197</v>
      </c>
      <c r="C17" s="18">
        <f>(2831.0/B17*100)</f>
        <v/>
      </c>
      <c r="D17" s="19" t="n">
        <v>366</v>
      </c>
      <c r="E17" s="18" t="n">
        <v>12.59818821</v>
      </c>
      <c r="F17" s="20" t="n">
        <v>1.98411802</v>
      </c>
      <c r="G17" s="18" t="n">
        <v>82.34796725</v>
      </c>
      <c r="H17" s="20" t="n">
        <v>2.05707195</v>
      </c>
      <c r="I17" s="18" t="n">
        <v>0</v>
      </c>
      <c r="J17" s="20" t="n">
        <v>0</v>
      </c>
      <c r="K17" s="18" t="n">
        <v>0</v>
      </c>
      <c r="L17" s="20" t="n">
        <v>0</v>
      </c>
      <c r="M17" s="18" t="n">
        <v>0</v>
      </c>
      <c r="N17" s="20" t="n">
        <v>0</v>
      </c>
      <c r="O17" s="18" t="n">
        <v>0</v>
      </c>
      <c r="P17" s="20" t="n">
        <v>0</v>
      </c>
      <c r="Q17" s="18" t="n">
        <v>5.05384454</v>
      </c>
      <c r="R17" s="20" t="n">
        <v>1.03266109</v>
      </c>
    </row>
    <row r="18" spans="1:18">
      <c r="A18" s="15" t="s">
        <v>440</v>
      </c>
      <c r="B18" s="17" t="n">
        <v>2706</v>
      </c>
      <c r="C18" s="18">
        <f>(2370.0/B18*100)</f>
        <v/>
      </c>
      <c r="D18" s="19" t="n">
        <v>336</v>
      </c>
      <c r="E18" s="18" t="n">
        <v>15.18439094</v>
      </c>
      <c r="F18" s="20" t="n">
        <v>1.76385672</v>
      </c>
      <c r="G18" s="18" t="n">
        <v>77.2831754</v>
      </c>
      <c r="H18" s="20" t="n">
        <v>2.06612623</v>
      </c>
      <c r="I18" s="18" t="n">
        <v>0</v>
      </c>
      <c r="J18" s="20" t="n">
        <v>0</v>
      </c>
      <c r="K18" s="18" t="n">
        <v>0.87438846</v>
      </c>
      <c r="L18" s="20" t="n">
        <v>0.6415402100000001</v>
      </c>
      <c r="M18" s="18" t="n">
        <v>0</v>
      </c>
      <c r="N18" s="20" t="n">
        <v>0</v>
      </c>
      <c r="O18" s="18" t="n">
        <v>0</v>
      </c>
      <c r="P18" s="20" t="n">
        <v>0</v>
      </c>
      <c r="Q18" s="18" t="n">
        <v>6.6580452</v>
      </c>
      <c r="R18" s="20" t="n">
        <v>1.42551623</v>
      </c>
    </row>
    <row r="19" spans="1:18">
      <c r="A19" s="15" t="s">
        <v>441</v>
      </c>
      <c r="B19" s="17" t="n">
        <v>2850</v>
      </c>
      <c r="C19" s="18">
        <f>(2496.0/B19*100)</f>
        <v/>
      </c>
      <c r="D19" s="19" t="n">
        <v>354</v>
      </c>
      <c r="E19" s="18" t="n">
        <v>11.09115125</v>
      </c>
      <c r="F19" s="20" t="n">
        <v>1.88538105</v>
      </c>
      <c r="G19" s="18" t="n">
        <v>84.55736591</v>
      </c>
      <c r="H19" s="20" t="n">
        <v>2.0081114</v>
      </c>
      <c r="I19" s="18" t="n">
        <v>0</v>
      </c>
      <c r="J19" s="20" t="n">
        <v>0</v>
      </c>
      <c r="K19" s="18" t="n">
        <v>0</v>
      </c>
      <c r="L19" s="20" t="n">
        <v>0</v>
      </c>
      <c r="M19" s="18" t="n">
        <v>0</v>
      </c>
      <c r="N19" s="20" t="n">
        <v>0</v>
      </c>
      <c r="O19" s="18" t="n">
        <v>0</v>
      </c>
      <c r="P19" s="20" t="n">
        <v>0</v>
      </c>
      <c r="Q19" s="18" t="n">
        <v>4.35148284</v>
      </c>
      <c r="R19" s="20" t="n">
        <v>1.21498833</v>
      </c>
    </row>
    <row r="20" spans="1:18">
      <c r="A20" s="15" t="s">
        <v>442</v>
      </c>
      <c r="B20" s="17" t="n">
        <v>1741</v>
      </c>
      <c r="C20" s="18">
        <f>(1529.0/B20*100)</f>
        <v/>
      </c>
      <c r="D20" s="19" t="n">
        <v>212</v>
      </c>
      <c r="E20" s="18" t="n">
        <v>6.38715537</v>
      </c>
      <c r="F20" s="20" t="n">
        <v>1.77456999</v>
      </c>
      <c r="G20" s="18" t="n">
        <v>88.22887011</v>
      </c>
      <c r="H20" s="20" t="n">
        <v>2.34366175</v>
      </c>
      <c r="I20" s="18" t="n">
        <v>0</v>
      </c>
      <c r="J20" s="20" t="n">
        <v>0</v>
      </c>
      <c r="K20" s="18" t="n">
        <v>0.46070723</v>
      </c>
      <c r="L20" s="20" t="n">
        <v>0.4513172</v>
      </c>
      <c r="M20" s="18" t="n">
        <v>0</v>
      </c>
      <c r="N20" s="20" t="n">
        <v>0</v>
      </c>
      <c r="O20" s="18" t="n">
        <v>0</v>
      </c>
      <c r="P20" s="20" t="n">
        <v>0</v>
      </c>
      <c r="Q20" s="18" t="n">
        <v>4.92326728</v>
      </c>
      <c r="R20" s="20" t="n">
        <v>1.53286767</v>
      </c>
    </row>
    <row r="21" spans="1:18">
      <c r="A21" s="15" t="s">
        <v>443</v>
      </c>
      <c r="B21" s="17" t="n">
        <v>2833</v>
      </c>
      <c r="C21" s="18">
        <f>(2365.0/B21*100)</f>
        <v/>
      </c>
      <c r="D21" s="19" t="n">
        <v>468</v>
      </c>
      <c r="E21" s="18" t="n">
        <v>8.384855379999999</v>
      </c>
      <c r="F21" s="20" t="n">
        <v>1.29316783</v>
      </c>
      <c r="G21" s="18" t="n">
        <v>90.42155194</v>
      </c>
      <c r="H21" s="20" t="n">
        <v>1.29914931</v>
      </c>
      <c r="I21" s="18" t="n">
        <v>0</v>
      </c>
      <c r="J21" s="20" t="n">
        <v>0</v>
      </c>
      <c r="K21" s="18" t="n">
        <v>0</v>
      </c>
      <c r="L21" s="20" t="n">
        <v>0</v>
      </c>
      <c r="M21" s="18" t="n">
        <v>0</v>
      </c>
      <c r="N21" s="20" t="n">
        <v>0</v>
      </c>
      <c r="O21" s="18" t="n">
        <v>0</v>
      </c>
      <c r="P21" s="20" t="n">
        <v>0</v>
      </c>
      <c r="Q21" s="18" t="n">
        <v>1.19359267</v>
      </c>
      <c r="R21" s="20" t="n">
        <v>0.57368281</v>
      </c>
    </row>
    <row r="22" spans="1:18">
      <c r="A22" s="15" t="s">
        <v>444</v>
      </c>
      <c r="B22" s="17" t="n">
        <v>3667</v>
      </c>
      <c r="C22" s="18">
        <f>(3204.0/B22*100)</f>
        <v/>
      </c>
      <c r="D22" s="19" t="n">
        <v>463</v>
      </c>
      <c r="E22" s="18" t="n">
        <v>14.58705914</v>
      </c>
      <c r="F22" s="20" t="n">
        <v>1.9586304</v>
      </c>
      <c r="G22" s="18" t="n">
        <v>77.34561123</v>
      </c>
      <c r="H22" s="20" t="n">
        <v>2.11609914</v>
      </c>
      <c r="I22" s="18" t="n">
        <v>0</v>
      </c>
      <c r="J22" s="20" t="n">
        <v>0</v>
      </c>
      <c r="K22" s="18" t="n">
        <v>0</v>
      </c>
      <c r="L22" s="20" t="n">
        <v>0</v>
      </c>
      <c r="M22" s="18" t="n">
        <v>0</v>
      </c>
      <c r="N22" s="20" t="n">
        <v>0</v>
      </c>
      <c r="O22" s="18" t="n">
        <v>0</v>
      </c>
      <c r="P22" s="20" t="n">
        <v>0</v>
      </c>
      <c r="Q22" s="18" t="n">
        <v>8.06732963</v>
      </c>
      <c r="R22" s="20" t="n">
        <v>1.2838591</v>
      </c>
    </row>
    <row r="23" spans="1:18">
      <c r="A23" s="15" t="s">
        <v>445</v>
      </c>
      <c r="B23" s="17" t="n">
        <v>5792</v>
      </c>
      <c r="C23" s="18">
        <f>(5095.0/B23*100)</f>
        <v/>
      </c>
      <c r="D23" s="19" t="n">
        <v>697</v>
      </c>
      <c r="E23" s="18" t="n">
        <v>10.7893474</v>
      </c>
      <c r="F23" s="20" t="n">
        <v>1.71188178</v>
      </c>
      <c r="G23" s="18" t="n">
        <v>82.29500087</v>
      </c>
      <c r="H23" s="20" t="n">
        <v>2.32362302</v>
      </c>
      <c r="I23" s="18" t="n">
        <v>0</v>
      </c>
      <c r="J23" s="20" t="n">
        <v>0</v>
      </c>
      <c r="K23" s="18" t="n">
        <v>0.7539932</v>
      </c>
      <c r="L23" s="20" t="n">
        <v>0.53542355</v>
      </c>
      <c r="M23" s="18" t="n">
        <v>0</v>
      </c>
      <c r="N23" s="20" t="n">
        <v>0</v>
      </c>
      <c r="O23" s="18" t="n">
        <v>0</v>
      </c>
      <c r="P23" s="20" t="n">
        <v>0</v>
      </c>
      <c r="Q23" s="18" t="n">
        <v>6.16165853</v>
      </c>
      <c r="R23" s="20" t="n">
        <v>1.62396344</v>
      </c>
    </row>
    <row r="24" spans="1:18">
      <c r="A24" s="15" t="s">
        <v>446</v>
      </c>
      <c r="B24" s="17" t="n">
        <v>3309</v>
      </c>
      <c r="C24" s="18">
        <f>(2939.0/B24*100)</f>
        <v/>
      </c>
      <c r="D24" s="19" t="n">
        <v>370</v>
      </c>
      <c r="E24" s="18" t="n">
        <v>6.74257758</v>
      </c>
      <c r="F24" s="20" t="n">
        <v>1.43462791</v>
      </c>
      <c r="G24" s="18" t="n">
        <v>91.53571192</v>
      </c>
      <c r="H24" s="20" t="n">
        <v>1.46609625</v>
      </c>
      <c r="I24" s="18" t="n">
        <v>0</v>
      </c>
      <c r="J24" s="20" t="n">
        <v>0</v>
      </c>
      <c r="K24" s="18" t="n">
        <v>0.24591559</v>
      </c>
      <c r="L24" s="20" t="n">
        <v>0.24559889</v>
      </c>
      <c r="M24" s="18" t="n">
        <v>0</v>
      </c>
      <c r="N24" s="20" t="n">
        <v>0</v>
      </c>
      <c r="O24" s="18" t="n">
        <v>0</v>
      </c>
      <c r="P24" s="20" t="n">
        <v>0</v>
      </c>
      <c r="Q24" s="18" t="n">
        <v>1.47579491</v>
      </c>
      <c r="R24" s="20" t="n">
        <v>0.60516691</v>
      </c>
    </row>
    <row r="25" spans="1:18">
      <c r="A25" s="15" t="s">
        <v>447</v>
      </c>
      <c r="B25" s="17" t="n">
        <v>2669</v>
      </c>
      <c r="C25" s="18">
        <f>(2330.0/B25*100)</f>
        <v/>
      </c>
      <c r="D25" s="19" t="n">
        <v>339</v>
      </c>
      <c r="E25" s="18" t="n">
        <v>8.333437269999999</v>
      </c>
      <c r="F25" s="20" t="n">
        <v>1.35645136</v>
      </c>
      <c r="G25" s="18" t="n">
        <v>90.20064815000001</v>
      </c>
      <c r="H25" s="20" t="n">
        <v>1.45480393</v>
      </c>
      <c r="I25" s="18" t="n">
        <v>0</v>
      </c>
      <c r="J25" s="20" t="n">
        <v>0</v>
      </c>
      <c r="K25" s="18" t="n">
        <v>0.51470357</v>
      </c>
      <c r="L25" s="20" t="n">
        <v>0.37869117</v>
      </c>
      <c r="M25" s="18" t="n">
        <v>0</v>
      </c>
      <c r="N25" s="20" t="n">
        <v>0</v>
      </c>
      <c r="O25" s="18" t="n">
        <v>0</v>
      </c>
      <c r="P25" s="20" t="n">
        <v>0</v>
      </c>
      <c r="Q25" s="18" t="n">
        <v>0.95121102</v>
      </c>
      <c r="R25" s="20" t="n">
        <v>0.5362932500000001</v>
      </c>
    </row>
    <row r="26" spans="1:18">
      <c r="A26" s="15" t="s">
        <v>448</v>
      </c>
      <c r="B26" s="17" t="n">
        <v>2419</v>
      </c>
      <c r="C26" s="18">
        <f>(2122.0/B26*100)</f>
        <v/>
      </c>
      <c r="D26" s="19" t="n">
        <v>297</v>
      </c>
      <c r="E26" s="18" t="n">
        <v>23.93067634</v>
      </c>
      <c r="F26" s="20" t="n">
        <v>2.81777089</v>
      </c>
      <c r="G26" s="18" t="n">
        <v>72.81794024</v>
      </c>
      <c r="H26" s="20" t="n">
        <v>3.00878168</v>
      </c>
      <c r="I26" s="18" t="n">
        <v>0</v>
      </c>
      <c r="J26" s="20" t="n">
        <v>0</v>
      </c>
      <c r="K26" s="18" t="n">
        <v>0.31042569</v>
      </c>
      <c r="L26" s="20" t="n">
        <v>0.30623036</v>
      </c>
      <c r="M26" s="18" t="n">
        <v>0</v>
      </c>
      <c r="N26" s="20" t="n">
        <v>0</v>
      </c>
      <c r="O26" s="18" t="n">
        <v>0</v>
      </c>
      <c r="P26" s="20" t="n">
        <v>0</v>
      </c>
      <c r="Q26" s="18" t="n">
        <v>2.94095774</v>
      </c>
      <c r="R26" s="20" t="n">
        <v>0.92939781</v>
      </c>
    </row>
    <row r="27" spans="1:18">
      <c r="A27" s="15" t="s">
        <v>449</v>
      </c>
      <c r="B27" s="17" t="n">
        <v>2683</v>
      </c>
      <c r="C27" s="18">
        <f>(2338.0/B27*100)</f>
        <v/>
      </c>
      <c r="D27" s="19" t="n">
        <v>345</v>
      </c>
      <c r="E27" s="18" t="n">
        <v>12.29658446</v>
      </c>
      <c r="F27" s="20" t="n">
        <v>1.80339405</v>
      </c>
      <c r="G27" s="18" t="n">
        <v>84.46566176</v>
      </c>
      <c r="H27" s="20" t="n">
        <v>1.9279514</v>
      </c>
      <c r="I27" s="18" t="n">
        <v>0</v>
      </c>
      <c r="J27" s="20" t="n">
        <v>0</v>
      </c>
      <c r="K27" s="18" t="n">
        <v>0.31825412</v>
      </c>
      <c r="L27" s="20" t="n">
        <v>0.30643941</v>
      </c>
      <c r="M27" s="18" t="n">
        <v>0</v>
      </c>
      <c r="N27" s="20" t="n">
        <v>0</v>
      </c>
      <c r="O27" s="18" t="n">
        <v>0</v>
      </c>
      <c r="P27" s="20" t="n">
        <v>0</v>
      </c>
      <c r="Q27" s="18" t="n">
        <v>2.91949966</v>
      </c>
      <c r="R27" s="20" t="n">
        <v>0.81173009</v>
      </c>
    </row>
    <row r="28" spans="1:18">
      <c r="A28" s="15" t="s">
        <v>450</v>
      </c>
      <c r="B28" s="17" t="n">
        <v>3803</v>
      </c>
      <c r="C28" s="18">
        <f>(3347.0/B28*100)</f>
        <v/>
      </c>
      <c r="D28" s="19" t="n">
        <v>456</v>
      </c>
      <c r="E28" s="18" t="n">
        <v>24.89810818</v>
      </c>
      <c r="F28" s="20" t="n">
        <v>2.14115509</v>
      </c>
      <c r="G28" s="18" t="n">
        <v>72.18682591</v>
      </c>
      <c r="H28" s="20" t="n">
        <v>2.2492019</v>
      </c>
      <c r="I28" s="18" t="n">
        <v>0</v>
      </c>
      <c r="J28" s="20" t="n">
        <v>0</v>
      </c>
      <c r="K28" s="18" t="n">
        <v>0.22238621</v>
      </c>
      <c r="L28" s="20" t="n">
        <v>0.22316884</v>
      </c>
      <c r="M28" s="18" t="n">
        <v>0</v>
      </c>
      <c r="N28" s="20" t="n">
        <v>0</v>
      </c>
      <c r="O28" s="18" t="n">
        <v>0</v>
      </c>
      <c r="P28" s="20" t="n">
        <v>0</v>
      </c>
      <c r="Q28" s="18" t="n">
        <v>2.69267969</v>
      </c>
      <c r="R28" s="20" t="n">
        <v>0.94293782</v>
      </c>
    </row>
    <row r="29" spans="1:18">
      <c r="A29" s="15" t="s">
        <v>451</v>
      </c>
      <c r="B29" s="17" t="n">
        <v>2700</v>
      </c>
      <c r="C29" s="18">
        <f>(2385.0/B29*100)</f>
        <v/>
      </c>
      <c r="D29" s="19" t="n">
        <v>315</v>
      </c>
      <c r="E29" s="18" t="n">
        <v>9.86935115</v>
      </c>
      <c r="F29" s="20" t="n">
        <v>1.62748058</v>
      </c>
      <c r="G29" s="18" t="n">
        <v>88.72543458</v>
      </c>
      <c r="H29" s="20" t="n">
        <v>1.74882295</v>
      </c>
      <c r="I29" s="18" t="n">
        <v>0</v>
      </c>
      <c r="J29" s="20" t="n">
        <v>0</v>
      </c>
      <c r="K29" s="18" t="n">
        <v>0</v>
      </c>
      <c r="L29" s="20" t="n">
        <v>0</v>
      </c>
      <c r="M29" s="18" t="n">
        <v>0</v>
      </c>
      <c r="N29" s="20" t="n">
        <v>0</v>
      </c>
      <c r="O29" s="18" t="n">
        <v>0</v>
      </c>
      <c r="P29" s="20" t="n">
        <v>0</v>
      </c>
      <c r="Q29" s="18" t="n">
        <v>1.40521428</v>
      </c>
      <c r="R29" s="20" t="n">
        <v>0.4507374</v>
      </c>
    </row>
    <row r="30" spans="1:18">
      <c r="A30" s="15" t="s">
        <v>452</v>
      </c>
      <c r="B30" s="17" t="n">
        <v>2257</v>
      </c>
      <c r="C30" s="18">
        <f>(2009.0/B30*100)</f>
        <v/>
      </c>
      <c r="D30" s="19" t="n">
        <v>248</v>
      </c>
      <c r="E30" s="18" t="n">
        <v>8.03924713</v>
      </c>
      <c r="F30" s="20" t="n">
        <v>1.66909968</v>
      </c>
      <c r="G30" s="18" t="n">
        <v>90.20634033</v>
      </c>
      <c r="H30" s="20" t="n">
        <v>1.79977389</v>
      </c>
      <c r="I30" s="18" t="n">
        <v>0</v>
      </c>
      <c r="J30" s="20" t="n">
        <v>0</v>
      </c>
      <c r="K30" s="18" t="n">
        <v>0</v>
      </c>
      <c r="L30" s="20" t="n">
        <v>0</v>
      </c>
      <c r="M30" s="18" t="n">
        <v>0</v>
      </c>
      <c r="N30" s="20" t="n">
        <v>0</v>
      </c>
      <c r="O30" s="18" t="n">
        <v>0</v>
      </c>
      <c r="P30" s="20" t="n">
        <v>0</v>
      </c>
      <c r="Q30" s="18" t="n">
        <v>1.75441254</v>
      </c>
      <c r="R30" s="20" t="n">
        <v>0.7279996</v>
      </c>
    </row>
    <row r="31" spans="1:18">
      <c r="A31" s="15" t="s">
        <v>453</v>
      </c>
      <c r="B31" s="17" t="n">
        <v>2706</v>
      </c>
      <c r="C31" s="18">
        <f>(2372.0/B31*100)</f>
        <v/>
      </c>
      <c r="D31" s="19" t="n">
        <v>334</v>
      </c>
      <c r="E31" s="18" t="n">
        <v>6.1623851</v>
      </c>
      <c r="F31" s="20" t="n">
        <v>1.37693553</v>
      </c>
      <c r="G31" s="18" t="n">
        <v>87.78545114000001</v>
      </c>
      <c r="H31" s="20" t="n">
        <v>1.9088989</v>
      </c>
      <c r="I31" s="18" t="n">
        <v>0</v>
      </c>
      <c r="J31" s="20" t="n">
        <v>0</v>
      </c>
      <c r="K31" s="18" t="n">
        <v>0.6346326</v>
      </c>
      <c r="L31" s="20" t="n">
        <v>0.4761702</v>
      </c>
      <c r="M31" s="18" t="n">
        <v>0</v>
      </c>
      <c r="N31" s="20" t="n">
        <v>0</v>
      </c>
      <c r="O31" s="18" t="n">
        <v>0</v>
      </c>
      <c r="P31" s="20" t="n">
        <v>0</v>
      </c>
      <c r="Q31" s="18" t="n">
        <v>5.41753116</v>
      </c>
      <c r="R31" s="20" t="n">
        <v>1.218823</v>
      </c>
    </row>
    <row r="32" spans="1:18">
      <c r="A32" s="15" t="s">
        <v>454</v>
      </c>
      <c r="B32" s="17" t="n">
        <v>2209</v>
      </c>
      <c r="C32" s="18">
        <f>(1840.0/B32*100)</f>
        <v/>
      </c>
      <c r="D32" s="19" t="n">
        <v>369</v>
      </c>
      <c r="E32" s="18" t="n">
        <v>9.48464785</v>
      </c>
      <c r="F32" s="20" t="n">
        <v>1.41933196</v>
      </c>
      <c r="G32" s="18" t="n">
        <v>88.78160993</v>
      </c>
      <c r="H32" s="20" t="n">
        <v>1.49438897</v>
      </c>
      <c r="I32" s="18" t="n">
        <v>0</v>
      </c>
      <c r="J32" s="20" t="n">
        <v>0</v>
      </c>
      <c r="K32" s="18" t="n">
        <v>0</v>
      </c>
      <c r="L32" s="20" t="n">
        <v>0</v>
      </c>
      <c r="M32" s="18" t="n">
        <v>0</v>
      </c>
      <c r="N32" s="20" t="n">
        <v>0</v>
      </c>
      <c r="O32" s="18" t="n">
        <v>0</v>
      </c>
      <c r="P32" s="20" t="n">
        <v>0</v>
      </c>
      <c r="Q32" s="18" t="n">
        <v>1.73374222</v>
      </c>
      <c r="R32" s="20" t="n">
        <v>0.63540867</v>
      </c>
    </row>
    <row r="33" spans="1:18">
      <c r="A33" s="15" t="s">
        <v>455</v>
      </c>
      <c r="B33" s="17" t="n">
        <v>3651</v>
      </c>
      <c r="C33" s="18">
        <f>(3212.0/B33*100)</f>
        <v/>
      </c>
      <c r="D33" s="19" t="n">
        <v>439</v>
      </c>
      <c r="E33" s="18" t="n">
        <v>10.45497644</v>
      </c>
      <c r="F33" s="20" t="n">
        <v>1.54148088</v>
      </c>
      <c r="G33" s="18" t="n">
        <v>88.07428208</v>
      </c>
      <c r="H33" s="20" t="n">
        <v>1.68454249</v>
      </c>
      <c r="I33" s="18" t="n">
        <v>0</v>
      </c>
      <c r="J33" s="20" t="n">
        <v>0</v>
      </c>
      <c r="K33" s="18" t="n">
        <v>0</v>
      </c>
      <c r="L33" s="20" t="n">
        <v>0</v>
      </c>
      <c r="M33" s="18" t="n">
        <v>0</v>
      </c>
      <c r="N33" s="20" t="n">
        <v>0</v>
      </c>
      <c r="O33" s="18" t="n">
        <v>0</v>
      </c>
      <c r="P33" s="20" t="n">
        <v>0</v>
      </c>
      <c r="Q33" s="18" t="n">
        <v>1.47074147</v>
      </c>
      <c r="R33" s="20" t="n">
        <v>0.61426031</v>
      </c>
    </row>
    <row r="34" spans="1:18">
      <c r="A34" s="15" t="s">
        <v>456</v>
      </c>
      <c r="B34" s="17" t="n">
        <v>3035</v>
      </c>
      <c r="C34" s="18">
        <f>(2686.0/B34*100)</f>
        <v/>
      </c>
      <c r="D34" s="19" t="n">
        <v>349</v>
      </c>
      <c r="E34" s="18" t="n">
        <v>16.98779239</v>
      </c>
      <c r="F34" s="20" t="n">
        <v>2.09930804</v>
      </c>
      <c r="G34" s="18" t="n">
        <v>81.01460413</v>
      </c>
      <c r="H34" s="20" t="n">
        <v>2.21113157</v>
      </c>
      <c r="I34" s="18" t="n">
        <v>0</v>
      </c>
      <c r="J34" s="20" t="n">
        <v>0</v>
      </c>
      <c r="K34" s="18" t="n">
        <v>0.23617894</v>
      </c>
      <c r="L34" s="20" t="n">
        <v>0.1613071</v>
      </c>
      <c r="M34" s="18" t="n">
        <v>0</v>
      </c>
      <c r="N34" s="20" t="n">
        <v>0</v>
      </c>
      <c r="O34" s="18" t="n">
        <v>0</v>
      </c>
      <c r="P34" s="20" t="n">
        <v>0</v>
      </c>
      <c r="Q34" s="18" t="n">
        <v>1.76142455</v>
      </c>
      <c r="R34" s="20" t="n">
        <v>0.7410380600000001</v>
      </c>
    </row>
    <row r="35" spans="1:18">
      <c r="A35" s="15" t="s">
        <v>457</v>
      </c>
      <c r="B35" s="17" t="n">
        <v>2901</v>
      </c>
      <c r="C35" s="18">
        <f>(2565.0/B35*100)</f>
        <v/>
      </c>
      <c r="D35" s="19" t="n">
        <v>336</v>
      </c>
      <c r="E35" s="18" t="n">
        <v>7.59447205</v>
      </c>
      <c r="F35" s="20" t="n">
        <v>1.46940042</v>
      </c>
      <c r="G35" s="18" t="n">
        <v>90.60044159</v>
      </c>
      <c r="H35" s="20" t="n">
        <v>1.5870403</v>
      </c>
      <c r="I35" s="18" t="n">
        <v>0</v>
      </c>
      <c r="J35" s="20" t="n">
        <v>0</v>
      </c>
      <c r="K35" s="18" t="n">
        <v>0</v>
      </c>
      <c r="L35" s="20" t="n">
        <v>0</v>
      </c>
      <c r="M35" s="18" t="n">
        <v>0</v>
      </c>
      <c r="N35" s="20" t="n">
        <v>0</v>
      </c>
      <c r="O35" s="18" t="n">
        <v>0</v>
      </c>
      <c r="P35" s="20" t="n">
        <v>0</v>
      </c>
      <c r="Q35" s="18" t="n">
        <v>1.80508636</v>
      </c>
      <c r="R35" s="20" t="n">
        <v>0.71701254</v>
      </c>
    </row>
    <row r="36" spans="1:18">
      <c r="A36" s="15" t="s">
        <v>458</v>
      </c>
      <c r="B36" s="17" t="n">
        <v>3404</v>
      </c>
      <c r="C36" s="18">
        <f>(2988.0/B36*100)</f>
        <v/>
      </c>
      <c r="D36" s="19" t="n">
        <v>416</v>
      </c>
      <c r="E36" s="18" t="n">
        <v>11.57836286</v>
      </c>
      <c r="F36" s="20" t="n">
        <v>1.56523823</v>
      </c>
      <c r="G36" s="18" t="n">
        <v>82.56899708</v>
      </c>
      <c r="H36" s="20" t="n">
        <v>1.97306005</v>
      </c>
      <c r="I36" s="18" t="n">
        <v>0</v>
      </c>
      <c r="J36" s="20" t="n">
        <v>0</v>
      </c>
      <c r="K36" s="18" t="n">
        <v>0</v>
      </c>
      <c r="L36" s="20" t="n">
        <v>0</v>
      </c>
      <c r="M36" s="18" t="n">
        <v>0</v>
      </c>
      <c r="N36" s="20" t="n">
        <v>0</v>
      </c>
      <c r="O36" s="18" t="n">
        <v>0</v>
      </c>
      <c r="P36" s="20" t="n">
        <v>0</v>
      </c>
      <c r="Q36" s="18" t="n">
        <v>5.85264006</v>
      </c>
      <c r="R36" s="20" t="n">
        <v>1.16609492</v>
      </c>
    </row>
    <row r="37" spans="1:18">
      <c r="A37" s="15" t="s">
        <v>459</v>
      </c>
      <c r="B37" s="17" t="n">
        <v>2731</v>
      </c>
      <c r="C37" s="18">
        <f>(2385.0/B37*100)</f>
        <v/>
      </c>
      <c r="D37" s="19" t="n">
        <v>346</v>
      </c>
      <c r="E37" s="18" t="n">
        <v>9.62164173</v>
      </c>
      <c r="F37" s="20" t="n">
        <v>1.87771474</v>
      </c>
      <c r="G37" s="18" t="n">
        <v>83.17404446</v>
      </c>
      <c r="H37" s="20" t="n">
        <v>2.31290494</v>
      </c>
      <c r="I37" s="18" t="n">
        <v>0</v>
      </c>
      <c r="J37" s="20" t="n">
        <v>0</v>
      </c>
      <c r="K37" s="18" t="n">
        <v>0</v>
      </c>
      <c r="L37" s="20" t="n">
        <v>0</v>
      </c>
      <c r="M37" s="18" t="n">
        <v>0</v>
      </c>
      <c r="N37" s="20" t="n">
        <v>0</v>
      </c>
      <c r="O37" s="18" t="n">
        <v>0</v>
      </c>
      <c r="P37" s="20" t="n">
        <v>0</v>
      </c>
      <c r="Q37" s="18" t="n">
        <v>7.20431381</v>
      </c>
      <c r="R37" s="20" t="n">
        <v>1.3726221</v>
      </c>
    </row>
    <row r="38" spans="1:18">
      <c r="A38" s="15" t="s">
        <v>460</v>
      </c>
      <c r="B38" s="17" t="n">
        <v>2807</v>
      </c>
      <c r="C38" s="18">
        <f>(2323.0/B38*100)</f>
        <v/>
      </c>
      <c r="D38" s="19" t="n">
        <v>484</v>
      </c>
      <c r="E38" s="18" t="n">
        <v>10.17860087</v>
      </c>
      <c r="F38" s="20" t="n">
        <v>1.50070399</v>
      </c>
      <c r="G38" s="18" t="n">
        <v>84.95525661000001</v>
      </c>
      <c r="H38" s="20" t="n">
        <v>1.90573331</v>
      </c>
      <c r="I38" s="18" t="n">
        <v>0</v>
      </c>
      <c r="J38" s="20" t="n">
        <v>0</v>
      </c>
      <c r="K38" s="18" t="n">
        <v>0.17602878</v>
      </c>
      <c r="L38" s="20" t="n">
        <v>0.17499132</v>
      </c>
      <c r="M38" s="18" t="n">
        <v>0</v>
      </c>
      <c r="N38" s="20" t="n">
        <v>0</v>
      </c>
      <c r="O38" s="18" t="n">
        <v>0</v>
      </c>
      <c r="P38" s="20" t="n">
        <v>0</v>
      </c>
      <c r="Q38" s="18" t="n">
        <v>4.69011374</v>
      </c>
      <c r="R38" s="20" t="n">
        <v>1.02675345</v>
      </c>
    </row>
    <row r="39" spans="1:18">
      <c r="A39" s="15" t="s">
        <v>461</v>
      </c>
      <c r="B39" s="17" t="n">
        <v>2938</v>
      </c>
      <c r="C39" s="18">
        <f>(2581.0/B39*100)</f>
        <v/>
      </c>
      <c r="D39" s="19" t="n">
        <v>357</v>
      </c>
      <c r="E39" s="18" t="n">
        <v>35.19538371</v>
      </c>
      <c r="F39" s="20" t="n">
        <v>2.98307831</v>
      </c>
      <c r="G39" s="18" t="n">
        <v>60.28931709</v>
      </c>
      <c r="H39" s="20" t="n">
        <v>3.05225566</v>
      </c>
      <c r="I39" s="18" t="n">
        <v>0</v>
      </c>
      <c r="J39" s="20" t="n">
        <v>0</v>
      </c>
      <c r="K39" s="18" t="n">
        <v>0</v>
      </c>
      <c r="L39" s="20" t="n">
        <v>0</v>
      </c>
      <c r="M39" s="18" t="n">
        <v>0</v>
      </c>
      <c r="N39" s="20" t="n">
        <v>0</v>
      </c>
      <c r="O39" s="18" t="n">
        <v>0</v>
      </c>
      <c r="P39" s="20" t="n">
        <v>0</v>
      </c>
      <c r="Q39" s="18" t="n">
        <v>4.5152992</v>
      </c>
      <c r="R39" s="20" t="n">
        <v>1.23150757</v>
      </c>
    </row>
    <row r="40" spans="1:18">
      <c r="A40" s="15" t="s">
        <v>462</v>
      </c>
      <c r="B40" s="17" t="n">
        <v>6922</v>
      </c>
      <c r="C40" s="18">
        <f>(6098.0/B40*100)</f>
        <v/>
      </c>
      <c r="D40" s="19" t="n">
        <v>824</v>
      </c>
      <c r="E40" s="18" t="n">
        <v>9.721698200000001</v>
      </c>
      <c r="F40" s="20" t="n">
        <v>1.60723051</v>
      </c>
      <c r="G40" s="18" t="n">
        <v>88.0213471</v>
      </c>
      <c r="H40" s="20" t="n">
        <v>1.77618242</v>
      </c>
      <c r="I40" s="18" t="n">
        <v>0</v>
      </c>
      <c r="J40" s="20" t="n">
        <v>0</v>
      </c>
      <c r="K40" s="18" t="n">
        <v>0</v>
      </c>
      <c r="L40" s="20" t="n">
        <v>0</v>
      </c>
      <c r="M40" s="18" t="n">
        <v>0</v>
      </c>
      <c r="N40" s="20" t="n">
        <v>0</v>
      </c>
      <c r="O40" s="18" t="n">
        <v>0</v>
      </c>
      <c r="P40" s="20" t="n">
        <v>0</v>
      </c>
      <c r="Q40" s="18" t="n">
        <v>2.2569547</v>
      </c>
      <c r="R40" s="20" t="n">
        <v>0.65925775</v>
      </c>
    </row>
    <row r="41" spans="1:18">
      <c r="A41" s="15" t="s">
        <v>463</v>
      </c>
      <c r="B41" s="17" t="n">
        <v>2854</v>
      </c>
      <c r="C41" s="18">
        <f>(2520.0/B41*100)</f>
        <v/>
      </c>
      <c r="D41" s="19" t="n">
        <v>334</v>
      </c>
      <c r="E41" s="18" t="n">
        <v>15.9039924</v>
      </c>
      <c r="F41" s="20" t="n">
        <v>2.03711393</v>
      </c>
      <c r="G41" s="18" t="n">
        <v>83.09791056</v>
      </c>
      <c r="H41" s="20" t="n">
        <v>2.15794808</v>
      </c>
      <c r="I41" s="18" t="n">
        <v>0</v>
      </c>
      <c r="J41" s="20" t="n">
        <v>0</v>
      </c>
      <c r="K41" s="18" t="n">
        <v>0.73074937</v>
      </c>
      <c r="L41" s="20" t="n">
        <v>0.52560008</v>
      </c>
      <c r="M41" s="18" t="n">
        <v>0</v>
      </c>
      <c r="N41" s="20" t="n">
        <v>0</v>
      </c>
      <c r="O41" s="18" t="n">
        <v>0</v>
      </c>
      <c r="P41" s="20" t="n">
        <v>0</v>
      </c>
      <c r="Q41" s="18" t="n">
        <v>0.26734767</v>
      </c>
      <c r="R41" s="20" t="n">
        <v>0.27228628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(10813.0/B46*100)</f>
        <v/>
      </c>
      <c r="D46" s="19" t="n">
        <v>1260</v>
      </c>
      <c r="E46" s="18" t="n">
        <v>32.91738881</v>
      </c>
      <c r="F46" s="20" t="n">
        <v>1.72797448</v>
      </c>
      <c r="G46" s="18" t="n">
        <v>59.04468222</v>
      </c>
      <c r="H46" s="20" t="n">
        <v>1.88021547</v>
      </c>
      <c r="I46" s="18" t="n">
        <v>0</v>
      </c>
      <c r="J46" s="20" t="n">
        <v>0</v>
      </c>
      <c r="K46" s="18" t="n">
        <v>0.65299553</v>
      </c>
      <c r="L46" s="20" t="n">
        <v>0.25084244</v>
      </c>
      <c r="M46" s="18" t="n">
        <v>0</v>
      </c>
      <c r="N46" s="20" t="n">
        <v>0</v>
      </c>
      <c r="O46" s="18" t="n">
        <v>0</v>
      </c>
      <c r="P46" s="20" t="n">
        <v>0</v>
      </c>
      <c r="Q46" s="18" t="n">
        <v>7.38493344</v>
      </c>
      <c r="R46" s="20" t="n">
        <v>1.02901625</v>
      </c>
    </row>
    <row r="47" spans="1:18">
      <c r="A47" s="15" t="s">
        <v>470</v>
      </c>
      <c r="B47" s="17" t="n">
        <v>2823</v>
      </c>
      <c r="C47" s="18">
        <f>(2478.0/B47*100)</f>
        <v/>
      </c>
      <c r="D47" s="19" t="n">
        <v>345</v>
      </c>
      <c r="E47" s="18" t="n">
        <v>19.83326439</v>
      </c>
      <c r="F47" s="20" t="n">
        <v>2.21904418</v>
      </c>
      <c r="G47" s="18" t="n">
        <v>70.18341074999999</v>
      </c>
      <c r="H47" s="20" t="n">
        <v>2.8016085</v>
      </c>
      <c r="I47" s="18" t="n">
        <v>0</v>
      </c>
      <c r="J47" s="20" t="n">
        <v>0</v>
      </c>
      <c r="K47" s="18" t="n">
        <v>0.6066154499999999</v>
      </c>
      <c r="L47" s="20" t="n">
        <v>0.44780445</v>
      </c>
      <c r="M47" s="18" t="n">
        <v>0</v>
      </c>
      <c r="N47" s="20" t="n">
        <v>0</v>
      </c>
      <c r="O47" s="18" t="n">
        <v>0</v>
      </c>
      <c r="P47" s="20" t="n">
        <v>0</v>
      </c>
      <c r="Q47" s="18" t="n">
        <v>9.37670941</v>
      </c>
      <c r="R47" s="20" t="n">
        <v>1.74116416</v>
      </c>
    </row>
    <row r="48" spans="1:18">
      <c r="A48" s="15" t="s">
        <v>471</v>
      </c>
      <c r="B48" s="17" t="n">
        <v>4682</v>
      </c>
      <c r="C48" s="18">
        <f>(4100.0/B48*100)</f>
        <v/>
      </c>
      <c r="D48" s="19" t="n">
        <v>582</v>
      </c>
      <c r="E48" s="18" t="n">
        <v>13.74918429</v>
      </c>
      <c r="F48" s="20" t="n">
        <v>2.20392508</v>
      </c>
      <c r="G48" s="18" t="n">
        <v>82.68127535000001</v>
      </c>
      <c r="H48" s="20" t="n">
        <v>2.42464437</v>
      </c>
      <c r="I48" s="18" t="n">
        <v>0</v>
      </c>
      <c r="J48" s="20" t="n">
        <v>0</v>
      </c>
      <c r="K48" s="18" t="n">
        <v>0.95889387</v>
      </c>
      <c r="L48" s="20" t="n">
        <v>0.47781217</v>
      </c>
      <c r="M48" s="18" t="n">
        <v>0</v>
      </c>
      <c r="N48" s="20" t="n">
        <v>0</v>
      </c>
      <c r="O48" s="18" t="n">
        <v>0</v>
      </c>
      <c r="P48" s="20" t="n">
        <v>0</v>
      </c>
      <c r="Q48" s="18" t="n">
        <v>2.61064648</v>
      </c>
      <c r="R48" s="20" t="n">
        <v>0.83428872</v>
      </c>
    </row>
    <row r="49" spans="1:18">
      <c r="A49" s="15" t="s">
        <v>472</v>
      </c>
      <c r="B49" s="17" t="n">
        <v>6158</v>
      </c>
      <c r="C49" s="18">
        <f>(5401.0/B49*100)</f>
        <v/>
      </c>
      <c r="D49" s="19" t="n">
        <v>757</v>
      </c>
      <c r="E49" s="18" t="n">
        <v>40.21367732</v>
      </c>
      <c r="F49" s="20" t="n">
        <v>2.64632017</v>
      </c>
      <c r="G49" s="18" t="n">
        <v>55.09543918</v>
      </c>
      <c r="H49" s="20" t="n">
        <v>2.626754</v>
      </c>
      <c r="I49" s="18" t="n">
        <v>0</v>
      </c>
      <c r="J49" s="20" t="n">
        <v>0</v>
      </c>
      <c r="K49" s="18" t="n">
        <v>0.66471302</v>
      </c>
      <c r="L49" s="20" t="n">
        <v>0.38975377</v>
      </c>
      <c r="M49" s="18" t="n">
        <v>0</v>
      </c>
      <c r="N49" s="20" t="n">
        <v>0</v>
      </c>
      <c r="O49" s="18" t="n">
        <v>0</v>
      </c>
      <c r="P49" s="20" t="n">
        <v>0</v>
      </c>
      <c r="Q49" s="18" t="n">
        <v>4.02617049</v>
      </c>
      <c r="R49" s="20" t="n">
        <v>0.85935722</v>
      </c>
    </row>
    <row r="50" spans="1:18">
      <c r="A50" s="15" t="s">
        <v>473</v>
      </c>
      <c r="B50" s="17" t="n">
        <v>3494</v>
      </c>
      <c r="C50" s="18">
        <f>(3124.0/B50*100)</f>
        <v/>
      </c>
      <c r="D50" s="19" t="n">
        <v>370</v>
      </c>
      <c r="E50" s="18" t="n">
        <v>23.17311841</v>
      </c>
      <c r="F50" s="20" t="n">
        <v>2.36322883</v>
      </c>
      <c r="G50" s="18" t="n">
        <v>72.0379476</v>
      </c>
      <c r="H50" s="20" t="n">
        <v>2.52618166</v>
      </c>
      <c r="I50" s="18" t="n">
        <v>0</v>
      </c>
      <c r="J50" s="20" t="n">
        <v>0</v>
      </c>
      <c r="K50" s="18" t="n">
        <v>0.37500977</v>
      </c>
      <c r="L50" s="20" t="n">
        <v>0.3769348</v>
      </c>
      <c r="M50" s="18" t="n">
        <v>0</v>
      </c>
      <c r="N50" s="20" t="n">
        <v>0</v>
      </c>
      <c r="O50" s="18" t="n">
        <v>0</v>
      </c>
      <c r="P50" s="20" t="n">
        <v>0</v>
      </c>
      <c r="Q50" s="18" t="n">
        <v>4.41392422</v>
      </c>
      <c r="R50" s="20" t="n">
        <v>1.15876065</v>
      </c>
    </row>
    <row r="51" spans="1:18">
      <c r="A51" s="15" t="s">
        <v>474</v>
      </c>
      <c r="B51" s="17" t="n">
        <v>3013</v>
      </c>
      <c r="C51" s="18">
        <f>(2659.0/B51*100)</f>
        <v/>
      </c>
      <c r="D51" s="19" t="n">
        <v>354</v>
      </c>
      <c r="E51" s="18" t="n">
        <v>8.995396599999999</v>
      </c>
      <c r="F51" s="20" t="n">
        <v>1.61946356</v>
      </c>
      <c r="G51" s="18" t="n">
        <v>86.09253271999999</v>
      </c>
      <c r="H51" s="20" t="n">
        <v>2.01585256</v>
      </c>
      <c r="I51" s="18" t="n">
        <v>0</v>
      </c>
      <c r="J51" s="20" t="n">
        <v>0</v>
      </c>
      <c r="K51" s="18" t="n">
        <v>0</v>
      </c>
      <c r="L51" s="20" t="n">
        <v>0</v>
      </c>
      <c r="M51" s="18" t="n">
        <v>0</v>
      </c>
      <c r="N51" s="20" t="n">
        <v>0</v>
      </c>
      <c r="O51" s="18" t="n">
        <v>0</v>
      </c>
      <c r="P51" s="20" t="n">
        <v>0</v>
      </c>
      <c r="Q51" s="18" t="n">
        <v>4.91207068</v>
      </c>
      <c r="R51" s="20" t="n">
        <v>1.42200395</v>
      </c>
    </row>
    <row r="52" spans="1:18">
      <c r="A52" s="15" t="s">
        <v>475</v>
      </c>
      <c r="B52" s="17" t="n">
        <v>2760</v>
      </c>
      <c r="C52" s="18">
        <f>(2434.0/B52*100)</f>
        <v/>
      </c>
      <c r="D52" s="19" t="n">
        <v>326</v>
      </c>
      <c r="E52" s="18" t="n">
        <v>16.65468966</v>
      </c>
      <c r="F52" s="20" t="n">
        <v>1.74780927</v>
      </c>
      <c r="G52" s="18" t="n">
        <v>76.49625133000001</v>
      </c>
      <c r="H52" s="20" t="n">
        <v>2.26715826</v>
      </c>
      <c r="I52" s="18" t="n">
        <v>0</v>
      </c>
      <c r="J52" s="20" t="n">
        <v>0</v>
      </c>
      <c r="K52" s="18" t="n">
        <v>0</v>
      </c>
      <c r="L52" s="20" t="n">
        <v>0</v>
      </c>
      <c r="M52" s="18" t="n">
        <v>0</v>
      </c>
      <c r="N52" s="20" t="n">
        <v>0</v>
      </c>
      <c r="O52" s="18" t="n">
        <v>0</v>
      </c>
      <c r="P52" s="20" t="n">
        <v>0</v>
      </c>
      <c r="Q52" s="18" t="n">
        <v>6.84905901</v>
      </c>
      <c r="R52" s="20" t="n">
        <v>1.53050381</v>
      </c>
    </row>
    <row r="53" spans="1:18">
      <c r="A53" s="15" t="s">
        <v>476</v>
      </c>
      <c r="B53" s="17" t="n">
        <v>2474</v>
      </c>
      <c r="C53" s="18">
        <f>(2067.0/B53*100)</f>
        <v/>
      </c>
      <c r="D53" s="19" t="n">
        <v>407</v>
      </c>
      <c r="E53" s="18" t="n">
        <v>45.8237362</v>
      </c>
      <c r="F53" s="20" t="n">
        <v>2.4515327</v>
      </c>
      <c r="G53" s="18" t="n">
        <v>29.71059783</v>
      </c>
      <c r="H53" s="20" t="n">
        <v>2.16249649</v>
      </c>
      <c r="I53" s="18" t="n">
        <v>0</v>
      </c>
      <c r="J53" s="20" t="n">
        <v>0</v>
      </c>
      <c r="K53" s="18" t="n">
        <v>10.71778901</v>
      </c>
      <c r="L53" s="20" t="n">
        <v>1.5390225</v>
      </c>
      <c r="M53" s="18" t="n">
        <v>0</v>
      </c>
      <c r="N53" s="20" t="n">
        <v>0</v>
      </c>
      <c r="O53" s="18" t="n">
        <v>0</v>
      </c>
      <c r="P53" s="20" t="n">
        <v>0</v>
      </c>
      <c r="Q53" s="18" t="n">
        <v>13.74787695</v>
      </c>
      <c r="R53" s="20" t="n">
        <v>1.74408888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(2365.0/B55*100)</f>
        <v/>
      </c>
      <c r="D55" s="19" t="n">
        <v>310</v>
      </c>
      <c r="E55" s="18" t="n">
        <v>6.0763816</v>
      </c>
      <c r="F55" s="20" t="n">
        <v>1.51251514</v>
      </c>
      <c r="G55" s="18" t="n">
        <v>92.86076251</v>
      </c>
      <c r="H55" s="20" t="n">
        <v>1.63960136</v>
      </c>
      <c r="I55" s="18" t="n">
        <v>0</v>
      </c>
      <c r="J55" s="20" t="n">
        <v>0</v>
      </c>
      <c r="K55" s="18" t="n">
        <v>0</v>
      </c>
      <c r="L55" s="20" t="n">
        <v>0</v>
      </c>
      <c r="M55" s="18" t="n">
        <v>0</v>
      </c>
      <c r="N55" s="20" t="n">
        <v>0</v>
      </c>
      <c r="O55" s="18" t="n">
        <v>0</v>
      </c>
      <c r="P55" s="20" t="n">
        <v>0</v>
      </c>
      <c r="Q55" s="18" t="n">
        <v>1.06285589</v>
      </c>
      <c r="R55" s="20" t="n">
        <v>0.73496183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(2820.0/B61*100)</f>
        <v/>
      </c>
      <c r="D61" s="19" t="n">
        <v>381</v>
      </c>
      <c r="E61" s="18" t="n">
        <v>12.83280071</v>
      </c>
      <c r="F61" s="20" t="n">
        <v>1.92838022</v>
      </c>
      <c r="G61" s="18" t="n">
        <v>83.14481257</v>
      </c>
      <c r="H61" s="20" t="n">
        <v>2.26657745</v>
      </c>
      <c r="I61" s="18" t="n">
        <v>0</v>
      </c>
      <c r="J61" s="20" t="n">
        <v>0</v>
      </c>
      <c r="K61" s="18" t="n">
        <v>0</v>
      </c>
      <c r="L61" s="20" t="n">
        <v>0</v>
      </c>
      <c r="M61" s="18" t="n">
        <v>0</v>
      </c>
      <c r="N61" s="20" t="n">
        <v>0</v>
      </c>
      <c r="O61" s="18" t="n">
        <v>0</v>
      </c>
      <c r="P61" s="20" t="n">
        <v>0</v>
      </c>
      <c r="Q61" s="18" t="n">
        <v>4.02238672</v>
      </c>
      <c r="R61" s="20" t="n">
        <v>1.27088763</v>
      </c>
    </row>
    <row r="62" spans="1:18">
      <c r="A62" s="15" t="s">
        <v>486</v>
      </c>
      <c r="B62" s="17" t="n">
        <v>2230</v>
      </c>
      <c r="C62" s="18">
        <f>(1964.0/B62*100)</f>
        <v/>
      </c>
      <c r="D62" s="19" t="n">
        <v>266</v>
      </c>
      <c r="E62" s="18" t="n">
        <v>4.52597304</v>
      </c>
      <c r="F62" s="20" t="n">
        <v>1.29633776</v>
      </c>
      <c r="G62" s="18" t="n">
        <v>95.10055463</v>
      </c>
      <c r="H62" s="20" t="n">
        <v>1.33440924</v>
      </c>
      <c r="I62" s="18" t="n">
        <v>0</v>
      </c>
      <c r="J62" s="20" t="n">
        <v>0</v>
      </c>
      <c r="K62" s="18" t="n">
        <v>0</v>
      </c>
      <c r="L62" s="20" t="n">
        <v>0</v>
      </c>
      <c r="M62" s="18" t="n">
        <v>0</v>
      </c>
      <c r="N62" s="20" t="n">
        <v>0</v>
      </c>
      <c r="O62" s="18" t="n">
        <v>0</v>
      </c>
      <c r="P62" s="20" t="n">
        <v>0</v>
      </c>
      <c r="Q62" s="18" t="n">
        <v>0.37347233</v>
      </c>
      <c r="R62" s="20" t="n">
        <v>0.37046271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(2447.0/B67*100)</f>
        <v/>
      </c>
      <c r="D67" s="19" t="n">
        <v>324</v>
      </c>
      <c r="E67" s="18" t="n">
        <v>21.36622579</v>
      </c>
      <c r="F67" s="20" t="n">
        <v>2.04603828</v>
      </c>
      <c r="G67" s="18" t="n">
        <v>67.21244394</v>
      </c>
      <c r="H67" s="20" t="n">
        <v>2.76099589</v>
      </c>
      <c r="I67" s="18" t="n">
        <v>0</v>
      </c>
      <c r="J67" s="20" t="n">
        <v>0</v>
      </c>
      <c r="K67" s="18" t="n">
        <v>1.44825381</v>
      </c>
      <c r="L67" s="20" t="n">
        <v>0.93425492</v>
      </c>
      <c r="M67" s="18" t="n">
        <v>0</v>
      </c>
      <c r="N67" s="20" t="n">
        <v>0</v>
      </c>
      <c r="O67" s="18" t="n">
        <v>0</v>
      </c>
      <c r="P67" s="20" t="n">
        <v>0</v>
      </c>
      <c r="Q67" s="18" t="n">
        <v>9.97307646</v>
      </c>
      <c r="R67" s="20" t="n">
        <v>1.68092761</v>
      </c>
    </row>
    <row r="68" spans="1:18">
      <c r="A68" s="15" t="s">
        <v>492</v>
      </c>
      <c r="B68" s="17" t="n">
        <v>3460</v>
      </c>
      <c r="C68" s="18">
        <f>(3103.0/B68*100)</f>
        <v/>
      </c>
      <c r="D68" s="19" t="n">
        <v>357</v>
      </c>
      <c r="E68" s="18" t="n">
        <v>34.26474801</v>
      </c>
      <c r="F68" s="20" t="n">
        <v>2.57365323</v>
      </c>
      <c r="G68" s="18" t="n">
        <v>59.84472633</v>
      </c>
      <c r="H68" s="20" t="n">
        <v>2.74934609</v>
      </c>
      <c r="I68" s="18" t="n">
        <v>0</v>
      </c>
      <c r="J68" s="20" t="n">
        <v>0</v>
      </c>
      <c r="K68" s="18" t="n">
        <v>0.28537443</v>
      </c>
      <c r="L68" s="20" t="n">
        <v>0.28625162</v>
      </c>
      <c r="M68" s="18" t="n">
        <v>0</v>
      </c>
      <c r="N68" s="20" t="n">
        <v>0</v>
      </c>
      <c r="O68" s="18" t="n">
        <v>0</v>
      </c>
      <c r="P68" s="20" t="n">
        <v>0</v>
      </c>
      <c r="Q68" s="18" t="n">
        <v>5.60515123</v>
      </c>
      <c r="R68" s="20" t="n">
        <v>1.3144589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32.72726608</v>
      </c>
      <c r="F70" s="20" t="n">
        <v>1.4391777</v>
      </c>
      <c r="G70" s="18" t="n">
        <v>61.22793867</v>
      </c>
      <c r="H70" s="20" t="n">
        <v>1.44166684</v>
      </c>
      <c r="I70" s="18" t="n">
        <v>0</v>
      </c>
      <c r="J70" s="20" t="n">
        <v>0</v>
      </c>
      <c r="K70" s="18" t="n">
        <v>1.29888821</v>
      </c>
      <c r="L70" s="20" t="n">
        <v>0.30077573</v>
      </c>
      <c r="M70" s="18" t="n">
        <v>0</v>
      </c>
      <c r="N70" s="20" t="n">
        <v>0</v>
      </c>
      <c r="O70" s="18" t="n">
        <v>0</v>
      </c>
      <c r="P70" s="20" t="n">
        <v>0</v>
      </c>
      <c r="Q70" s="18" t="n">
        <v>4.74590704</v>
      </c>
      <c r="R70" s="20" t="n">
        <v>0.63859579</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(2724.0/B72*100)</f>
        <v/>
      </c>
      <c r="D72" s="19" t="n">
        <v>383</v>
      </c>
      <c r="E72" s="18" t="n">
        <v>11.42285737</v>
      </c>
      <c r="F72" s="20" t="n">
        <v>1.89862097</v>
      </c>
      <c r="G72" s="18" t="n">
        <v>86.4405245</v>
      </c>
      <c r="H72" s="20" t="n">
        <v>2.09830949</v>
      </c>
      <c r="I72" s="18" t="n">
        <v>0</v>
      </c>
      <c r="J72" s="20" t="n">
        <v>0</v>
      </c>
      <c r="K72" s="18" t="n">
        <v>0</v>
      </c>
      <c r="L72" s="20" t="n">
        <v>0</v>
      </c>
      <c r="M72" s="18" t="n">
        <v>0</v>
      </c>
      <c r="N72" s="20" t="n">
        <v>0</v>
      </c>
      <c r="O72" s="18" t="n">
        <v>0</v>
      </c>
      <c r="P72" s="20" t="n">
        <v>0</v>
      </c>
      <c r="Q72" s="18" t="n">
        <v>2.13661813</v>
      </c>
      <c r="R72" s="20" t="n">
        <v>0.76879675</v>
      </c>
    </row>
    <row r="73" spans="1:18">
      <c r="A73" s="15" t="s">
        <v>497</v>
      </c>
      <c r="B73" s="17" t="n">
        <v>2973</v>
      </c>
      <c r="C73" s="18">
        <f>(2604.0/B73*100)</f>
        <v/>
      </c>
      <c r="D73" s="19" t="n">
        <v>369</v>
      </c>
      <c r="E73" s="18" t="n">
        <v>6.0908084</v>
      </c>
      <c r="F73" s="20" t="n">
        <v>1.23043413</v>
      </c>
      <c r="G73" s="18" t="n">
        <v>93.9091916</v>
      </c>
      <c r="H73" s="20" t="n">
        <v>1.23043413</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(3357.0/B74*100)</f>
        <v/>
      </c>
      <c r="D74" s="19" t="n">
        <v>462</v>
      </c>
      <c r="E74" s="18" t="n">
        <v>9.877404179999999</v>
      </c>
      <c r="F74" s="20" t="n">
        <v>1.53238296</v>
      </c>
      <c r="G74" s="18" t="n">
        <v>90.00777365</v>
      </c>
      <c r="H74" s="20" t="n">
        <v>1.53997559</v>
      </c>
      <c r="I74" s="18" t="n">
        <v>0</v>
      </c>
      <c r="J74" s="20" t="n">
        <v>0</v>
      </c>
      <c r="K74" s="18" t="n">
        <v>0.11482217</v>
      </c>
      <c r="L74" s="20" t="n">
        <v>0.08323746</v>
      </c>
      <c r="M74" s="18" t="n">
        <v>0</v>
      </c>
      <c r="N74" s="20" t="n">
        <v>0</v>
      </c>
      <c r="O74" s="18" t="n">
        <v>0</v>
      </c>
      <c r="P74" s="20" t="n">
        <v>0</v>
      </c>
      <c r="Q74" s="18" t="n">
        <v>0</v>
      </c>
      <c r="R74" s="20" t="n">
        <v>0</v>
      </c>
    </row>
    <row r="75" spans="1:18">
      <c r="A75" s="15" t="s">
        <v>499</v>
      </c>
      <c r="B75" s="17" t="n">
        <v>4652</v>
      </c>
      <c r="C75" s="18">
        <f>(4091.0/B75*100)</f>
        <v/>
      </c>
      <c r="D75" s="19" t="n">
        <v>561</v>
      </c>
      <c r="E75" s="18" t="n">
        <v>20.61052577</v>
      </c>
      <c r="F75" s="20" t="n">
        <v>2.09886251</v>
      </c>
      <c r="G75" s="18" t="n">
        <v>78.24210899000001</v>
      </c>
      <c r="H75" s="20" t="n">
        <v>2.11658583</v>
      </c>
      <c r="I75" s="18" t="n">
        <v>0</v>
      </c>
      <c r="J75" s="20" t="n">
        <v>0</v>
      </c>
      <c r="K75" s="18" t="n">
        <v>0.36100993</v>
      </c>
      <c r="L75" s="20" t="n">
        <v>0.36012598</v>
      </c>
      <c r="M75" s="18" t="n">
        <v>0</v>
      </c>
      <c r="N75" s="20" t="n">
        <v>0</v>
      </c>
      <c r="O75" s="18" t="n">
        <v>0</v>
      </c>
      <c r="P75" s="20" t="n">
        <v>0</v>
      </c>
      <c r="Q75" s="18" t="n">
        <v>0.78635532</v>
      </c>
      <c r="R75" s="20" t="n">
        <v>0.38842097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(2640.0/B77*100)</f>
        <v/>
      </c>
      <c r="D77" s="19" t="n">
        <v>329</v>
      </c>
      <c r="E77" s="18" t="n">
        <v>34.71887511</v>
      </c>
      <c r="F77" s="20" t="n">
        <v>2.79733463</v>
      </c>
      <c r="G77" s="18" t="n">
        <v>49.20672502</v>
      </c>
      <c r="H77" s="20" t="n">
        <v>2.68565304</v>
      </c>
      <c r="I77" s="18" t="n">
        <v>0</v>
      </c>
      <c r="J77" s="20" t="n">
        <v>0</v>
      </c>
      <c r="K77" s="18" t="n">
        <v>3.12868572</v>
      </c>
      <c r="L77" s="20" t="n">
        <v>1.03087123</v>
      </c>
      <c r="M77" s="18" t="n">
        <v>0</v>
      </c>
      <c r="N77" s="20" t="n">
        <v>0</v>
      </c>
      <c r="O77" s="18" t="n">
        <v>0</v>
      </c>
      <c r="P77" s="20" t="n">
        <v>0</v>
      </c>
      <c r="Q77" s="18" t="n">
        <v>12.94571414</v>
      </c>
      <c r="R77" s="20" t="n">
        <v>1.75670505</v>
      </c>
    </row>
    <row r="78" spans="1:18">
      <c r="A78" s="15" t="s">
        <v>502</v>
      </c>
      <c r="B78" s="17" t="n">
        <v>7115</v>
      </c>
      <c r="C78" s="18">
        <f>(6225.0/B78*100)</f>
        <v/>
      </c>
      <c r="D78" s="19" t="n">
        <v>890</v>
      </c>
      <c r="E78" s="18" t="n">
        <v>30.41216789</v>
      </c>
      <c r="F78" s="20" t="n">
        <v>2.1757692</v>
      </c>
      <c r="G78" s="18" t="n">
        <v>66.99740743</v>
      </c>
      <c r="H78" s="20" t="n">
        <v>2.11741883</v>
      </c>
      <c r="I78" s="18" t="n">
        <v>0</v>
      </c>
      <c r="J78" s="20" t="n">
        <v>0</v>
      </c>
      <c r="K78" s="18" t="n">
        <v>0.76490611</v>
      </c>
      <c r="L78" s="20" t="n">
        <v>0.2521405</v>
      </c>
      <c r="M78" s="18" t="n">
        <v>0</v>
      </c>
      <c r="N78" s="20" t="n">
        <v>0</v>
      </c>
      <c r="O78" s="18" t="n">
        <v>0</v>
      </c>
      <c r="P78" s="20" t="n">
        <v>0</v>
      </c>
      <c r="Q78" s="18" t="n">
        <v>1.82551857</v>
      </c>
      <c r="R78" s="20" t="n">
        <v>0.45835536</v>
      </c>
    </row>
    <row r="79" spans="1:18">
      <c r="A79" s="15" t="s">
        <v>503</v>
      </c>
      <c r="B79" s="17" t="n">
        <v>3154</v>
      </c>
      <c r="C79" s="18">
        <f>(2768.0/B79*100)</f>
        <v/>
      </c>
      <c r="D79" s="19" t="n">
        <v>386</v>
      </c>
      <c r="E79" s="18" t="n">
        <v>26.39559193</v>
      </c>
      <c r="F79" s="20" t="n">
        <v>2.38835593</v>
      </c>
      <c r="G79" s="18" t="n">
        <v>57.79778705</v>
      </c>
      <c r="H79" s="20" t="n">
        <v>2.45244274</v>
      </c>
      <c r="I79" s="18" t="n">
        <v>0</v>
      </c>
      <c r="J79" s="20" t="n">
        <v>0</v>
      </c>
      <c r="K79" s="18" t="n">
        <v>0.71593701</v>
      </c>
      <c r="L79" s="20" t="n">
        <v>0.41825536</v>
      </c>
      <c r="M79" s="18" t="n">
        <v>0</v>
      </c>
      <c r="N79" s="20" t="n">
        <v>0</v>
      </c>
      <c r="O79" s="18" t="n">
        <v>0</v>
      </c>
      <c r="P79" s="20" t="n">
        <v>0</v>
      </c>
      <c r="Q79" s="18" t="n">
        <v>15.09068402</v>
      </c>
      <c r="R79" s="20" t="n">
        <v>1.80676739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(14025.0/B82*100)</f>
        <v/>
      </c>
      <c r="D82" s="19" t="n">
        <v>1936</v>
      </c>
      <c r="E82" s="18" t="n">
        <v>10.5766885</v>
      </c>
      <c r="F82" s="20" t="n">
        <v>0.88110128</v>
      </c>
      <c r="G82" s="18" t="n">
        <v>84.90592968</v>
      </c>
      <c r="H82" s="20" t="n">
        <v>1.16920289</v>
      </c>
      <c r="I82" s="18" t="n">
        <v>0</v>
      </c>
      <c r="J82" s="20" t="n">
        <v>0</v>
      </c>
      <c r="K82" s="18" t="n">
        <v>0.11259964</v>
      </c>
      <c r="L82" s="20" t="n">
        <v>0.112753</v>
      </c>
      <c r="M82" s="18" t="n">
        <v>0</v>
      </c>
      <c r="N82" s="20" t="n">
        <v>0</v>
      </c>
      <c r="O82" s="18" t="n">
        <v>0</v>
      </c>
      <c r="P82" s="20" t="n">
        <v>0</v>
      </c>
      <c r="Q82" s="18" t="n">
        <v>4.40478218</v>
      </c>
      <c r="R82" s="20" t="n">
        <v>0.73443032</v>
      </c>
    </row>
    <row r="83" spans="1:18">
      <c r="A83" s="15" t="s">
        <v>507</v>
      </c>
      <c r="B83" s="17" t="n">
        <v>808</v>
      </c>
      <c r="C83" s="18">
        <f>(718.0/B83*100)</f>
        <v/>
      </c>
      <c r="D83" s="19" t="n">
        <v>90</v>
      </c>
      <c r="E83" s="18" t="n">
        <v>10.55356481</v>
      </c>
      <c r="F83" s="20" t="n">
        <v>3.51129747</v>
      </c>
      <c r="G83" s="18" t="n">
        <v>88.33137455000001</v>
      </c>
      <c r="H83" s="20" t="n">
        <v>3.96016006</v>
      </c>
      <c r="I83" s="18" t="n">
        <v>0</v>
      </c>
      <c r="J83" s="20" t="n">
        <v>0</v>
      </c>
      <c r="K83" s="18" t="n">
        <v>1.11506064</v>
      </c>
      <c r="L83" s="20" t="n">
        <v>1.0159279</v>
      </c>
      <c r="M83" s="18" t="n">
        <v>0</v>
      </c>
      <c r="N83" s="20" t="n">
        <v>0</v>
      </c>
      <c r="O83" s="18" t="n">
        <v>0</v>
      </c>
      <c r="P83" s="20" t="n">
        <v>0</v>
      </c>
      <c r="Q83" s="18" t="n">
        <v>0</v>
      </c>
      <c r="R83" s="20" t="n">
        <v>0</v>
      </c>
    </row>
    <row r="84" spans="1:18">
      <c r="A84" s="23" t="s">
        <v>508</v>
      </c>
      <c r="B84" s="24" t="n">
        <v>938</v>
      </c>
      <c r="C84" s="25">
        <f>(830.0/B84*100)</f>
        <v/>
      </c>
      <c r="D84" s="19" t="n">
        <v>108</v>
      </c>
      <c r="E84" s="18" t="n">
        <v>12.51893385</v>
      </c>
      <c r="F84" s="20" t="n">
        <v>3.70654757</v>
      </c>
      <c r="G84" s="18" t="n">
        <v>86.47330622</v>
      </c>
      <c r="H84" s="20" t="n">
        <v>3.9027097</v>
      </c>
      <c r="I84" s="18" t="n">
        <v>0</v>
      </c>
      <c r="J84" s="20" t="n">
        <v>0</v>
      </c>
      <c r="K84" s="18" t="n">
        <v>0</v>
      </c>
      <c r="L84" s="20" t="n">
        <v>0</v>
      </c>
      <c r="M84" s="18" t="n">
        <v>0</v>
      </c>
      <c r="N84" s="20" t="n">
        <v>0</v>
      </c>
      <c r="O84" s="18" t="n">
        <v>0</v>
      </c>
      <c r="P84" s="20" t="n">
        <v>0</v>
      </c>
      <c r="Q84" s="18" t="n">
        <v>1.00775993</v>
      </c>
      <c r="R84" s="20" t="n">
        <v>1.01034248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(6302.0/B7*100)</f>
        <v/>
      </c>
      <c r="D7" s="19" t="n">
        <v>861</v>
      </c>
      <c r="E7" s="18" t="n">
        <v>5.80616858</v>
      </c>
      <c r="F7" s="20" t="n">
        <v>0.83042806</v>
      </c>
      <c r="G7" s="18" t="n">
        <v>93.84660507</v>
      </c>
      <c r="H7" s="20" t="n">
        <v>0.81348571</v>
      </c>
      <c r="I7" s="18" t="n">
        <v>0</v>
      </c>
      <c r="J7" s="20" t="n">
        <v>0</v>
      </c>
      <c r="K7" s="18" t="n">
        <v>0.31259742</v>
      </c>
      <c r="L7" s="20" t="n">
        <v>0.22818238</v>
      </c>
      <c r="M7" s="18" t="n">
        <v>0</v>
      </c>
      <c r="N7" s="20" t="n">
        <v>0</v>
      </c>
      <c r="O7" s="18" t="n">
        <v>0</v>
      </c>
      <c r="P7" s="20" t="n">
        <v>0</v>
      </c>
      <c r="Q7" s="18" t="n">
        <v>0.03462894</v>
      </c>
      <c r="R7" s="20" t="n">
        <v>0.02601729</v>
      </c>
    </row>
    <row r="8" spans="1:18">
      <c r="A8" s="15" t="s">
        <v>430</v>
      </c>
      <c r="B8" s="17" t="n">
        <v>3443</v>
      </c>
      <c r="C8" s="18">
        <f>(3014.0/B8*100)</f>
        <v/>
      </c>
      <c r="D8" s="19" t="n">
        <v>429</v>
      </c>
      <c r="E8" s="18" t="n">
        <v>6.68320368</v>
      </c>
      <c r="F8" s="20" t="n">
        <v>1.1852141</v>
      </c>
      <c r="G8" s="18" t="n">
        <v>93.31679631999999</v>
      </c>
      <c r="H8" s="20" t="n">
        <v>1.1852141</v>
      </c>
      <c r="I8" s="18" t="n">
        <v>0</v>
      </c>
      <c r="J8" s="20" t="n">
        <v>0</v>
      </c>
      <c r="K8" s="18" t="n">
        <v>0</v>
      </c>
      <c r="L8" s="20" t="n">
        <v>0</v>
      </c>
      <c r="M8" s="18" t="n">
        <v>0</v>
      </c>
      <c r="N8" s="20" t="n">
        <v>0</v>
      </c>
      <c r="O8" s="18" t="n">
        <v>0</v>
      </c>
      <c r="P8" s="20" t="n">
        <v>0</v>
      </c>
      <c r="Q8" s="18" t="n">
        <v>0</v>
      </c>
      <c r="R8" s="20" t="n">
        <v>0</v>
      </c>
    </row>
    <row r="9" spans="1:18">
      <c r="A9" s="15" t="s">
        <v>431</v>
      </c>
      <c r="B9" s="17" t="n">
        <v>4752</v>
      </c>
      <c r="C9" s="18">
        <f>(4209.0/B9*100)</f>
        <v/>
      </c>
      <c r="D9" s="19" t="n">
        <v>543</v>
      </c>
      <c r="E9" s="18" t="n">
        <v>4.3814175</v>
      </c>
      <c r="F9" s="20" t="n">
        <v>0.86620506</v>
      </c>
      <c r="G9" s="18" t="n">
        <v>95.49463484</v>
      </c>
      <c r="H9" s="20" t="n">
        <v>0.88218398</v>
      </c>
      <c r="I9" s="18" t="n">
        <v>0</v>
      </c>
      <c r="J9" s="20" t="n">
        <v>0</v>
      </c>
      <c r="K9" s="18" t="n">
        <v>0</v>
      </c>
      <c r="L9" s="20" t="n">
        <v>0</v>
      </c>
      <c r="M9" s="18" t="n">
        <v>0</v>
      </c>
      <c r="N9" s="20" t="n">
        <v>0</v>
      </c>
      <c r="O9" s="18" t="n">
        <v>0</v>
      </c>
      <c r="P9" s="20" t="n">
        <v>0</v>
      </c>
      <c r="Q9" s="18" t="n">
        <v>0.12394766</v>
      </c>
      <c r="R9" s="20" t="n">
        <v>0.11095405</v>
      </c>
    </row>
    <row r="10" spans="1:18">
      <c r="A10" s="15" t="s">
        <v>432</v>
      </c>
      <c r="B10" s="17" t="n">
        <v>10022</v>
      </c>
      <c r="C10" s="18">
        <f>(8806.0/B10*100)</f>
        <v/>
      </c>
      <c r="D10" s="19" t="n">
        <v>1216</v>
      </c>
      <c r="E10" s="18" t="n">
        <v>2.56729414</v>
      </c>
      <c r="F10" s="20" t="n">
        <v>0.70196442</v>
      </c>
      <c r="G10" s="18" t="n">
        <v>97.39313215999999</v>
      </c>
      <c r="H10" s="20" t="n">
        <v>0.70292278</v>
      </c>
      <c r="I10" s="18" t="n">
        <v>0</v>
      </c>
      <c r="J10" s="20" t="n">
        <v>0</v>
      </c>
      <c r="K10" s="18" t="n">
        <v>0</v>
      </c>
      <c r="L10" s="20" t="n">
        <v>0</v>
      </c>
      <c r="M10" s="18" t="n">
        <v>0</v>
      </c>
      <c r="N10" s="20" t="n">
        <v>0</v>
      </c>
      <c r="O10" s="18" t="n">
        <v>0</v>
      </c>
      <c r="P10" s="20" t="n">
        <v>0</v>
      </c>
      <c r="Q10" s="18" t="n">
        <v>0.03957369</v>
      </c>
      <c r="R10" s="20" t="n">
        <v>0.02906474</v>
      </c>
    </row>
    <row r="11" spans="1:18">
      <c r="A11" s="15" t="s">
        <v>433</v>
      </c>
      <c r="B11" s="17" t="n">
        <v>3500</v>
      </c>
      <c r="C11" s="18">
        <f>(3102.0/B11*100)</f>
        <v/>
      </c>
      <c r="D11" s="19" t="n">
        <v>398</v>
      </c>
      <c r="E11" s="18" t="n">
        <v>14.55859683</v>
      </c>
      <c r="F11" s="20" t="n">
        <v>2.75246141</v>
      </c>
      <c r="G11" s="18" t="n">
        <v>84.86145565</v>
      </c>
      <c r="H11" s="20" t="n">
        <v>2.68712729</v>
      </c>
      <c r="I11" s="18" t="n">
        <v>0</v>
      </c>
      <c r="J11" s="20" t="n">
        <v>0</v>
      </c>
      <c r="K11" s="18" t="n">
        <v>0.2759527</v>
      </c>
      <c r="L11" s="20" t="n">
        <v>0.22928454</v>
      </c>
      <c r="M11" s="18" t="n">
        <v>0</v>
      </c>
      <c r="N11" s="20" t="n">
        <v>0</v>
      </c>
      <c r="O11" s="18" t="n">
        <v>0</v>
      </c>
      <c r="P11" s="20" t="n">
        <v>0</v>
      </c>
      <c r="Q11" s="18" t="n">
        <v>0.30399482</v>
      </c>
      <c r="R11" s="20" t="n">
        <v>0.30681262</v>
      </c>
    </row>
    <row r="12" spans="1:18">
      <c r="A12" s="15" t="s">
        <v>434</v>
      </c>
      <c r="B12" s="17" t="n">
        <v>3422</v>
      </c>
      <c r="C12" s="18">
        <f>(3011.0/B12*100)</f>
        <v/>
      </c>
      <c r="D12" s="19" t="n">
        <v>411</v>
      </c>
      <c r="E12" s="18" t="n">
        <v>6.93518144</v>
      </c>
      <c r="F12" s="20" t="n">
        <v>1.81783603</v>
      </c>
      <c r="G12" s="18" t="n">
        <v>93.06481856000001</v>
      </c>
      <c r="H12" s="20" t="n">
        <v>1.81783603</v>
      </c>
      <c r="I12" s="18" t="n">
        <v>0</v>
      </c>
      <c r="J12" s="20" t="n">
        <v>0</v>
      </c>
      <c r="K12" s="18" t="n">
        <v>0</v>
      </c>
      <c r="L12" s="20" t="n">
        <v>0</v>
      </c>
      <c r="M12" s="18" t="n">
        <v>0</v>
      </c>
      <c r="N12" s="20" t="n">
        <v>0</v>
      </c>
      <c r="O12" s="18" t="n">
        <v>0</v>
      </c>
      <c r="P12" s="20" t="n">
        <v>0</v>
      </c>
      <c r="Q12" s="18" t="n">
        <v>0</v>
      </c>
      <c r="R12" s="20" t="n">
        <v>0</v>
      </c>
    </row>
    <row r="13" spans="1:18">
      <c r="A13" s="15" t="s">
        <v>435</v>
      </c>
      <c r="B13" s="17" t="n">
        <v>3602</v>
      </c>
      <c r="C13" s="18">
        <f>(3178.0/B13*100)</f>
        <v/>
      </c>
      <c r="D13" s="19" t="n">
        <v>424</v>
      </c>
      <c r="E13" s="18" t="n">
        <v>1.63344358</v>
      </c>
      <c r="F13" s="20" t="n">
        <v>0.63441792</v>
      </c>
      <c r="G13" s="18" t="n">
        <v>97.12302167</v>
      </c>
      <c r="H13" s="20" t="n">
        <v>0.88548302</v>
      </c>
      <c r="I13" s="18" t="n">
        <v>0</v>
      </c>
      <c r="J13" s="20" t="n">
        <v>0</v>
      </c>
      <c r="K13" s="18" t="n">
        <v>1.24353474</v>
      </c>
      <c r="L13" s="20" t="n">
        <v>0.69185825</v>
      </c>
      <c r="M13" s="18" t="n">
        <v>0</v>
      </c>
      <c r="N13" s="20" t="n">
        <v>0</v>
      </c>
      <c r="O13" s="18" t="n">
        <v>0</v>
      </c>
      <c r="P13" s="20" t="n">
        <v>0</v>
      </c>
      <c r="Q13" s="18" t="n">
        <v>0</v>
      </c>
      <c r="R13" s="20" t="n">
        <v>0</v>
      </c>
    </row>
    <row r="14" spans="1:18">
      <c r="A14" s="15" t="s">
        <v>436</v>
      </c>
      <c r="B14" s="17" t="n">
        <v>2788</v>
      </c>
      <c r="C14" s="18">
        <f>(2443.0/B14*100)</f>
        <v/>
      </c>
      <c r="D14" s="19" t="n">
        <v>345</v>
      </c>
      <c r="E14" s="18" t="n">
        <v>1.12350514</v>
      </c>
      <c r="F14" s="20" t="n">
        <v>0.5651905</v>
      </c>
      <c r="G14" s="18" t="n">
        <v>98.87649485999999</v>
      </c>
      <c r="H14" s="20" t="n">
        <v>0.5651905</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(2526.0/B15*100)</f>
        <v/>
      </c>
      <c r="D15" s="19" t="n">
        <v>337</v>
      </c>
      <c r="E15" s="18" t="n">
        <v>3.37945434</v>
      </c>
      <c r="F15" s="20" t="n">
        <v>0.99399299</v>
      </c>
      <c r="G15" s="18" t="n">
        <v>96.35536462</v>
      </c>
      <c r="H15" s="20" t="n">
        <v>1.03658515</v>
      </c>
      <c r="I15" s="18" t="n">
        <v>0</v>
      </c>
      <c r="J15" s="20" t="n">
        <v>0</v>
      </c>
      <c r="K15" s="18" t="n">
        <v>0.26518104</v>
      </c>
      <c r="L15" s="20" t="n">
        <v>0.26848887</v>
      </c>
      <c r="M15" s="18" t="n">
        <v>0</v>
      </c>
      <c r="N15" s="20" t="n">
        <v>0</v>
      </c>
      <c r="O15" s="18" t="n">
        <v>0</v>
      </c>
      <c r="P15" s="20" t="n">
        <v>0</v>
      </c>
      <c r="Q15" s="18" t="n">
        <v>0</v>
      </c>
      <c r="R15" s="20" t="n">
        <v>0</v>
      </c>
    </row>
    <row r="16" spans="1:18">
      <c r="A16" s="15" t="s">
        <v>438</v>
      </c>
      <c r="B16" s="17" t="n">
        <v>3111</v>
      </c>
      <c r="C16" s="18">
        <f>(2742.0/B16*100)</f>
        <v/>
      </c>
      <c r="D16" s="19" t="n">
        <v>369</v>
      </c>
      <c r="E16" s="18" t="n">
        <v>6.51878</v>
      </c>
      <c r="F16" s="20" t="n">
        <v>1.14738179</v>
      </c>
      <c r="G16" s="18" t="n">
        <v>92.95752963</v>
      </c>
      <c r="H16" s="20" t="n">
        <v>1.12959019</v>
      </c>
      <c r="I16" s="18" t="n">
        <v>0</v>
      </c>
      <c r="J16" s="20" t="n">
        <v>0</v>
      </c>
      <c r="K16" s="18" t="n">
        <v>0.52369037</v>
      </c>
      <c r="L16" s="20" t="n">
        <v>0.42988651</v>
      </c>
      <c r="M16" s="18" t="n">
        <v>0</v>
      </c>
      <c r="N16" s="20" t="n">
        <v>0</v>
      </c>
      <c r="O16" s="18" t="n">
        <v>0</v>
      </c>
      <c r="P16" s="20" t="n">
        <v>0</v>
      </c>
      <c r="Q16" s="18" t="n">
        <v>0</v>
      </c>
      <c r="R16" s="20" t="n">
        <v>0</v>
      </c>
    </row>
    <row r="17" spans="1:18">
      <c r="A17" s="15" t="s">
        <v>439</v>
      </c>
      <c r="B17" s="17" t="n">
        <v>3197</v>
      </c>
      <c r="C17" s="18">
        <f>(2832.0/B17*100)</f>
        <v/>
      </c>
      <c r="D17" s="19" t="n">
        <v>365</v>
      </c>
      <c r="E17" s="18" t="n">
        <v>4.96864966</v>
      </c>
      <c r="F17" s="20" t="n">
        <v>1.11320455</v>
      </c>
      <c r="G17" s="18" t="n">
        <v>95.03135034</v>
      </c>
      <c r="H17" s="20" t="n">
        <v>1.11320455</v>
      </c>
      <c r="I17" s="18" t="n">
        <v>0</v>
      </c>
      <c r="J17" s="20" t="n">
        <v>0</v>
      </c>
      <c r="K17" s="18" t="n">
        <v>0</v>
      </c>
      <c r="L17" s="20" t="n">
        <v>0</v>
      </c>
      <c r="M17" s="18" t="n">
        <v>0</v>
      </c>
      <c r="N17" s="20" t="n">
        <v>0</v>
      </c>
      <c r="O17" s="18" t="n">
        <v>0</v>
      </c>
      <c r="P17" s="20" t="n">
        <v>0</v>
      </c>
      <c r="Q17" s="18" t="n">
        <v>0</v>
      </c>
      <c r="R17" s="20" t="n">
        <v>0</v>
      </c>
    </row>
    <row r="18" spans="1:18">
      <c r="A18" s="15" t="s">
        <v>440</v>
      </c>
      <c r="B18" s="17" t="n">
        <v>2706</v>
      </c>
      <c r="C18" s="18">
        <f>(2372.0/B18*100)</f>
        <v/>
      </c>
      <c r="D18" s="19" t="n">
        <v>334</v>
      </c>
      <c r="E18" s="18" t="n">
        <v>5.59284474</v>
      </c>
      <c r="F18" s="20" t="n">
        <v>1.66295451</v>
      </c>
      <c r="G18" s="18" t="n">
        <v>93.52522704</v>
      </c>
      <c r="H18" s="20" t="n">
        <v>1.75381437</v>
      </c>
      <c r="I18" s="18" t="n">
        <v>0</v>
      </c>
      <c r="J18" s="20" t="n">
        <v>0</v>
      </c>
      <c r="K18" s="18" t="n">
        <v>0.88192821</v>
      </c>
      <c r="L18" s="20" t="n">
        <v>0.64693526</v>
      </c>
      <c r="M18" s="18" t="n">
        <v>0</v>
      </c>
      <c r="N18" s="20" t="n">
        <v>0</v>
      </c>
      <c r="O18" s="18" t="n">
        <v>0</v>
      </c>
      <c r="P18" s="20" t="n">
        <v>0</v>
      </c>
      <c r="Q18" s="18" t="n">
        <v>0</v>
      </c>
      <c r="R18" s="20" t="n">
        <v>0</v>
      </c>
    </row>
    <row r="19" spans="1:18">
      <c r="A19" s="15" t="s">
        <v>441</v>
      </c>
      <c r="B19" s="17" t="n">
        <v>2850</v>
      </c>
      <c r="C19" s="18">
        <f>(2496.0/B19*100)</f>
        <v/>
      </c>
      <c r="D19" s="19" t="n">
        <v>354</v>
      </c>
      <c r="E19" s="18" t="n">
        <v>6.56665283</v>
      </c>
      <c r="F19" s="20" t="n">
        <v>1.33465121</v>
      </c>
      <c r="G19" s="18" t="n">
        <v>93.43334717</v>
      </c>
      <c r="H19" s="20" t="n">
        <v>1.33465121</v>
      </c>
      <c r="I19" s="18" t="n">
        <v>0</v>
      </c>
      <c r="J19" s="20" t="n">
        <v>0</v>
      </c>
      <c r="K19" s="18" t="n">
        <v>0</v>
      </c>
      <c r="L19" s="20" t="n">
        <v>0</v>
      </c>
      <c r="M19" s="18" t="n">
        <v>0</v>
      </c>
      <c r="N19" s="20" t="n">
        <v>0</v>
      </c>
      <c r="O19" s="18" t="n">
        <v>0</v>
      </c>
      <c r="P19" s="20" t="n">
        <v>0</v>
      </c>
      <c r="Q19" s="18" t="n">
        <v>0</v>
      </c>
      <c r="R19" s="20" t="n">
        <v>0</v>
      </c>
    </row>
    <row r="20" spans="1:18">
      <c r="A20" s="15" t="s">
        <v>442</v>
      </c>
      <c r="B20" s="17" t="n">
        <v>1741</v>
      </c>
      <c r="C20" s="18">
        <f>(1529.0/B20*100)</f>
        <v/>
      </c>
      <c r="D20" s="19" t="n">
        <v>212</v>
      </c>
      <c r="E20" s="18" t="n">
        <v>3.71851259</v>
      </c>
      <c r="F20" s="20" t="n">
        <v>1.27953923</v>
      </c>
      <c r="G20" s="18" t="n">
        <v>94.63839019</v>
      </c>
      <c r="H20" s="20" t="n">
        <v>1.57933771</v>
      </c>
      <c r="I20" s="18" t="n">
        <v>0</v>
      </c>
      <c r="J20" s="20" t="n">
        <v>0</v>
      </c>
      <c r="K20" s="18" t="n">
        <v>0.46070723</v>
      </c>
      <c r="L20" s="20" t="n">
        <v>0.4513172</v>
      </c>
      <c r="M20" s="18" t="n">
        <v>0</v>
      </c>
      <c r="N20" s="20" t="n">
        <v>0</v>
      </c>
      <c r="O20" s="18" t="n">
        <v>0</v>
      </c>
      <c r="P20" s="20" t="n">
        <v>0</v>
      </c>
      <c r="Q20" s="18" t="n">
        <v>1.18238999</v>
      </c>
      <c r="R20" s="20" t="n">
        <v>0.85613408</v>
      </c>
    </row>
    <row r="21" spans="1:18">
      <c r="A21" s="15" t="s">
        <v>443</v>
      </c>
      <c r="B21" s="17" t="n">
        <v>2833</v>
      </c>
      <c r="C21" s="18">
        <f>(2365.0/B21*100)</f>
        <v/>
      </c>
      <c r="D21" s="19" t="n">
        <v>468</v>
      </c>
      <c r="E21" s="18" t="n">
        <v>2.15308692</v>
      </c>
      <c r="F21" s="20" t="n">
        <v>0.67872785</v>
      </c>
      <c r="G21" s="18" t="n">
        <v>97.84691307999999</v>
      </c>
      <c r="H21" s="20" t="n">
        <v>0.67872785</v>
      </c>
      <c r="I21" s="18" t="n">
        <v>0</v>
      </c>
      <c r="J21" s="20" t="n">
        <v>0</v>
      </c>
      <c r="K21" s="18" t="n">
        <v>0</v>
      </c>
      <c r="L21" s="20" t="n">
        <v>0</v>
      </c>
      <c r="M21" s="18" t="n">
        <v>0</v>
      </c>
      <c r="N21" s="20" t="n">
        <v>0</v>
      </c>
      <c r="O21" s="18" t="n">
        <v>0</v>
      </c>
      <c r="P21" s="20" t="n">
        <v>0</v>
      </c>
      <c r="Q21" s="18" t="n">
        <v>0</v>
      </c>
      <c r="R21" s="20" t="n">
        <v>0</v>
      </c>
    </row>
    <row r="22" spans="1:18">
      <c r="A22" s="15" t="s">
        <v>444</v>
      </c>
      <c r="B22" s="17" t="n">
        <v>3667</v>
      </c>
      <c r="C22" s="18">
        <f>(3208.0/B22*100)</f>
        <v/>
      </c>
      <c r="D22" s="19" t="n">
        <v>459</v>
      </c>
      <c r="E22" s="18" t="n">
        <v>8.734999849999999</v>
      </c>
      <c r="F22" s="20" t="n">
        <v>1.42569052</v>
      </c>
      <c r="G22" s="18" t="n">
        <v>90.65767252000001</v>
      </c>
      <c r="H22" s="20" t="n">
        <v>1.45722887</v>
      </c>
      <c r="I22" s="18" t="n">
        <v>0</v>
      </c>
      <c r="J22" s="20" t="n">
        <v>0</v>
      </c>
      <c r="K22" s="18" t="n">
        <v>0</v>
      </c>
      <c r="L22" s="20" t="n">
        <v>0</v>
      </c>
      <c r="M22" s="18" t="n">
        <v>0</v>
      </c>
      <c r="N22" s="20" t="n">
        <v>0</v>
      </c>
      <c r="O22" s="18" t="n">
        <v>0</v>
      </c>
      <c r="P22" s="20" t="n">
        <v>0</v>
      </c>
      <c r="Q22" s="18" t="n">
        <v>0.60732763</v>
      </c>
      <c r="R22" s="20" t="n">
        <v>0.34595021</v>
      </c>
    </row>
    <row r="23" spans="1:18">
      <c r="A23" s="15" t="s">
        <v>445</v>
      </c>
      <c r="B23" s="17" t="n">
        <v>5792</v>
      </c>
      <c r="C23" s="18">
        <f>(5096.0/B23*100)</f>
        <v/>
      </c>
      <c r="D23" s="19" t="n">
        <v>696</v>
      </c>
      <c r="E23" s="18" t="n">
        <v>4.63503104</v>
      </c>
      <c r="F23" s="20" t="n">
        <v>1.24489341</v>
      </c>
      <c r="G23" s="18" t="n">
        <v>93.82583777000001</v>
      </c>
      <c r="H23" s="20" t="n">
        <v>1.56904504</v>
      </c>
      <c r="I23" s="18" t="n">
        <v>0</v>
      </c>
      <c r="J23" s="20" t="n">
        <v>0</v>
      </c>
      <c r="K23" s="18" t="n">
        <v>0.75576564</v>
      </c>
      <c r="L23" s="20" t="n">
        <v>0.53677169</v>
      </c>
      <c r="M23" s="18" t="n">
        <v>0</v>
      </c>
      <c r="N23" s="20" t="n">
        <v>0</v>
      </c>
      <c r="O23" s="18" t="n">
        <v>0</v>
      </c>
      <c r="P23" s="20" t="n">
        <v>0</v>
      </c>
      <c r="Q23" s="18" t="n">
        <v>0.78336555</v>
      </c>
      <c r="R23" s="20" t="n">
        <v>0.79467541</v>
      </c>
    </row>
    <row r="24" spans="1:18">
      <c r="A24" s="15" t="s">
        <v>446</v>
      </c>
      <c r="B24" s="17" t="n">
        <v>3309</v>
      </c>
      <c r="C24" s="18">
        <f>(2940.0/B24*100)</f>
        <v/>
      </c>
      <c r="D24" s="19" t="n">
        <v>369</v>
      </c>
      <c r="E24" s="18" t="n">
        <v>2.79965226</v>
      </c>
      <c r="F24" s="20" t="n">
        <v>0.85036415</v>
      </c>
      <c r="G24" s="18" t="n">
        <v>96.95383379</v>
      </c>
      <c r="H24" s="20" t="n">
        <v>0.88076575</v>
      </c>
      <c r="I24" s="18" t="n">
        <v>0</v>
      </c>
      <c r="J24" s="20" t="n">
        <v>0</v>
      </c>
      <c r="K24" s="18" t="n">
        <v>0.24651395</v>
      </c>
      <c r="L24" s="20" t="n">
        <v>0.24622957</v>
      </c>
      <c r="M24" s="18" t="n">
        <v>0</v>
      </c>
      <c r="N24" s="20" t="n">
        <v>0</v>
      </c>
      <c r="O24" s="18" t="n">
        <v>0</v>
      </c>
      <c r="P24" s="20" t="n">
        <v>0</v>
      </c>
      <c r="Q24" s="18" t="n">
        <v>0</v>
      </c>
      <c r="R24" s="20" t="n">
        <v>0</v>
      </c>
    </row>
    <row r="25" spans="1:18">
      <c r="A25" s="15" t="s">
        <v>447</v>
      </c>
      <c r="B25" s="17" t="n">
        <v>2669</v>
      </c>
      <c r="C25" s="18">
        <f>(2330.0/B25*100)</f>
        <v/>
      </c>
      <c r="D25" s="19" t="n">
        <v>339</v>
      </c>
      <c r="E25" s="18" t="n">
        <v>2.61556701</v>
      </c>
      <c r="F25" s="20" t="n">
        <v>0.8891167800000001</v>
      </c>
      <c r="G25" s="18" t="n">
        <v>96.86972943000001</v>
      </c>
      <c r="H25" s="20" t="n">
        <v>0.96979766</v>
      </c>
      <c r="I25" s="18" t="n">
        <v>0</v>
      </c>
      <c r="J25" s="20" t="n">
        <v>0</v>
      </c>
      <c r="K25" s="18" t="n">
        <v>0.51470357</v>
      </c>
      <c r="L25" s="20" t="n">
        <v>0.37869117</v>
      </c>
      <c r="M25" s="18" t="n">
        <v>0</v>
      </c>
      <c r="N25" s="20" t="n">
        <v>0</v>
      </c>
      <c r="O25" s="18" t="n">
        <v>0</v>
      </c>
      <c r="P25" s="20" t="n">
        <v>0</v>
      </c>
      <c r="Q25" s="18" t="n">
        <v>0</v>
      </c>
      <c r="R25" s="20" t="n">
        <v>0</v>
      </c>
    </row>
    <row r="26" spans="1:18">
      <c r="A26" s="15" t="s">
        <v>448</v>
      </c>
      <c r="B26" s="17" t="n">
        <v>2419</v>
      </c>
      <c r="C26" s="18">
        <f>(2122.0/B26*100)</f>
        <v/>
      </c>
      <c r="D26" s="19" t="n">
        <v>297</v>
      </c>
      <c r="E26" s="18" t="n">
        <v>5.44001953</v>
      </c>
      <c r="F26" s="20" t="n">
        <v>1.90497678</v>
      </c>
      <c r="G26" s="18" t="n">
        <v>94.24955478</v>
      </c>
      <c r="H26" s="20" t="n">
        <v>1.91337622</v>
      </c>
      <c r="I26" s="18" t="n">
        <v>0</v>
      </c>
      <c r="J26" s="20" t="n">
        <v>0</v>
      </c>
      <c r="K26" s="18" t="n">
        <v>0.31042569</v>
      </c>
      <c r="L26" s="20" t="n">
        <v>0.30623036</v>
      </c>
      <c r="M26" s="18" t="n">
        <v>0</v>
      </c>
      <c r="N26" s="20" t="n">
        <v>0</v>
      </c>
      <c r="O26" s="18" t="n">
        <v>0</v>
      </c>
      <c r="P26" s="20" t="n">
        <v>0</v>
      </c>
      <c r="Q26" s="18" t="n">
        <v>0</v>
      </c>
      <c r="R26" s="20" t="n">
        <v>0</v>
      </c>
    </row>
    <row r="27" spans="1:18">
      <c r="A27" s="15" t="s">
        <v>449</v>
      </c>
      <c r="B27" s="17" t="n">
        <v>2683</v>
      </c>
      <c r="C27" s="18">
        <f>(2338.0/B27*100)</f>
        <v/>
      </c>
      <c r="D27" s="19" t="n">
        <v>345</v>
      </c>
      <c r="E27" s="18" t="n">
        <v>7.0850514</v>
      </c>
      <c r="F27" s="20" t="n">
        <v>1.36202682</v>
      </c>
      <c r="G27" s="18" t="n">
        <v>92.59669448</v>
      </c>
      <c r="H27" s="20" t="n">
        <v>1.43933953</v>
      </c>
      <c r="I27" s="18" t="n">
        <v>0</v>
      </c>
      <c r="J27" s="20" t="n">
        <v>0</v>
      </c>
      <c r="K27" s="18" t="n">
        <v>0.31825412</v>
      </c>
      <c r="L27" s="20" t="n">
        <v>0.30643941</v>
      </c>
      <c r="M27" s="18" t="n">
        <v>0</v>
      </c>
      <c r="N27" s="20" t="n">
        <v>0</v>
      </c>
      <c r="O27" s="18" t="n">
        <v>0</v>
      </c>
      <c r="P27" s="20" t="n">
        <v>0</v>
      </c>
      <c r="Q27" s="18" t="n">
        <v>0</v>
      </c>
      <c r="R27" s="20" t="n">
        <v>0</v>
      </c>
    </row>
    <row r="28" spans="1:18">
      <c r="A28" s="15" t="s">
        <v>450</v>
      </c>
      <c r="B28" s="17" t="n">
        <v>3803</v>
      </c>
      <c r="C28" s="18">
        <f>(3355.0/B28*100)</f>
        <v/>
      </c>
      <c r="D28" s="19" t="n">
        <v>448</v>
      </c>
      <c r="E28" s="18" t="n">
        <v>19.31830691</v>
      </c>
      <c r="F28" s="20" t="n">
        <v>2.3743598</v>
      </c>
      <c r="G28" s="18" t="n">
        <v>80.45598155</v>
      </c>
      <c r="H28" s="20" t="n">
        <v>2.35941728</v>
      </c>
      <c r="I28" s="18" t="n">
        <v>0</v>
      </c>
      <c r="J28" s="20" t="n">
        <v>0</v>
      </c>
      <c r="K28" s="18" t="n">
        <v>0.22571154</v>
      </c>
      <c r="L28" s="20" t="n">
        <v>0.22651582</v>
      </c>
      <c r="M28" s="18" t="n">
        <v>0</v>
      </c>
      <c r="N28" s="20" t="n">
        <v>0</v>
      </c>
      <c r="O28" s="18" t="n">
        <v>0</v>
      </c>
      <c r="P28" s="20" t="n">
        <v>0</v>
      </c>
      <c r="Q28" s="18" t="n">
        <v>0</v>
      </c>
      <c r="R28" s="20" t="n">
        <v>0</v>
      </c>
    </row>
    <row r="29" spans="1:18">
      <c r="A29" s="15" t="s">
        <v>451</v>
      </c>
      <c r="B29" s="17" t="n">
        <v>2700</v>
      </c>
      <c r="C29" s="18">
        <f>(2385.0/B29*100)</f>
        <v/>
      </c>
      <c r="D29" s="19" t="n">
        <v>315</v>
      </c>
      <c r="E29" s="18" t="n">
        <v>2.42985612</v>
      </c>
      <c r="F29" s="20" t="n">
        <v>0.86099908</v>
      </c>
      <c r="G29" s="18" t="n">
        <v>97.57014388</v>
      </c>
      <c r="H29" s="20" t="n">
        <v>0.86099908</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(2009.0/B30*100)</f>
        <v/>
      </c>
      <c r="D30" s="19" t="n">
        <v>248</v>
      </c>
      <c r="E30" s="18" t="n">
        <v>4.18978258</v>
      </c>
      <c r="F30" s="20" t="n">
        <v>1.41245392</v>
      </c>
      <c r="G30" s="18" t="n">
        <v>95.07633143</v>
      </c>
      <c r="H30" s="20" t="n">
        <v>1.47153008</v>
      </c>
      <c r="I30" s="18" t="n">
        <v>0</v>
      </c>
      <c r="J30" s="20" t="n">
        <v>0</v>
      </c>
      <c r="K30" s="18" t="n">
        <v>0</v>
      </c>
      <c r="L30" s="20" t="n">
        <v>0</v>
      </c>
      <c r="M30" s="18" t="n">
        <v>0</v>
      </c>
      <c r="N30" s="20" t="n">
        <v>0</v>
      </c>
      <c r="O30" s="18" t="n">
        <v>0</v>
      </c>
      <c r="P30" s="20" t="n">
        <v>0</v>
      </c>
      <c r="Q30" s="18" t="n">
        <v>0.73388599</v>
      </c>
      <c r="R30" s="20" t="n">
        <v>0.46160363</v>
      </c>
    </row>
    <row r="31" spans="1:18">
      <c r="A31" s="15" t="s">
        <v>453</v>
      </c>
      <c r="B31" s="17" t="n">
        <v>2706</v>
      </c>
      <c r="C31" s="18">
        <f>(2372.0/B31*100)</f>
        <v/>
      </c>
      <c r="D31" s="19" t="n">
        <v>334</v>
      </c>
      <c r="E31" s="18" t="n">
        <v>5.45817149</v>
      </c>
      <c r="F31" s="20" t="n">
        <v>1.26757447</v>
      </c>
      <c r="G31" s="18" t="n">
        <v>93.90719591</v>
      </c>
      <c r="H31" s="20" t="n">
        <v>1.22560384</v>
      </c>
      <c r="I31" s="18" t="n">
        <v>0</v>
      </c>
      <c r="J31" s="20" t="n">
        <v>0</v>
      </c>
      <c r="K31" s="18" t="n">
        <v>0.6346326</v>
      </c>
      <c r="L31" s="20" t="n">
        <v>0.4761702</v>
      </c>
      <c r="M31" s="18" t="n">
        <v>0</v>
      </c>
      <c r="N31" s="20" t="n">
        <v>0</v>
      </c>
      <c r="O31" s="18" t="n">
        <v>0</v>
      </c>
      <c r="P31" s="20" t="n">
        <v>0</v>
      </c>
      <c r="Q31" s="18" t="n">
        <v>0</v>
      </c>
      <c r="R31" s="20" t="n">
        <v>0</v>
      </c>
    </row>
    <row r="32" spans="1:18">
      <c r="A32" s="15" t="s">
        <v>454</v>
      </c>
      <c r="B32" s="17" t="n">
        <v>2209</v>
      </c>
      <c r="C32" s="18">
        <f>(1840.0/B32*100)</f>
        <v/>
      </c>
      <c r="D32" s="19" t="n">
        <v>369</v>
      </c>
      <c r="E32" s="18" t="n">
        <v>10.74289549</v>
      </c>
      <c r="F32" s="20" t="n">
        <v>1.60426088</v>
      </c>
      <c r="G32" s="18" t="n">
        <v>89.25710451</v>
      </c>
      <c r="H32" s="20" t="n">
        <v>1.60426088</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(3214.0/B33*100)</f>
        <v/>
      </c>
      <c r="D33" s="19" t="n">
        <v>437</v>
      </c>
      <c r="E33" s="18" t="n">
        <v>6.99780506</v>
      </c>
      <c r="F33" s="20" t="n">
        <v>1.25454928</v>
      </c>
      <c r="G33" s="18" t="n">
        <v>93.00219494</v>
      </c>
      <c r="H33" s="20" t="n">
        <v>1.25454928</v>
      </c>
      <c r="I33" s="18" t="n">
        <v>0</v>
      </c>
      <c r="J33" s="20" t="n">
        <v>0</v>
      </c>
      <c r="K33" s="18" t="n">
        <v>0</v>
      </c>
      <c r="L33" s="20" t="n">
        <v>0</v>
      </c>
      <c r="M33" s="18" t="n">
        <v>0</v>
      </c>
      <c r="N33" s="20" t="n">
        <v>0</v>
      </c>
      <c r="O33" s="18" t="n">
        <v>0</v>
      </c>
      <c r="P33" s="20" t="n">
        <v>0</v>
      </c>
      <c r="Q33" s="18" t="n">
        <v>0</v>
      </c>
      <c r="R33" s="20" t="n">
        <v>0</v>
      </c>
    </row>
    <row r="34" spans="1:18">
      <c r="A34" s="15" t="s">
        <v>456</v>
      </c>
      <c r="B34" s="17" t="n">
        <v>3035</v>
      </c>
      <c r="C34" s="18">
        <f>(2686.0/B34*100)</f>
        <v/>
      </c>
      <c r="D34" s="19" t="n">
        <v>349</v>
      </c>
      <c r="E34" s="18" t="n">
        <v>6.71258986</v>
      </c>
      <c r="F34" s="20" t="n">
        <v>1.69314791</v>
      </c>
      <c r="G34" s="18" t="n">
        <v>93.0512312</v>
      </c>
      <c r="H34" s="20" t="n">
        <v>1.76036685</v>
      </c>
      <c r="I34" s="18" t="n">
        <v>0</v>
      </c>
      <c r="J34" s="20" t="n">
        <v>0</v>
      </c>
      <c r="K34" s="18" t="n">
        <v>0.23617894</v>
      </c>
      <c r="L34" s="20" t="n">
        <v>0.1613071</v>
      </c>
      <c r="M34" s="18" t="n">
        <v>0</v>
      </c>
      <c r="N34" s="20" t="n">
        <v>0</v>
      </c>
      <c r="O34" s="18" t="n">
        <v>0</v>
      </c>
      <c r="P34" s="20" t="n">
        <v>0</v>
      </c>
      <c r="Q34" s="18" t="n">
        <v>0</v>
      </c>
      <c r="R34" s="20" t="n">
        <v>0</v>
      </c>
    </row>
    <row r="35" spans="1:18">
      <c r="A35" s="15" t="s">
        <v>457</v>
      </c>
      <c r="B35" s="17" t="n">
        <v>2901</v>
      </c>
      <c r="C35" s="18">
        <f>(2565.0/B35*100)</f>
        <v/>
      </c>
      <c r="D35" s="19" t="n">
        <v>336</v>
      </c>
      <c r="E35" s="18" t="n">
        <v>1.81438535</v>
      </c>
      <c r="F35" s="20" t="n">
        <v>0.63966628</v>
      </c>
      <c r="G35" s="18" t="n">
        <v>98.18561465000001</v>
      </c>
      <c r="H35" s="20" t="n">
        <v>0.63966628</v>
      </c>
      <c r="I35" s="18" t="n">
        <v>0</v>
      </c>
      <c r="J35" s="20" t="n">
        <v>0</v>
      </c>
      <c r="K35" s="18" t="n">
        <v>0</v>
      </c>
      <c r="L35" s="20" t="n">
        <v>0</v>
      </c>
      <c r="M35" s="18" t="n">
        <v>0</v>
      </c>
      <c r="N35" s="20" t="n">
        <v>0</v>
      </c>
      <c r="O35" s="18" t="n">
        <v>0</v>
      </c>
      <c r="P35" s="20" t="n">
        <v>0</v>
      </c>
      <c r="Q35" s="18" t="n">
        <v>0</v>
      </c>
      <c r="R35" s="20" t="n">
        <v>0</v>
      </c>
    </row>
    <row r="36" spans="1:18">
      <c r="A36" s="15" t="s">
        <v>458</v>
      </c>
      <c r="B36" s="17" t="n">
        <v>3404</v>
      </c>
      <c r="C36" s="18">
        <f>(2994.0/B36*100)</f>
        <v/>
      </c>
      <c r="D36" s="19" t="n">
        <v>410</v>
      </c>
      <c r="E36" s="18" t="n">
        <v>9.318101</v>
      </c>
      <c r="F36" s="20" t="n">
        <v>1.42698802</v>
      </c>
      <c r="G36" s="18" t="n">
        <v>90.43248525</v>
      </c>
      <c r="H36" s="20" t="n">
        <v>1.44671732</v>
      </c>
      <c r="I36" s="18" t="n">
        <v>0</v>
      </c>
      <c r="J36" s="20" t="n">
        <v>0</v>
      </c>
      <c r="K36" s="18" t="n">
        <v>0</v>
      </c>
      <c r="L36" s="20" t="n">
        <v>0</v>
      </c>
      <c r="M36" s="18" t="n">
        <v>0</v>
      </c>
      <c r="N36" s="20" t="n">
        <v>0</v>
      </c>
      <c r="O36" s="18" t="n">
        <v>0</v>
      </c>
      <c r="P36" s="20" t="n">
        <v>0</v>
      </c>
      <c r="Q36" s="18" t="n">
        <v>0.24941375</v>
      </c>
      <c r="R36" s="20" t="n">
        <v>0.26715787</v>
      </c>
    </row>
    <row r="37" spans="1:18">
      <c r="A37" s="15" t="s">
        <v>459</v>
      </c>
      <c r="B37" s="17" t="n">
        <v>2731</v>
      </c>
      <c r="C37" s="18">
        <f>(2386.0/B37*100)</f>
        <v/>
      </c>
      <c r="D37" s="19" t="n">
        <v>345</v>
      </c>
      <c r="E37" s="18" t="n">
        <v>4.4690524</v>
      </c>
      <c r="F37" s="20" t="n">
        <v>1.26793722</v>
      </c>
      <c r="G37" s="18" t="n">
        <v>95.2637818</v>
      </c>
      <c r="H37" s="20" t="n">
        <v>1.28933256</v>
      </c>
      <c r="I37" s="18" t="n">
        <v>0</v>
      </c>
      <c r="J37" s="20" t="n">
        <v>0</v>
      </c>
      <c r="K37" s="18" t="n">
        <v>0</v>
      </c>
      <c r="L37" s="20" t="n">
        <v>0</v>
      </c>
      <c r="M37" s="18" t="n">
        <v>0</v>
      </c>
      <c r="N37" s="20" t="n">
        <v>0</v>
      </c>
      <c r="O37" s="18" t="n">
        <v>0</v>
      </c>
      <c r="P37" s="20" t="n">
        <v>0</v>
      </c>
      <c r="Q37" s="18" t="n">
        <v>0.2671658</v>
      </c>
      <c r="R37" s="20" t="n">
        <v>0.24229643</v>
      </c>
    </row>
    <row r="38" spans="1:18">
      <c r="A38" s="15" t="s">
        <v>460</v>
      </c>
      <c r="B38" s="17" t="n">
        <v>2807</v>
      </c>
      <c r="C38" s="18">
        <f>(2324.0/B38*100)</f>
        <v/>
      </c>
      <c r="D38" s="19" t="n">
        <v>483</v>
      </c>
      <c r="E38" s="18" t="n">
        <v>3.92863255</v>
      </c>
      <c r="F38" s="20" t="n">
        <v>1.0099661</v>
      </c>
      <c r="G38" s="18" t="n">
        <v>95.89501086999999</v>
      </c>
      <c r="H38" s="20" t="n">
        <v>1.02845012</v>
      </c>
      <c r="I38" s="18" t="n">
        <v>0</v>
      </c>
      <c r="J38" s="20" t="n">
        <v>0</v>
      </c>
      <c r="K38" s="18" t="n">
        <v>0.17635658</v>
      </c>
      <c r="L38" s="20" t="n">
        <v>0.17532638</v>
      </c>
      <c r="M38" s="18" t="n">
        <v>0</v>
      </c>
      <c r="N38" s="20" t="n">
        <v>0</v>
      </c>
      <c r="O38" s="18" t="n">
        <v>0</v>
      </c>
      <c r="P38" s="20" t="n">
        <v>0</v>
      </c>
      <c r="Q38" s="18" t="n">
        <v>0</v>
      </c>
      <c r="R38" s="20" t="n">
        <v>0</v>
      </c>
    </row>
    <row r="39" spans="1:18">
      <c r="A39" s="15" t="s">
        <v>461</v>
      </c>
      <c r="B39" s="17" t="n">
        <v>2938</v>
      </c>
      <c r="C39" s="18">
        <f>(2581.0/B39*100)</f>
        <v/>
      </c>
      <c r="D39" s="19" t="n">
        <v>357</v>
      </c>
      <c r="E39" s="18" t="n">
        <v>22.28346323</v>
      </c>
      <c r="F39" s="20" t="n">
        <v>2.29864451</v>
      </c>
      <c r="G39" s="18" t="n">
        <v>77.71653677</v>
      </c>
      <c r="H39" s="20" t="n">
        <v>2.29864451</v>
      </c>
      <c r="I39" s="18" t="n">
        <v>0</v>
      </c>
      <c r="J39" s="20" t="n">
        <v>0</v>
      </c>
      <c r="K39" s="18" t="n">
        <v>0</v>
      </c>
      <c r="L39" s="20" t="n">
        <v>0</v>
      </c>
      <c r="M39" s="18" t="n">
        <v>0</v>
      </c>
      <c r="N39" s="20" t="n">
        <v>0</v>
      </c>
      <c r="O39" s="18" t="n">
        <v>0</v>
      </c>
      <c r="P39" s="20" t="n">
        <v>0</v>
      </c>
      <c r="Q39" s="18" t="n">
        <v>0</v>
      </c>
      <c r="R39" s="20" t="n">
        <v>0</v>
      </c>
    </row>
    <row r="40" spans="1:18">
      <c r="A40" s="15" t="s">
        <v>462</v>
      </c>
      <c r="B40" s="17" t="n">
        <v>6922</v>
      </c>
      <c r="C40" s="18">
        <f>(6099.0/B40*100)</f>
        <v/>
      </c>
      <c r="D40" s="19" t="n">
        <v>823</v>
      </c>
      <c r="E40" s="18" t="n">
        <v>3.09811453</v>
      </c>
      <c r="F40" s="20" t="n">
        <v>0.95185615</v>
      </c>
      <c r="G40" s="18" t="n">
        <v>96.86903456</v>
      </c>
      <c r="H40" s="20" t="n">
        <v>0.9526064400000001</v>
      </c>
      <c r="I40" s="18" t="n">
        <v>0</v>
      </c>
      <c r="J40" s="20" t="n">
        <v>0</v>
      </c>
      <c r="K40" s="18" t="n">
        <v>0</v>
      </c>
      <c r="L40" s="20" t="n">
        <v>0</v>
      </c>
      <c r="M40" s="18" t="n">
        <v>0</v>
      </c>
      <c r="N40" s="20" t="n">
        <v>0</v>
      </c>
      <c r="O40" s="18" t="n">
        <v>0</v>
      </c>
      <c r="P40" s="20" t="n">
        <v>0</v>
      </c>
      <c r="Q40" s="18" t="n">
        <v>0.0328509</v>
      </c>
      <c r="R40" s="20" t="n">
        <v>0.03321083</v>
      </c>
    </row>
    <row r="41" spans="1:18">
      <c r="A41" s="15" t="s">
        <v>463</v>
      </c>
      <c r="B41" s="17" t="n">
        <v>2854</v>
      </c>
      <c r="C41" s="18">
        <f>(2520.0/B41*100)</f>
        <v/>
      </c>
      <c r="D41" s="19" t="n">
        <v>334</v>
      </c>
      <c r="E41" s="18" t="n">
        <v>7.30570283</v>
      </c>
      <c r="F41" s="20" t="n">
        <v>1.36126996</v>
      </c>
      <c r="G41" s="18" t="n">
        <v>91.96385967000001</v>
      </c>
      <c r="H41" s="20" t="n">
        <v>1.45592991</v>
      </c>
      <c r="I41" s="18" t="n">
        <v>0</v>
      </c>
      <c r="J41" s="20" t="n">
        <v>0</v>
      </c>
      <c r="K41" s="18" t="n">
        <v>0.73043751</v>
      </c>
      <c r="L41" s="20" t="n">
        <v>0.52584833</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(10844.0/B46*100)</f>
        <v/>
      </c>
      <c r="D46" s="19" t="n">
        <v>1229</v>
      </c>
      <c r="E46" s="18" t="n">
        <v>15.25450356</v>
      </c>
      <c r="F46" s="20" t="n">
        <v>1.28731487</v>
      </c>
      <c r="G46" s="18" t="n">
        <v>83.31738718</v>
      </c>
      <c r="H46" s="20" t="n">
        <v>1.33683544</v>
      </c>
      <c r="I46" s="18" t="n">
        <v>0</v>
      </c>
      <c r="J46" s="20" t="n">
        <v>0</v>
      </c>
      <c r="K46" s="18" t="n">
        <v>0.8462941899999999</v>
      </c>
      <c r="L46" s="20" t="n">
        <v>0.3089907</v>
      </c>
      <c r="M46" s="18" t="n">
        <v>0</v>
      </c>
      <c r="N46" s="20" t="n">
        <v>0</v>
      </c>
      <c r="O46" s="18" t="n">
        <v>0</v>
      </c>
      <c r="P46" s="20" t="n">
        <v>0</v>
      </c>
      <c r="Q46" s="18" t="n">
        <v>0.58181507</v>
      </c>
      <c r="R46" s="20" t="n">
        <v>0.27122651</v>
      </c>
    </row>
    <row r="47" spans="1:18">
      <c r="A47" s="15" t="s">
        <v>470</v>
      </c>
      <c r="B47" s="17" t="n">
        <v>2823</v>
      </c>
      <c r="C47" s="18">
        <f>(2481.0/B47*100)</f>
        <v/>
      </c>
      <c r="D47" s="19" t="n">
        <v>342</v>
      </c>
      <c r="E47" s="18" t="n">
        <v>18.41825997</v>
      </c>
      <c r="F47" s="20" t="n">
        <v>2.62698682</v>
      </c>
      <c r="G47" s="18" t="n">
        <v>80.96940724</v>
      </c>
      <c r="H47" s="20" t="n">
        <v>2.49309989</v>
      </c>
      <c r="I47" s="18" t="n">
        <v>0</v>
      </c>
      <c r="J47" s="20" t="n">
        <v>0</v>
      </c>
      <c r="K47" s="18" t="n">
        <v>0.61233279</v>
      </c>
      <c r="L47" s="20" t="n">
        <v>0.45196783</v>
      </c>
      <c r="M47" s="18" t="n">
        <v>0</v>
      </c>
      <c r="N47" s="20" t="n">
        <v>0</v>
      </c>
      <c r="O47" s="18" t="n">
        <v>0</v>
      </c>
      <c r="P47" s="20" t="n">
        <v>0</v>
      </c>
      <c r="Q47" s="18" t="n">
        <v>0</v>
      </c>
      <c r="R47" s="20" t="n">
        <v>0</v>
      </c>
    </row>
    <row r="48" spans="1:18">
      <c r="A48" s="15" t="s">
        <v>471</v>
      </c>
      <c r="B48" s="17" t="n">
        <v>4682</v>
      </c>
      <c r="C48" s="18">
        <f>(4102.0/B48*100)</f>
        <v/>
      </c>
      <c r="D48" s="19" t="n">
        <v>580</v>
      </c>
      <c r="E48" s="18" t="n">
        <v>6.8793675</v>
      </c>
      <c r="F48" s="20" t="n">
        <v>1.42377228</v>
      </c>
      <c r="G48" s="18" t="n">
        <v>91.85117791</v>
      </c>
      <c r="H48" s="20" t="n">
        <v>1.67461456</v>
      </c>
      <c r="I48" s="18" t="n">
        <v>0</v>
      </c>
      <c r="J48" s="20" t="n">
        <v>0</v>
      </c>
      <c r="K48" s="18" t="n">
        <v>0.96502051</v>
      </c>
      <c r="L48" s="20" t="n">
        <v>0.48079521</v>
      </c>
      <c r="M48" s="18" t="n">
        <v>0</v>
      </c>
      <c r="N48" s="20" t="n">
        <v>0</v>
      </c>
      <c r="O48" s="18" t="n">
        <v>0</v>
      </c>
      <c r="P48" s="20" t="n">
        <v>0</v>
      </c>
      <c r="Q48" s="18" t="n">
        <v>0.30443408</v>
      </c>
      <c r="R48" s="20" t="n">
        <v>0.33821805</v>
      </c>
    </row>
    <row r="49" spans="1:18">
      <c r="A49" s="15" t="s">
        <v>472</v>
      </c>
      <c r="B49" s="17" t="n">
        <v>6158</v>
      </c>
      <c r="C49" s="18">
        <f>(5408.0/B49*100)</f>
        <v/>
      </c>
      <c r="D49" s="19" t="n">
        <v>750</v>
      </c>
      <c r="E49" s="18" t="n">
        <v>19.78362577</v>
      </c>
      <c r="F49" s="20" t="n">
        <v>2.00692879</v>
      </c>
      <c r="G49" s="18" t="n">
        <v>78.63626634000001</v>
      </c>
      <c r="H49" s="20" t="n">
        <v>1.97414274</v>
      </c>
      <c r="I49" s="18" t="n">
        <v>0</v>
      </c>
      <c r="J49" s="20" t="n">
        <v>0</v>
      </c>
      <c r="K49" s="18" t="n">
        <v>0.67327888</v>
      </c>
      <c r="L49" s="20" t="n">
        <v>0.39493002</v>
      </c>
      <c r="M49" s="18" t="n">
        <v>0</v>
      </c>
      <c r="N49" s="20" t="n">
        <v>0</v>
      </c>
      <c r="O49" s="18" t="n">
        <v>0</v>
      </c>
      <c r="P49" s="20" t="n">
        <v>0</v>
      </c>
      <c r="Q49" s="18" t="n">
        <v>0.90682901</v>
      </c>
      <c r="R49" s="20" t="n">
        <v>0.5164390599999999</v>
      </c>
    </row>
    <row r="50" spans="1:18">
      <c r="A50" s="15" t="s">
        <v>473</v>
      </c>
      <c r="B50" s="17" t="n">
        <v>3494</v>
      </c>
      <c r="C50" s="18">
        <f>(3130.0/B50*100)</f>
        <v/>
      </c>
      <c r="D50" s="19" t="n">
        <v>364</v>
      </c>
      <c r="E50" s="18" t="n">
        <v>18.57045393</v>
      </c>
      <c r="F50" s="20" t="n">
        <v>2.44925295</v>
      </c>
      <c r="G50" s="18" t="n">
        <v>80.15465700999999</v>
      </c>
      <c r="H50" s="20" t="n">
        <v>2.41619878</v>
      </c>
      <c r="I50" s="18" t="n">
        <v>0</v>
      </c>
      <c r="J50" s="20" t="n">
        <v>0</v>
      </c>
      <c r="K50" s="18" t="n">
        <v>0.38183398</v>
      </c>
      <c r="L50" s="20" t="n">
        <v>0.38375809</v>
      </c>
      <c r="M50" s="18" t="n">
        <v>0</v>
      </c>
      <c r="N50" s="20" t="n">
        <v>0</v>
      </c>
      <c r="O50" s="18" t="n">
        <v>0</v>
      </c>
      <c r="P50" s="20" t="n">
        <v>0</v>
      </c>
      <c r="Q50" s="18" t="n">
        <v>0.8930550900000001</v>
      </c>
      <c r="R50" s="20" t="n">
        <v>0.53892892</v>
      </c>
    </row>
    <row r="51" spans="1:18">
      <c r="A51" s="15" t="s">
        <v>474</v>
      </c>
      <c r="B51" s="17" t="n">
        <v>3013</v>
      </c>
      <c r="C51" s="18">
        <f>(2659.0/B51*100)</f>
        <v/>
      </c>
      <c r="D51" s="19" t="n">
        <v>354</v>
      </c>
      <c r="E51" s="18" t="n">
        <v>3.23538023</v>
      </c>
      <c r="F51" s="20" t="n">
        <v>0.88911523</v>
      </c>
      <c r="G51" s="18" t="n">
        <v>96.14707122</v>
      </c>
      <c r="H51" s="20" t="n">
        <v>0.96641004</v>
      </c>
      <c r="I51" s="18" t="n">
        <v>0</v>
      </c>
      <c r="J51" s="20" t="n">
        <v>0</v>
      </c>
      <c r="K51" s="18" t="n">
        <v>0</v>
      </c>
      <c r="L51" s="20" t="n">
        <v>0</v>
      </c>
      <c r="M51" s="18" t="n">
        <v>0</v>
      </c>
      <c r="N51" s="20" t="n">
        <v>0</v>
      </c>
      <c r="O51" s="18" t="n">
        <v>0</v>
      </c>
      <c r="P51" s="20" t="n">
        <v>0</v>
      </c>
      <c r="Q51" s="18" t="n">
        <v>0.61754855</v>
      </c>
      <c r="R51" s="20" t="n">
        <v>0.42757619</v>
      </c>
    </row>
    <row r="52" spans="1:18">
      <c r="A52" s="15" t="s">
        <v>475</v>
      </c>
      <c r="B52" s="17" t="n">
        <v>2760</v>
      </c>
      <c r="C52" s="18">
        <f>(2436.0/B52*100)</f>
        <v/>
      </c>
      <c r="D52" s="19" t="n">
        <v>324</v>
      </c>
      <c r="E52" s="18" t="n">
        <v>5.71039172</v>
      </c>
      <c r="F52" s="20" t="n">
        <v>1.40553911</v>
      </c>
      <c r="G52" s="18" t="n">
        <v>94.28960828</v>
      </c>
      <c r="H52" s="20" t="n">
        <v>1.40553911</v>
      </c>
      <c r="I52" s="18" t="n">
        <v>0</v>
      </c>
      <c r="J52" s="20" t="n">
        <v>0</v>
      </c>
      <c r="K52" s="18" t="n">
        <v>0</v>
      </c>
      <c r="L52" s="20" t="n">
        <v>0</v>
      </c>
      <c r="M52" s="18" t="n">
        <v>0</v>
      </c>
      <c r="N52" s="20" t="n">
        <v>0</v>
      </c>
      <c r="O52" s="18" t="n">
        <v>0</v>
      </c>
      <c r="P52" s="20" t="n">
        <v>0</v>
      </c>
      <c r="Q52" s="18" t="n">
        <v>0</v>
      </c>
      <c r="R52" s="20" t="n">
        <v>0</v>
      </c>
    </row>
    <row r="53" spans="1:18">
      <c r="A53" s="15" t="s">
        <v>476</v>
      </c>
      <c r="B53" s="17" t="n">
        <v>2474</v>
      </c>
      <c r="C53" s="18">
        <f>(2067.0/B53*100)</f>
        <v/>
      </c>
      <c r="D53" s="19" t="n">
        <v>407</v>
      </c>
      <c r="E53" s="18" t="n">
        <v>27.89063275</v>
      </c>
      <c r="F53" s="20" t="n">
        <v>2.33315667</v>
      </c>
      <c r="G53" s="18" t="n">
        <v>59.79086399</v>
      </c>
      <c r="H53" s="20" t="n">
        <v>2.69194136</v>
      </c>
      <c r="I53" s="18" t="n">
        <v>0</v>
      </c>
      <c r="J53" s="20" t="n">
        <v>0</v>
      </c>
      <c r="K53" s="18" t="n">
        <v>11.39626221</v>
      </c>
      <c r="L53" s="20" t="n">
        <v>1.62324939</v>
      </c>
      <c r="M53" s="18" t="n">
        <v>0</v>
      </c>
      <c r="N53" s="20" t="n">
        <v>0</v>
      </c>
      <c r="O53" s="18" t="n">
        <v>0</v>
      </c>
      <c r="P53" s="20" t="n">
        <v>0</v>
      </c>
      <c r="Q53" s="18" t="n">
        <v>0.92224105</v>
      </c>
      <c r="R53" s="20" t="n">
        <v>0.62861659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6.77612464</v>
      </c>
      <c r="F55" s="20" t="n">
        <v>1.71027992</v>
      </c>
      <c r="G55" s="18" t="n">
        <v>92.16401802999999</v>
      </c>
      <c r="H55" s="20" t="n">
        <v>1.83386127</v>
      </c>
      <c r="I55" s="18" t="n">
        <v>0</v>
      </c>
      <c r="J55" s="20" t="n">
        <v>0</v>
      </c>
      <c r="K55" s="18" t="n">
        <v>0</v>
      </c>
      <c r="L55" s="20" t="n">
        <v>0</v>
      </c>
      <c r="M55" s="18" t="n">
        <v>0</v>
      </c>
      <c r="N55" s="20" t="n">
        <v>0</v>
      </c>
      <c r="O55" s="18" t="n">
        <v>0</v>
      </c>
      <c r="P55" s="20" t="n">
        <v>0</v>
      </c>
      <c r="Q55" s="18" t="n">
        <v>1.05985733</v>
      </c>
      <c r="R55" s="20" t="n">
        <v>0.73279079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(2820.0/B61*100)</f>
        <v/>
      </c>
      <c r="D61" s="19" t="n">
        <v>381</v>
      </c>
      <c r="E61" s="18" t="n">
        <v>8.12490627</v>
      </c>
      <c r="F61" s="20" t="n">
        <v>1.75528695</v>
      </c>
      <c r="G61" s="18" t="n">
        <v>91.87509373</v>
      </c>
      <c r="H61" s="20" t="n">
        <v>1.75528695</v>
      </c>
      <c r="I61" s="18" t="n">
        <v>0</v>
      </c>
      <c r="J61" s="20" t="n">
        <v>0</v>
      </c>
      <c r="K61" s="18" t="n">
        <v>0</v>
      </c>
      <c r="L61" s="20" t="n">
        <v>0</v>
      </c>
      <c r="M61" s="18" t="n">
        <v>0</v>
      </c>
      <c r="N61" s="20" t="n">
        <v>0</v>
      </c>
      <c r="O61" s="18" t="n">
        <v>0</v>
      </c>
      <c r="P61" s="20" t="n">
        <v>0</v>
      </c>
      <c r="Q61" s="18" t="n">
        <v>0</v>
      </c>
      <c r="R61" s="20" t="n">
        <v>0</v>
      </c>
    </row>
    <row r="62" spans="1:18">
      <c r="A62" s="15" t="s">
        <v>486</v>
      </c>
      <c r="B62" s="17" t="n">
        <v>2230</v>
      </c>
      <c r="C62" s="18">
        <f>(1966.0/B62*100)</f>
        <v/>
      </c>
      <c r="D62" s="19" t="n">
        <v>264</v>
      </c>
      <c r="E62" s="18" t="n">
        <v>6.81270083</v>
      </c>
      <c r="F62" s="20" t="n">
        <v>1.48637713</v>
      </c>
      <c r="G62" s="18" t="n">
        <v>93.18729917</v>
      </c>
      <c r="H62" s="20" t="n">
        <v>1.48637713</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6.84938793</v>
      </c>
      <c r="F67" s="20" t="n">
        <v>1.15980624</v>
      </c>
      <c r="G67" s="18" t="n">
        <v>91.0121024</v>
      </c>
      <c r="H67" s="20" t="n">
        <v>1.47916532</v>
      </c>
      <c r="I67" s="18" t="n">
        <v>0</v>
      </c>
      <c r="J67" s="20" t="n">
        <v>0</v>
      </c>
      <c r="K67" s="18" t="n">
        <v>1.45612553</v>
      </c>
      <c r="L67" s="20" t="n">
        <v>0.93958377</v>
      </c>
      <c r="M67" s="18" t="n">
        <v>0</v>
      </c>
      <c r="N67" s="20" t="n">
        <v>0</v>
      </c>
      <c r="O67" s="18" t="n">
        <v>0</v>
      </c>
      <c r="P67" s="20" t="n">
        <v>0</v>
      </c>
      <c r="Q67" s="18" t="n">
        <v>0.68238414</v>
      </c>
      <c r="R67" s="20" t="n">
        <v>0.49769778</v>
      </c>
    </row>
    <row r="68" spans="1:18">
      <c r="A68" s="15" t="s">
        <v>492</v>
      </c>
      <c r="B68" s="17" t="n">
        <v>3460</v>
      </c>
      <c r="C68" s="18">
        <f>(3113.0/B68*100)</f>
        <v/>
      </c>
      <c r="D68" s="19" t="n">
        <v>347</v>
      </c>
      <c r="E68" s="18" t="n">
        <v>23.37401384</v>
      </c>
      <c r="F68" s="20" t="n">
        <v>2.51782033</v>
      </c>
      <c r="G68" s="18" t="n">
        <v>75.78283804</v>
      </c>
      <c r="H68" s="20" t="n">
        <v>2.50762265</v>
      </c>
      <c r="I68" s="18" t="n">
        <v>0</v>
      </c>
      <c r="J68" s="20" t="n">
        <v>0</v>
      </c>
      <c r="K68" s="18" t="n">
        <v>0.29440153</v>
      </c>
      <c r="L68" s="20" t="n">
        <v>0.29534393</v>
      </c>
      <c r="M68" s="18" t="n">
        <v>0</v>
      </c>
      <c r="N68" s="20" t="n">
        <v>0</v>
      </c>
      <c r="O68" s="18" t="n">
        <v>0</v>
      </c>
      <c r="P68" s="20" t="n">
        <v>0</v>
      </c>
      <c r="Q68" s="18" t="n">
        <v>0.54874659</v>
      </c>
      <c r="R68" s="20" t="n">
        <v>0.38472171</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13.67774514</v>
      </c>
      <c r="F70" s="20" t="n">
        <v>1.07730295</v>
      </c>
      <c r="G70" s="18" t="n">
        <v>44.34886203</v>
      </c>
      <c r="H70" s="20" t="n">
        <v>1.39373583</v>
      </c>
      <c r="I70" s="18" t="n">
        <v>0</v>
      </c>
      <c r="J70" s="20" t="n">
        <v>0</v>
      </c>
      <c r="K70" s="18" t="n">
        <v>0.90270188</v>
      </c>
      <c r="L70" s="20" t="n">
        <v>0.22026047</v>
      </c>
      <c r="M70" s="18" t="n">
        <v>40.68176716</v>
      </c>
      <c r="N70" s="20" t="n">
        <v>1.4762924</v>
      </c>
      <c r="O70" s="18" t="n">
        <v>0</v>
      </c>
      <c r="P70" s="20" t="n">
        <v>0</v>
      </c>
      <c r="Q70" s="18" t="n">
        <v>0.38892379</v>
      </c>
      <c r="R70" s="20" t="n">
        <v>0.19372804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(2727.0/B72*100)</f>
        <v/>
      </c>
      <c r="D72" s="19" t="n">
        <v>380</v>
      </c>
      <c r="E72" s="18" t="n">
        <v>4.28153517</v>
      </c>
      <c r="F72" s="20" t="n">
        <v>1.02283484</v>
      </c>
      <c r="G72" s="18" t="n">
        <v>95.31879918999999</v>
      </c>
      <c r="H72" s="20" t="n">
        <v>1.05588868</v>
      </c>
      <c r="I72" s="18" t="n">
        <v>0</v>
      </c>
      <c r="J72" s="20" t="n">
        <v>0</v>
      </c>
      <c r="K72" s="18" t="n">
        <v>0.17241311</v>
      </c>
      <c r="L72" s="20" t="n">
        <v>0.17226135</v>
      </c>
      <c r="M72" s="18" t="n">
        <v>0</v>
      </c>
      <c r="N72" s="20" t="n">
        <v>0</v>
      </c>
      <c r="O72" s="18" t="n">
        <v>0</v>
      </c>
      <c r="P72" s="20" t="n">
        <v>0</v>
      </c>
      <c r="Q72" s="18" t="n">
        <v>0.22725253</v>
      </c>
      <c r="R72" s="20" t="n">
        <v>0.32219841</v>
      </c>
    </row>
    <row r="73" spans="1:18">
      <c r="A73" s="15" t="s">
        <v>497</v>
      </c>
      <c r="B73" s="17" t="n">
        <v>2973</v>
      </c>
      <c r="C73" s="18">
        <f>(2604.0/B73*100)</f>
        <v/>
      </c>
      <c r="D73" s="19" t="n">
        <v>369</v>
      </c>
      <c r="E73" s="18" t="n">
        <v>1.95343482</v>
      </c>
      <c r="F73" s="20" t="n">
        <v>0.73686575</v>
      </c>
      <c r="G73" s="18" t="n">
        <v>98.04656518</v>
      </c>
      <c r="H73" s="20" t="n">
        <v>0.73686575</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(3357.0/B74*100)</f>
        <v/>
      </c>
      <c r="D74" s="19" t="n">
        <v>462</v>
      </c>
      <c r="E74" s="18" t="n">
        <v>3.66965591</v>
      </c>
      <c r="F74" s="20" t="n">
        <v>0.92624898</v>
      </c>
      <c r="G74" s="18" t="n">
        <v>96.21552192</v>
      </c>
      <c r="H74" s="20" t="n">
        <v>0.91961187</v>
      </c>
      <c r="I74" s="18" t="n">
        <v>0</v>
      </c>
      <c r="J74" s="20" t="n">
        <v>0</v>
      </c>
      <c r="K74" s="18" t="n">
        <v>0.11482217</v>
      </c>
      <c r="L74" s="20" t="n">
        <v>0.08323746</v>
      </c>
      <c r="M74" s="18" t="n">
        <v>0</v>
      </c>
      <c r="N74" s="20" t="n">
        <v>0</v>
      </c>
      <c r="O74" s="18" t="n">
        <v>0</v>
      </c>
      <c r="P74" s="20" t="n">
        <v>0</v>
      </c>
      <c r="Q74" s="18" t="n">
        <v>0</v>
      </c>
      <c r="R74" s="20" t="n">
        <v>0</v>
      </c>
    </row>
    <row r="75" spans="1:18">
      <c r="A75" s="15" t="s">
        <v>499</v>
      </c>
      <c r="B75" s="17" t="n">
        <v>4652</v>
      </c>
      <c r="C75" s="18">
        <f>(4095.0/B75*100)</f>
        <v/>
      </c>
      <c r="D75" s="19" t="n">
        <v>557</v>
      </c>
      <c r="E75" s="18" t="n">
        <v>16.75655067</v>
      </c>
      <c r="F75" s="20" t="n">
        <v>1.65840712</v>
      </c>
      <c r="G75" s="18" t="n">
        <v>82.56323926</v>
      </c>
      <c r="H75" s="20" t="n">
        <v>1.66651161</v>
      </c>
      <c r="I75" s="18" t="n">
        <v>0</v>
      </c>
      <c r="J75" s="20" t="n">
        <v>0</v>
      </c>
      <c r="K75" s="18" t="n">
        <v>0.36241609</v>
      </c>
      <c r="L75" s="20" t="n">
        <v>0.36120229</v>
      </c>
      <c r="M75" s="18" t="n">
        <v>0</v>
      </c>
      <c r="N75" s="20" t="n">
        <v>0</v>
      </c>
      <c r="O75" s="18" t="n">
        <v>0</v>
      </c>
      <c r="P75" s="20" t="n">
        <v>0</v>
      </c>
      <c r="Q75" s="18" t="n">
        <v>0.31779399</v>
      </c>
      <c r="R75" s="20" t="n">
        <v>0.25480158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(2648.0/B77*100)</f>
        <v/>
      </c>
      <c r="D77" s="19" t="n">
        <v>321</v>
      </c>
      <c r="E77" s="18" t="n">
        <v>16.85752743</v>
      </c>
      <c r="F77" s="20" t="n">
        <v>2.24770401</v>
      </c>
      <c r="G77" s="18" t="n">
        <v>78.50117957000001</v>
      </c>
      <c r="H77" s="20" t="n">
        <v>2.39836869</v>
      </c>
      <c r="I77" s="18" t="n">
        <v>0</v>
      </c>
      <c r="J77" s="20" t="n">
        <v>0</v>
      </c>
      <c r="K77" s="18" t="n">
        <v>3.59865537</v>
      </c>
      <c r="L77" s="20" t="n">
        <v>1.09376203</v>
      </c>
      <c r="M77" s="18" t="n">
        <v>0</v>
      </c>
      <c r="N77" s="20" t="n">
        <v>0</v>
      </c>
      <c r="O77" s="18" t="n">
        <v>0</v>
      </c>
      <c r="P77" s="20" t="n">
        <v>0</v>
      </c>
      <c r="Q77" s="18" t="n">
        <v>1.04263763</v>
      </c>
      <c r="R77" s="20" t="n">
        <v>0.5192362700000001</v>
      </c>
    </row>
    <row r="78" spans="1:18">
      <c r="A78" s="15" t="s">
        <v>502</v>
      </c>
      <c r="B78" s="17" t="n">
        <v>7115</v>
      </c>
      <c r="C78" s="18">
        <f>(6225.0/B78*100)</f>
        <v/>
      </c>
      <c r="D78" s="19" t="n">
        <v>890</v>
      </c>
      <c r="E78" s="18" t="n">
        <v>16.98362743</v>
      </c>
      <c r="F78" s="20" t="n">
        <v>1.55577421</v>
      </c>
      <c r="G78" s="18" t="n">
        <v>81.98863372</v>
      </c>
      <c r="H78" s="20" t="n">
        <v>1.54878352</v>
      </c>
      <c r="I78" s="18" t="n">
        <v>0</v>
      </c>
      <c r="J78" s="20" t="n">
        <v>0</v>
      </c>
      <c r="K78" s="18" t="n">
        <v>0.76408718</v>
      </c>
      <c r="L78" s="20" t="n">
        <v>0.25182106</v>
      </c>
      <c r="M78" s="18" t="n">
        <v>0</v>
      </c>
      <c r="N78" s="20" t="n">
        <v>0</v>
      </c>
      <c r="O78" s="18" t="n">
        <v>0</v>
      </c>
      <c r="P78" s="20" t="n">
        <v>0</v>
      </c>
      <c r="Q78" s="18" t="n">
        <v>0.26365166</v>
      </c>
      <c r="R78" s="20" t="n">
        <v>0.26325532</v>
      </c>
    </row>
    <row r="79" spans="1:18">
      <c r="A79" s="15" t="s">
        <v>503</v>
      </c>
      <c r="B79" s="17" t="n">
        <v>3154</v>
      </c>
      <c r="C79" s="18">
        <f>(2769.0/B79*100)</f>
        <v/>
      </c>
      <c r="D79" s="19" t="n">
        <v>385</v>
      </c>
      <c r="E79" s="18" t="n">
        <v>20.8607065</v>
      </c>
      <c r="F79" s="20" t="n">
        <v>2.02087311</v>
      </c>
      <c r="G79" s="18" t="n">
        <v>77.75443497000001</v>
      </c>
      <c r="H79" s="20" t="n">
        <v>2.09827933</v>
      </c>
      <c r="I79" s="18" t="n">
        <v>0</v>
      </c>
      <c r="J79" s="20" t="n">
        <v>0</v>
      </c>
      <c r="K79" s="18" t="n">
        <v>0.71819882</v>
      </c>
      <c r="L79" s="20" t="n">
        <v>0.41952555</v>
      </c>
      <c r="M79" s="18" t="n">
        <v>0</v>
      </c>
      <c r="N79" s="20" t="n">
        <v>0</v>
      </c>
      <c r="O79" s="18" t="n">
        <v>0</v>
      </c>
      <c r="P79" s="20" t="n">
        <v>0</v>
      </c>
      <c r="Q79" s="18" t="n">
        <v>0.6666597</v>
      </c>
      <c r="R79" s="20" t="n">
        <v>0.37607103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(14037.0/B82*100)</f>
        <v/>
      </c>
      <c r="D82" s="19" t="n">
        <v>1924</v>
      </c>
      <c r="E82" s="18" t="n">
        <v>9.70039124</v>
      </c>
      <c r="F82" s="20" t="n">
        <v>0.89963187</v>
      </c>
      <c r="G82" s="18" t="n">
        <v>90.00586223000001</v>
      </c>
      <c r="H82" s="20" t="n">
        <v>0.9430142500000001</v>
      </c>
      <c r="I82" s="18" t="n">
        <v>0</v>
      </c>
      <c r="J82" s="20" t="n">
        <v>0</v>
      </c>
      <c r="K82" s="18" t="n">
        <v>0.11389663</v>
      </c>
      <c r="L82" s="20" t="n">
        <v>0.11405144</v>
      </c>
      <c r="M82" s="18" t="n">
        <v>0</v>
      </c>
      <c r="N82" s="20" t="n">
        <v>0</v>
      </c>
      <c r="O82" s="18" t="n">
        <v>0</v>
      </c>
      <c r="P82" s="20" t="n">
        <v>0</v>
      </c>
      <c r="Q82" s="18" t="n">
        <v>0.1798499</v>
      </c>
      <c r="R82" s="20" t="n">
        <v>0.1619819</v>
      </c>
    </row>
    <row r="83" spans="1:18">
      <c r="A83" s="15" t="s">
        <v>507</v>
      </c>
      <c r="B83" s="17" t="n">
        <v>808</v>
      </c>
      <c r="C83" s="18">
        <f>(719.0/B83*100)</f>
        <v/>
      </c>
      <c r="D83" s="19" t="n">
        <v>89</v>
      </c>
      <c r="E83" s="18" t="n">
        <v>1.19795286</v>
      </c>
      <c r="F83" s="20" t="n">
        <v>1.22699635</v>
      </c>
      <c r="G83" s="18" t="n">
        <v>97.67203739</v>
      </c>
      <c r="H83" s="20" t="n">
        <v>1.57838802</v>
      </c>
      <c r="I83" s="18" t="n">
        <v>0</v>
      </c>
      <c r="J83" s="20" t="n">
        <v>0</v>
      </c>
      <c r="K83" s="18" t="n">
        <v>1.13000976</v>
      </c>
      <c r="L83" s="20" t="n">
        <v>1.02983189</v>
      </c>
      <c r="M83" s="18" t="n">
        <v>0</v>
      </c>
      <c r="N83" s="20" t="n">
        <v>0</v>
      </c>
      <c r="O83" s="18" t="n">
        <v>0</v>
      </c>
      <c r="P83" s="20" t="n">
        <v>0</v>
      </c>
      <c r="Q83" s="18" t="n">
        <v>0</v>
      </c>
      <c r="R83" s="20" t="n">
        <v>0</v>
      </c>
    </row>
    <row r="84" spans="1:18">
      <c r="A84" s="23" t="s">
        <v>508</v>
      </c>
      <c r="B84" s="24" t="n">
        <v>938</v>
      </c>
      <c r="C84" s="25">
        <f>(831.0/B84*100)</f>
        <v/>
      </c>
      <c r="D84" s="19" t="n">
        <v>107</v>
      </c>
      <c r="E84" s="18" t="n">
        <v>5.43410706</v>
      </c>
      <c r="F84" s="20" t="n">
        <v>2.08921953</v>
      </c>
      <c r="G84" s="18" t="n">
        <v>94.56589294</v>
      </c>
      <c r="H84" s="20" t="n">
        <v>2.08921953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(6302.0/B7*100)</f>
        <v/>
      </c>
      <c r="D7" s="19" t="n">
        <v>861</v>
      </c>
      <c r="E7" s="18" t="n">
        <v>14.37472178</v>
      </c>
      <c r="F7" s="20" t="n">
        <v>1.33846369</v>
      </c>
      <c r="G7" s="18" t="n">
        <v>84.07466796</v>
      </c>
      <c r="H7" s="20" t="n">
        <v>1.3937212</v>
      </c>
      <c r="I7" s="18" t="n">
        <v>0</v>
      </c>
      <c r="J7" s="20" t="n">
        <v>0</v>
      </c>
      <c r="K7" s="18" t="n">
        <v>0.37663301</v>
      </c>
      <c r="L7" s="20" t="n">
        <v>0.23737204</v>
      </c>
      <c r="M7" s="18" t="n">
        <v>0.01157501</v>
      </c>
      <c r="N7" s="20" t="n">
        <v>0.01174689</v>
      </c>
      <c r="O7" s="18" t="n">
        <v>0</v>
      </c>
      <c r="P7" s="20" t="n">
        <v>0</v>
      </c>
      <c r="Q7" s="18" t="n">
        <v>1.16240224</v>
      </c>
      <c r="R7" s="20" t="n">
        <v>0.39193019</v>
      </c>
    </row>
    <row r="8" spans="1:18">
      <c r="A8" s="15" t="s">
        <v>430</v>
      </c>
      <c r="B8" s="17" t="n">
        <v>3443</v>
      </c>
      <c r="C8" s="18">
        <f>(3014.0/B8*100)</f>
        <v/>
      </c>
      <c r="D8" s="19" t="n">
        <v>429</v>
      </c>
      <c r="E8" s="18" t="n">
        <v>27.81421459</v>
      </c>
      <c r="F8" s="20" t="n">
        <v>2.23173446</v>
      </c>
      <c r="G8" s="18" t="n">
        <v>69.3921282</v>
      </c>
      <c r="H8" s="20" t="n">
        <v>2.48228773</v>
      </c>
      <c r="I8" s="18" t="n">
        <v>0</v>
      </c>
      <c r="J8" s="20" t="n">
        <v>0</v>
      </c>
      <c r="K8" s="18" t="n">
        <v>0</v>
      </c>
      <c r="L8" s="20" t="n">
        <v>0</v>
      </c>
      <c r="M8" s="18" t="n">
        <v>0</v>
      </c>
      <c r="N8" s="20" t="n">
        <v>0</v>
      </c>
      <c r="O8" s="18" t="n">
        <v>0</v>
      </c>
      <c r="P8" s="20" t="n">
        <v>0</v>
      </c>
      <c r="Q8" s="18" t="n">
        <v>2.79365721</v>
      </c>
      <c r="R8" s="20" t="n">
        <v>0.90477482</v>
      </c>
    </row>
    <row r="9" spans="1:18">
      <c r="A9" s="15" t="s">
        <v>431</v>
      </c>
      <c r="B9" s="17" t="n">
        <v>4752</v>
      </c>
      <c r="C9" s="18">
        <f>(4209.0/B9*100)</f>
        <v/>
      </c>
      <c r="D9" s="19" t="n">
        <v>543</v>
      </c>
      <c r="E9" s="18" t="n">
        <v>16.37257204</v>
      </c>
      <c r="F9" s="20" t="n">
        <v>1.67291876</v>
      </c>
      <c r="G9" s="18" t="n">
        <v>81.53970597999999</v>
      </c>
      <c r="H9" s="20" t="n">
        <v>1.73893709</v>
      </c>
      <c r="I9" s="18" t="n">
        <v>0</v>
      </c>
      <c r="J9" s="20" t="n">
        <v>0</v>
      </c>
      <c r="K9" s="18" t="n">
        <v>0</v>
      </c>
      <c r="L9" s="20" t="n">
        <v>0</v>
      </c>
      <c r="M9" s="18" t="n">
        <v>0.37558739</v>
      </c>
      <c r="N9" s="20" t="n">
        <v>0.0440233</v>
      </c>
      <c r="O9" s="18" t="n">
        <v>0</v>
      </c>
      <c r="P9" s="20" t="n">
        <v>0</v>
      </c>
      <c r="Q9" s="18" t="n">
        <v>1.71213458</v>
      </c>
      <c r="R9" s="20" t="n">
        <v>0.51303533</v>
      </c>
    </row>
    <row r="10" spans="1:18">
      <c r="A10" s="15" t="s">
        <v>432</v>
      </c>
      <c r="B10" s="17" t="n">
        <v>10022</v>
      </c>
      <c r="C10" s="18">
        <f>(8806.0/B10*100)</f>
        <v/>
      </c>
      <c r="D10" s="19" t="n">
        <v>1216</v>
      </c>
      <c r="E10" s="18" t="n">
        <v>15.06545713</v>
      </c>
      <c r="F10" s="20" t="n">
        <v>1.49167079</v>
      </c>
      <c r="G10" s="18" t="n">
        <v>84.74148074999999</v>
      </c>
      <c r="H10" s="20" t="n">
        <v>1.49803178</v>
      </c>
      <c r="I10" s="18" t="n">
        <v>0</v>
      </c>
      <c r="J10" s="20" t="n">
        <v>0</v>
      </c>
      <c r="K10" s="18" t="n">
        <v>0.0153965</v>
      </c>
      <c r="L10" s="20" t="n">
        <v>0.01550364</v>
      </c>
      <c r="M10" s="18" t="n">
        <v>0</v>
      </c>
      <c r="N10" s="20" t="n">
        <v>0</v>
      </c>
      <c r="O10" s="18" t="n">
        <v>0</v>
      </c>
      <c r="P10" s="20" t="n">
        <v>0</v>
      </c>
      <c r="Q10" s="18" t="n">
        <v>0.17766563</v>
      </c>
      <c r="R10" s="20" t="n">
        <v>0.07572486</v>
      </c>
    </row>
    <row r="11" spans="1:18">
      <c r="A11" s="15" t="s">
        <v>433</v>
      </c>
      <c r="B11" s="17" t="n">
        <v>3500</v>
      </c>
      <c r="C11" s="18">
        <f>(3102.0/B11*100)</f>
        <v/>
      </c>
      <c r="D11" s="19" t="n">
        <v>398</v>
      </c>
      <c r="E11" s="18" t="n">
        <v>32.42891808</v>
      </c>
      <c r="F11" s="20" t="n">
        <v>2.95361318</v>
      </c>
      <c r="G11" s="18" t="n">
        <v>63.596582</v>
      </c>
      <c r="H11" s="20" t="n">
        <v>2.67005693</v>
      </c>
      <c r="I11" s="18" t="n">
        <v>0</v>
      </c>
      <c r="J11" s="20" t="n">
        <v>0</v>
      </c>
      <c r="K11" s="18" t="n">
        <v>0.2759527</v>
      </c>
      <c r="L11" s="20" t="n">
        <v>0.22928454</v>
      </c>
      <c r="M11" s="18" t="n">
        <v>0</v>
      </c>
      <c r="N11" s="20" t="n">
        <v>0</v>
      </c>
      <c r="O11" s="18" t="n">
        <v>0</v>
      </c>
      <c r="P11" s="20" t="n">
        <v>0</v>
      </c>
      <c r="Q11" s="18" t="n">
        <v>3.69854723</v>
      </c>
      <c r="R11" s="20" t="n">
        <v>1.18638529</v>
      </c>
    </row>
    <row r="12" spans="1:18">
      <c r="A12" s="15" t="s">
        <v>434</v>
      </c>
      <c r="B12" s="17" t="n">
        <v>3422</v>
      </c>
      <c r="C12" s="18">
        <f>(3011.0/B12*100)</f>
        <v/>
      </c>
      <c r="D12" s="19" t="n">
        <v>411</v>
      </c>
      <c r="E12" s="18" t="n">
        <v>26.54632648</v>
      </c>
      <c r="F12" s="20" t="n">
        <v>2.39056017</v>
      </c>
      <c r="G12" s="18" t="n">
        <v>69.85325166</v>
      </c>
      <c r="H12" s="20" t="n">
        <v>2.62119276</v>
      </c>
      <c r="I12" s="18" t="n">
        <v>0</v>
      </c>
      <c r="J12" s="20" t="n">
        <v>0</v>
      </c>
      <c r="K12" s="18" t="n">
        <v>0</v>
      </c>
      <c r="L12" s="20" t="n">
        <v>0</v>
      </c>
      <c r="M12" s="18" t="n">
        <v>0.19101331</v>
      </c>
      <c r="N12" s="20" t="n">
        <v>0.1854618</v>
      </c>
      <c r="O12" s="18" t="n">
        <v>0</v>
      </c>
      <c r="P12" s="20" t="n">
        <v>0</v>
      </c>
      <c r="Q12" s="18" t="n">
        <v>3.40940855</v>
      </c>
      <c r="R12" s="20" t="n">
        <v>1.23373677</v>
      </c>
    </row>
    <row r="13" spans="1:18">
      <c r="A13" s="15" t="s">
        <v>435</v>
      </c>
      <c r="B13" s="17" t="n">
        <v>3602</v>
      </c>
      <c r="C13" s="18">
        <f>(3178.0/B13*100)</f>
        <v/>
      </c>
      <c r="D13" s="19" t="n">
        <v>424</v>
      </c>
      <c r="E13" s="18" t="n">
        <v>20.07719809</v>
      </c>
      <c r="F13" s="20" t="n">
        <v>2.45166337</v>
      </c>
      <c r="G13" s="18" t="n">
        <v>76.36970821</v>
      </c>
      <c r="H13" s="20" t="n">
        <v>2.54638771</v>
      </c>
      <c r="I13" s="18" t="n">
        <v>0</v>
      </c>
      <c r="J13" s="20" t="n">
        <v>0</v>
      </c>
      <c r="K13" s="18" t="n">
        <v>1.24353474</v>
      </c>
      <c r="L13" s="20" t="n">
        <v>0.69185825</v>
      </c>
      <c r="M13" s="18" t="n">
        <v>0</v>
      </c>
      <c r="N13" s="20" t="n">
        <v>0</v>
      </c>
      <c r="O13" s="18" t="n">
        <v>0</v>
      </c>
      <c r="P13" s="20" t="n">
        <v>0</v>
      </c>
      <c r="Q13" s="18" t="n">
        <v>2.30955896</v>
      </c>
      <c r="R13" s="20" t="n">
        <v>0.80157909</v>
      </c>
    </row>
    <row r="14" spans="1:18">
      <c r="A14" s="15" t="s">
        <v>436</v>
      </c>
      <c r="B14" s="17" t="n">
        <v>2788</v>
      </c>
      <c r="C14" s="18">
        <f>(2443.0/B14*100)</f>
        <v/>
      </c>
      <c r="D14" s="19" t="n">
        <v>345</v>
      </c>
      <c r="E14" s="18" t="n">
        <v>9.86502535</v>
      </c>
      <c r="F14" s="20" t="n">
        <v>1.60339701</v>
      </c>
      <c r="G14" s="18" t="n">
        <v>90.13497465</v>
      </c>
      <c r="H14" s="20" t="n">
        <v>1.60339701</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(2526.0/B15*100)</f>
        <v/>
      </c>
      <c r="D15" s="19" t="n">
        <v>337</v>
      </c>
      <c r="E15" s="18" t="n">
        <v>13.53529789</v>
      </c>
      <c r="F15" s="20" t="n">
        <v>2.00138253</v>
      </c>
      <c r="G15" s="18" t="n">
        <v>85.45533304</v>
      </c>
      <c r="H15" s="20" t="n">
        <v>1.96742775</v>
      </c>
      <c r="I15" s="18" t="n">
        <v>0</v>
      </c>
      <c r="J15" s="20" t="n">
        <v>0</v>
      </c>
      <c r="K15" s="18" t="n">
        <v>0.26518104</v>
      </c>
      <c r="L15" s="20" t="n">
        <v>0.26848887</v>
      </c>
      <c r="M15" s="18" t="n">
        <v>0</v>
      </c>
      <c r="N15" s="20" t="n">
        <v>0</v>
      </c>
      <c r="O15" s="18" t="n">
        <v>0</v>
      </c>
      <c r="P15" s="20" t="n">
        <v>0</v>
      </c>
      <c r="Q15" s="18" t="n">
        <v>0.74418803</v>
      </c>
      <c r="R15" s="20" t="n">
        <v>0.45087898</v>
      </c>
    </row>
    <row r="16" spans="1:18">
      <c r="A16" s="15" t="s">
        <v>438</v>
      </c>
      <c r="B16" s="17" t="n">
        <v>3111</v>
      </c>
      <c r="C16" s="18">
        <f>(2742.0/B16*100)</f>
        <v/>
      </c>
      <c r="D16" s="19" t="n">
        <v>369</v>
      </c>
      <c r="E16" s="18" t="n">
        <v>25.29423895</v>
      </c>
      <c r="F16" s="20" t="n">
        <v>2.25287757</v>
      </c>
      <c r="G16" s="18" t="n">
        <v>73.09583698</v>
      </c>
      <c r="H16" s="20" t="n">
        <v>2.44783119</v>
      </c>
      <c r="I16" s="18" t="n">
        <v>0</v>
      </c>
      <c r="J16" s="20" t="n">
        <v>0</v>
      </c>
      <c r="K16" s="18" t="n">
        <v>0.79639417</v>
      </c>
      <c r="L16" s="20" t="n">
        <v>0.49498525</v>
      </c>
      <c r="M16" s="18" t="n">
        <v>0</v>
      </c>
      <c r="N16" s="20" t="n">
        <v>0</v>
      </c>
      <c r="O16" s="18" t="n">
        <v>0</v>
      </c>
      <c r="P16" s="20" t="n">
        <v>0</v>
      </c>
      <c r="Q16" s="18" t="n">
        <v>0.81352991</v>
      </c>
      <c r="R16" s="20" t="n">
        <v>0.51286537</v>
      </c>
    </row>
    <row r="17" spans="1:18">
      <c r="A17" s="15" t="s">
        <v>439</v>
      </c>
      <c r="B17" s="17" t="n">
        <v>3197</v>
      </c>
      <c r="C17" s="18">
        <f>(2832.0/B17*100)</f>
        <v/>
      </c>
      <c r="D17" s="19" t="n">
        <v>365</v>
      </c>
      <c r="E17" s="18" t="n">
        <v>16.83175127</v>
      </c>
      <c r="F17" s="20" t="n">
        <v>2.07129424</v>
      </c>
      <c r="G17" s="18" t="n">
        <v>81.09366638</v>
      </c>
      <c r="H17" s="20" t="n">
        <v>2.17716833</v>
      </c>
      <c r="I17" s="18" t="n">
        <v>0</v>
      </c>
      <c r="J17" s="20" t="n">
        <v>0</v>
      </c>
      <c r="K17" s="18" t="n">
        <v>0</v>
      </c>
      <c r="L17" s="20" t="n">
        <v>0</v>
      </c>
      <c r="M17" s="18" t="n">
        <v>0</v>
      </c>
      <c r="N17" s="20" t="n">
        <v>0</v>
      </c>
      <c r="O17" s="18" t="n">
        <v>0</v>
      </c>
      <c r="P17" s="20" t="n">
        <v>0</v>
      </c>
      <c r="Q17" s="18" t="n">
        <v>2.07458236</v>
      </c>
      <c r="R17" s="20" t="n">
        <v>0.73338705</v>
      </c>
    </row>
    <row r="18" spans="1:18">
      <c r="A18" s="15" t="s">
        <v>440</v>
      </c>
      <c r="B18" s="17" t="n">
        <v>2706</v>
      </c>
      <c r="C18" s="18">
        <f>(2371.0/B18*100)</f>
        <v/>
      </c>
      <c r="D18" s="19" t="n">
        <v>335</v>
      </c>
      <c r="E18" s="18" t="n">
        <v>29.96216546</v>
      </c>
      <c r="F18" s="20" t="n">
        <v>2.36922567</v>
      </c>
      <c r="G18" s="18" t="n">
        <v>67.03553719999999</v>
      </c>
      <c r="H18" s="20" t="n">
        <v>2.49453843</v>
      </c>
      <c r="I18" s="18" t="n">
        <v>0</v>
      </c>
      <c r="J18" s="20" t="n">
        <v>0</v>
      </c>
      <c r="K18" s="18" t="n">
        <v>1.46337405</v>
      </c>
      <c r="L18" s="20" t="n">
        <v>0.84991962</v>
      </c>
      <c r="M18" s="18" t="n">
        <v>0</v>
      </c>
      <c r="N18" s="20" t="n">
        <v>0</v>
      </c>
      <c r="O18" s="18" t="n">
        <v>0</v>
      </c>
      <c r="P18" s="20" t="n">
        <v>0</v>
      </c>
      <c r="Q18" s="18" t="n">
        <v>1.53892328</v>
      </c>
      <c r="R18" s="20" t="n">
        <v>0.8974311</v>
      </c>
    </row>
    <row r="19" spans="1:18">
      <c r="A19" s="15" t="s">
        <v>441</v>
      </c>
      <c r="B19" s="17" t="n">
        <v>2850</v>
      </c>
      <c r="C19" s="18">
        <f>(2496.0/B19*100)</f>
        <v/>
      </c>
      <c r="D19" s="19" t="n">
        <v>354</v>
      </c>
      <c r="E19" s="18" t="n">
        <v>17.86691785</v>
      </c>
      <c r="F19" s="20" t="n">
        <v>2.46642569</v>
      </c>
      <c r="G19" s="18" t="n">
        <v>79.69451469000001</v>
      </c>
      <c r="H19" s="20" t="n">
        <v>2.36460898</v>
      </c>
      <c r="I19" s="18" t="n">
        <v>0</v>
      </c>
      <c r="J19" s="20" t="n">
        <v>0</v>
      </c>
      <c r="K19" s="18" t="n">
        <v>0</v>
      </c>
      <c r="L19" s="20" t="n">
        <v>0</v>
      </c>
      <c r="M19" s="18" t="n">
        <v>0</v>
      </c>
      <c r="N19" s="20" t="n">
        <v>0</v>
      </c>
      <c r="O19" s="18" t="n">
        <v>0</v>
      </c>
      <c r="P19" s="20" t="n">
        <v>0</v>
      </c>
      <c r="Q19" s="18" t="n">
        <v>2.43856746</v>
      </c>
      <c r="R19" s="20" t="n">
        <v>1.1632375</v>
      </c>
    </row>
    <row r="20" spans="1:18">
      <c r="A20" s="15" t="s">
        <v>442</v>
      </c>
      <c r="B20" s="17" t="n">
        <v>1741</v>
      </c>
      <c r="C20" s="18">
        <f>(1529.0/B20*100)</f>
        <v/>
      </c>
      <c r="D20" s="19" t="n">
        <v>212</v>
      </c>
      <c r="E20" s="18" t="n">
        <v>20.93392963</v>
      </c>
      <c r="F20" s="20" t="n">
        <v>2.93949071</v>
      </c>
      <c r="G20" s="18" t="n">
        <v>77.42297315</v>
      </c>
      <c r="H20" s="20" t="n">
        <v>3.1207342</v>
      </c>
      <c r="I20" s="18" t="n">
        <v>0</v>
      </c>
      <c r="J20" s="20" t="n">
        <v>0</v>
      </c>
      <c r="K20" s="18" t="n">
        <v>0.46070723</v>
      </c>
      <c r="L20" s="20" t="n">
        <v>0.4513172</v>
      </c>
      <c r="M20" s="18" t="n">
        <v>0</v>
      </c>
      <c r="N20" s="20" t="n">
        <v>0</v>
      </c>
      <c r="O20" s="18" t="n">
        <v>0</v>
      </c>
      <c r="P20" s="20" t="n">
        <v>0</v>
      </c>
      <c r="Q20" s="18" t="n">
        <v>1.18238999</v>
      </c>
      <c r="R20" s="20" t="n">
        <v>0.85613408</v>
      </c>
    </row>
    <row r="21" spans="1:18">
      <c r="A21" s="15" t="s">
        <v>443</v>
      </c>
      <c r="B21" s="17" t="n">
        <v>2833</v>
      </c>
      <c r="C21" s="18">
        <f>(2364.0/B21*100)</f>
        <v/>
      </c>
      <c r="D21" s="19" t="n">
        <v>469</v>
      </c>
      <c r="E21" s="18" t="n">
        <v>17.23428711</v>
      </c>
      <c r="F21" s="20" t="n">
        <v>1.9896938</v>
      </c>
      <c r="G21" s="18" t="n">
        <v>82.57832308</v>
      </c>
      <c r="H21" s="20" t="n">
        <v>1.99605744</v>
      </c>
      <c r="I21" s="18" t="n">
        <v>0</v>
      </c>
      <c r="J21" s="20" t="n">
        <v>0</v>
      </c>
      <c r="K21" s="18" t="n">
        <v>0</v>
      </c>
      <c r="L21" s="20" t="n">
        <v>0</v>
      </c>
      <c r="M21" s="18" t="n">
        <v>0</v>
      </c>
      <c r="N21" s="20" t="n">
        <v>0</v>
      </c>
      <c r="O21" s="18" t="n">
        <v>0</v>
      </c>
      <c r="P21" s="20" t="n">
        <v>0</v>
      </c>
      <c r="Q21" s="18" t="n">
        <v>0.1873898</v>
      </c>
      <c r="R21" s="20" t="n">
        <v>0.18296172</v>
      </c>
    </row>
    <row r="22" spans="1:18">
      <c r="A22" s="15" t="s">
        <v>444</v>
      </c>
      <c r="B22" s="17" t="n">
        <v>3667</v>
      </c>
      <c r="C22" s="18">
        <f>(3207.0/B22*100)</f>
        <v/>
      </c>
      <c r="D22" s="19" t="n">
        <v>460</v>
      </c>
      <c r="E22" s="18" t="n">
        <v>35.84318365</v>
      </c>
      <c r="F22" s="20" t="n">
        <v>2.30940595</v>
      </c>
      <c r="G22" s="18" t="n">
        <v>59.54746571</v>
      </c>
      <c r="H22" s="20" t="n">
        <v>2.46731133</v>
      </c>
      <c r="I22" s="18" t="n">
        <v>0</v>
      </c>
      <c r="J22" s="20" t="n">
        <v>0</v>
      </c>
      <c r="K22" s="18" t="n">
        <v>0.44625427</v>
      </c>
      <c r="L22" s="20" t="n">
        <v>0.28552337</v>
      </c>
      <c r="M22" s="18" t="n">
        <v>0</v>
      </c>
      <c r="N22" s="20" t="n">
        <v>0</v>
      </c>
      <c r="O22" s="18" t="n">
        <v>0</v>
      </c>
      <c r="P22" s="20" t="n">
        <v>0</v>
      </c>
      <c r="Q22" s="18" t="n">
        <v>4.16309636</v>
      </c>
      <c r="R22" s="20" t="n">
        <v>1.02109256</v>
      </c>
    </row>
    <row r="23" spans="1:18">
      <c r="A23" s="15" t="s">
        <v>445</v>
      </c>
      <c r="B23" s="17" t="n">
        <v>5792</v>
      </c>
      <c r="C23" s="18">
        <f>(5096.0/B23*100)</f>
        <v/>
      </c>
      <c r="D23" s="19" t="n">
        <v>696</v>
      </c>
      <c r="E23" s="18" t="n">
        <v>28.13404339</v>
      </c>
      <c r="F23" s="20" t="n">
        <v>2.68144704</v>
      </c>
      <c r="G23" s="18" t="n">
        <v>69.06530588</v>
      </c>
      <c r="H23" s="20" t="n">
        <v>2.90393004</v>
      </c>
      <c r="I23" s="18" t="n">
        <v>0</v>
      </c>
      <c r="J23" s="20" t="n">
        <v>0</v>
      </c>
      <c r="K23" s="18" t="n">
        <v>0.75576564</v>
      </c>
      <c r="L23" s="20" t="n">
        <v>0.53677169</v>
      </c>
      <c r="M23" s="18" t="n">
        <v>0.05826495</v>
      </c>
      <c r="N23" s="20" t="n">
        <v>0.02140738</v>
      </c>
      <c r="O23" s="18" t="n">
        <v>0</v>
      </c>
      <c r="P23" s="20" t="n">
        <v>0</v>
      </c>
      <c r="Q23" s="18" t="n">
        <v>1.98662014</v>
      </c>
      <c r="R23" s="20" t="n">
        <v>0.95444878</v>
      </c>
    </row>
    <row r="24" spans="1:18">
      <c r="A24" s="15" t="s">
        <v>446</v>
      </c>
      <c r="B24" s="17" t="n">
        <v>3309</v>
      </c>
      <c r="C24" s="18">
        <f>(2940.0/B24*100)</f>
        <v/>
      </c>
      <c r="D24" s="19" t="n">
        <v>369</v>
      </c>
      <c r="E24" s="18" t="n">
        <v>6.81353345</v>
      </c>
      <c r="F24" s="20" t="n">
        <v>1.21673606</v>
      </c>
      <c r="G24" s="18" t="n">
        <v>90.71945748</v>
      </c>
      <c r="H24" s="20" t="n">
        <v>1.41198228</v>
      </c>
      <c r="I24" s="18" t="n">
        <v>0</v>
      </c>
      <c r="J24" s="20" t="n">
        <v>0</v>
      </c>
      <c r="K24" s="18" t="n">
        <v>0.24651395</v>
      </c>
      <c r="L24" s="20" t="n">
        <v>0.24622957</v>
      </c>
      <c r="M24" s="18" t="n">
        <v>0</v>
      </c>
      <c r="N24" s="20" t="n">
        <v>0</v>
      </c>
      <c r="O24" s="18" t="n">
        <v>0</v>
      </c>
      <c r="P24" s="20" t="n">
        <v>0</v>
      </c>
      <c r="Q24" s="18" t="n">
        <v>2.22049512</v>
      </c>
      <c r="R24" s="20" t="n">
        <v>0.88862584</v>
      </c>
    </row>
    <row r="25" spans="1:18">
      <c r="A25" s="15" t="s">
        <v>447</v>
      </c>
      <c r="B25" s="17" t="n">
        <v>2669</v>
      </c>
      <c r="C25" s="18">
        <f>(2330.0/B25*100)</f>
        <v/>
      </c>
      <c r="D25" s="19" t="n">
        <v>339</v>
      </c>
      <c r="E25" s="18" t="n">
        <v>11.05022629</v>
      </c>
      <c r="F25" s="20" t="n">
        <v>1.65379139</v>
      </c>
      <c r="G25" s="18" t="n">
        <v>87.05029948000001</v>
      </c>
      <c r="H25" s="20" t="n">
        <v>1.83315704</v>
      </c>
      <c r="I25" s="18" t="n">
        <v>0</v>
      </c>
      <c r="J25" s="20" t="n">
        <v>0</v>
      </c>
      <c r="K25" s="18" t="n">
        <v>0.51470357</v>
      </c>
      <c r="L25" s="20" t="n">
        <v>0.37869117</v>
      </c>
      <c r="M25" s="18" t="n">
        <v>0</v>
      </c>
      <c r="N25" s="20" t="n">
        <v>0</v>
      </c>
      <c r="O25" s="18" t="n">
        <v>0</v>
      </c>
      <c r="P25" s="20" t="n">
        <v>0</v>
      </c>
      <c r="Q25" s="18" t="n">
        <v>1.38477066</v>
      </c>
      <c r="R25" s="20" t="n">
        <v>0.62296699</v>
      </c>
    </row>
    <row r="26" spans="1:18">
      <c r="A26" s="15" t="s">
        <v>448</v>
      </c>
      <c r="B26" s="17" t="n">
        <v>2419</v>
      </c>
      <c r="C26" s="18">
        <f>(2122.0/B26*100)</f>
        <v/>
      </c>
      <c r="D26" s="19" t="n">
        <v>297</v>
      </c>
      <c r="E26" s="18" t="n">
        <v>13.87360123</v>
      </c>
      <c r="F26" s="20" t="n">
        <v>2.26623093</v>
      </c>
      <c r="G26" s="18" t="n">
        <v>85.26917721</v>
      </c>
      <c r="H26" s="20" t="n">
        <v>2.26670173</v>
      </c>
      <c r="I26" s="18" t="n">
        <v>0</v>
      </c>
      <c r="J26" s="20" t="n">
        <v>0</v>
      </c>
      <c r="K26" s="18" t="n">
        <v>0.31042569</v>
      </c>
      <c r="L26" s="20" t="n">
        <v>0.30623036</v>
      </c>
      <c r="M26" s="18" t="n">
        <v>0</v>
      </c>
      <c r="N26" s="20" t="n">
        <v>0</v>
      </c>
      <c r="O26" s="18" t="n">
        <v>0</v>
      </c>
      <c r="P26" s="20" t="n">
        <v>0</v>
      </c>
      <c r="Q26" s="18" t="n">
        <v>0.54679587</v>
      </c>
      <c r="R26" s="20" t="n">
        <v>0.36823157</v>
      </c>
    </row>
    <row r="27" spans="1:18">
      <c r="A27" s="15" t="s">
        <v>449</v>
      </c>
      <c r="B27" s="17" t="n">
        <v>2683</v>
      </c>
      <c r="C27" s="18">
        <f>(2338.0/B27*100)</f>
        <v/>
      </c>
      <c r="D27" s="19" t="n">
        <v>345</v>
      </c>
      <c r="E27" s="18" t="n">
        <v>29.97740732</v>
      </c>
      <c r="F27" s="20" t="n">
        <v>2.57862173</v>
      </c>
      <c r="G27" s="18" t="n">
        <v>67.09751802</v>
      </c>
      <c r="H27" s="20" t="n">
        <v>2.76771837</v>
      </c>
      <c r="I27" s="18" t="n">
        <v>0</v>
      </c>
      <c r="J27" s="20" t="n">
        <v>0</v>
      </c>
      <c r="K27" s="18" t="n">
        <v>0.31825412</v>
      </c>
      <c r="L27" s="20" t="n">
        <v>0.30643941</v>
      </c>
      <c r="M27" s="18" t="n">
        <v>0</v>
      </c>
      <c r="N27" s="20" t="n">
        <v>0</v>
      </c>
      <c r="O27" s="18" t="n">
        <v>0</v>
      </c>
      <c r="P27" s="20" t="n">
        <v>0</v>
      </c>
      <c r="Q27" s="18" t="n">
        <v>2.60682055</v>
      </c>
      <c r="R27" s="20" t="n">
        <v>0.86880024</v>
      </c>
    </row>
    <row r="28" spans="1:18">
      <c r="A28" s="15" t="s">
        <v>450</v>
      </c>
      <c r="B28" s="17" t="n">
        <v>3803</v>
      </c>
      <c r="C28" s="18">
        <f>(3355.0/B28*100)</f>
        <v/>
      </c>
      <c r="D28" s="19" t="n">
        <v>448</v>
      </c>
      <c r="E28" s="18" t="n">
        <v>34.06981835</v>
      </c>
      <c r="F28" s="20" t="n">
        <v>2.55342117</v>
      </c>
      <c r="G28" s="18" t="n">
        <v>63.85635525</v>
      </c>
      <c r="H28" s="20" t="n">
        <v>2.6538206</v>
      </c>
      <c r="I28" s="18" t="n">
        <v>0</v>
      </c>
      <c r="J28" s="20" t="n">
        <v>0</v>
      </c>
      <c r="K28" s="18" t="n">
        <v>0.22571154</v>
      </c>
      <c r="L28" s="20" t="n">
        <v>0.22651582</v>
      </c>
      <c r="M28" s="18" t="n">
        <v>0.18588002</v>
      </c>
      <c r="N28" s="20" t="n">
        <v>0.18523456</v>
      </c>
      <c r="O28" s="18" t="n">
        <v>0</v>
      </c>
      <c r="P28" s="20" t="n">
        <v>0</v>
      </c>
      <c r="Q28" s="18" t="n">
        <v>1.66223484</v>
      </c>
      <c r="R28" s="20" t="n">
        <v>0.79247346</v>
      </c>
    </row>
    <row r="29" spans="1:18">
      <c r="A29" s="15" t="s">
        <v>451</v>
      </c>
      <c r="B29" s="17" t="n">
        <v>2700</v>
      </c>
      <c r="C29" s="18">
        <f>(2385.0/B29*100)</f>
        <v/>
      </c>
      <c r="D29" s="19" t="n">
        <v>315</v>
      </c>
      <c r="E29" s="18" t="n">
        <v>10.88218385</v>
      </c>
      <c r="F29" s="20" t="n">
        <v>2.03804756</v>
      </c>
      <c r="G29" s="18" t="n">
        <v>88.78691471</v>
      </c>
      <c r="H29" s="20" t="n">
        <v>2.04438353</v>
      </c>
      <c r="I29" s="18" t="n">
        <v>0</v>
      </c>
      <c r="J29" s="20" t="n">
        <v>0</v>
      </c>
      <c r="K29" s="18" t="n">
        <v>0</v>
      </c>
      <c r="L29" s="20" t="n">
        <v>0</v>
      </c>
      <c r="M29" s="18" t="n">
        <v>0</v>
      </c>
      <c r="N29" s="20" t="n">
        <v>0</v>
      </c>
      <c r="O29" s="18" t="n">
        <v>0</v>
      </c>
      <c r="P29" s="20" t="n">
        <v>0</v>
      </c>
      <c r="Q29" s="18" t="n">
        <v>0.33090144</v>
      </c>
      <c r="R29" s="20" t="n">
        <v>0.34090025</v>
      </c>
    </row>
    <row r="30" spans="1:18">
      <c r="A30" s="15" t="s">
        <v>452</v>
      </c>
      <c r="B30" s="17" t="n">
        <v>2257</v>
      </c>
      <c r="C30" s="18">
        <f>(2009.0/B30*100)</f>
        <v/>
      </c>
      <c r="D30" s="19" t="n">
        <v>248</v>
      </c>
      <c r="E30" s="18" t="n">
        <v>13.83733628</v>
      </c>
      <c r="F30" s="20" t="n">
        <v>1.97498848</v>
      </c>
      <c r="G30" s="18" t="n">
        <v>85.36016978000001</v>
      </c>
      <c r="H30" s="20" t="n">
        <v>1.9890298</v>
      </c>
      <c r="I30" s="18" t="n">
        <v>0</v>
      </c>
      <c r="J30" s="20" t="n">
        <v>0</v>
      </c>
      <c r="K30" s="18" t="n">
        <v>0</v>
      </c>
      <c r="L30" s="20" t="n">
        <v>0</v>
      </c>
      <c r="M30" s="18" t="n">
        <v>0</v>
      </c>
      <c r="N30" s="20" t="n">
        <v>0</v>
      </c>
      <c r="O30" s="18" t="n">
        <v>0</v>
      </c>
      <c r="P30" s="20" t="n">
        <v>0</v>
      </c>
      <c r="Q30" s="18" t="n">
        <v>0.80249394</v>
      </c>
      <c r="R30" s="20" t="n">
        <v>0.502302</v>
      </c>
    </row>
    <row r="31" spans="1:18">
      <c r="A31" s="15" t="s">
        <v>453</v>
      </c>
      <c r="B31" s="17" t="n">
        <v>2706</v>
      </c>
      <c r="C31" s="18">
        <f>(2372.0/B31*100)</f>
        <v/>
      </c>
      <c r="D31" s="19" t="n">
        <v>334</v>
      </c>
      <c r="E31" s="18" t="n">
        <v>14.02471726</v>
      </c>
      <c r="F31" s="20" t="n">
        <v>1.80941539</v>
      </c>
      <c r="G31" s="18" t="n">
        <v>84.79322221</v>
      </c>
      <c r="H31" s="20" t="n">
        <v>1.96355139</v>
      </c>
      <c r="I31" s="18" t="n">
        <v>0</v>
      </c>
      <c r="J31" s="20" t="n">
        <v>0</v>
      </c>
      <c r="K31" s="18" t="n">
        <v>0.9108619999999999</v>
      </c>
      <c r="L31" s="20" t="n">
        <v>0.553636</v>
      </c>
      <c r="M31" s="18" t="n">
        <v>0</v>
      </c>
      <c r="N31" s="20" t="n">
        <v>0</v>
      </c>
      <c r="O31" s="18" t="n">
        <v>0</v>
      </c>
      <c r="P31" s="20" t="n">
        <v>0</v>
      </c>
      <c r="Q31" s="18" t="n">
        <v>0.27119854</v>
      </c>
      <c r="R31" s="20" t="n">
        <v>0.28177941</v>
      </c>
    </row>
    <row r="32" spans="1:18">
      <c r="A32" s="15" t="s">
        <v>454</v>
      </c>
      <c r="B32" s="17" t="n">
        <v>2209</v>
      </c>
      <c r="C32" s="18">
        <f>(1840.0/B32*100)</f>
        <v/>
      </c>
      <c r="D32" s="19" t="n">
        <v>369</v>
      </c>
      <c r="E32" s="18" t="n">
        <v>16.7255481</v>
      </c>
      <c r="F32" s="20" t="n">
        <v>1.88926091</v>
      </c>
      <c r="G32" s="18" t="n">
        <v>80.74283878</v>
      </c>
      <c r="H32" s="20" t="n">
        <v>2.09185424</v>
      </c>
      <c r="I32" s="18" t="n">
        <v>0</v>
      </c>
      <c r="J32" s="20" t="n">
        <v>0</v>
      </c>
      <c r="K32" s="18" t="n">
        <v>0</v>
      </c>
      <c r="L32" s="20" t="n">
        <v>0</v>
      </c>
      <c r="M32" s="18" t="n">
        <v>0</v>
      </c>
      <c r="N32" s="20" t="n">
        <v>0</v>
      </c>
      <c r="O32" s="18" t="n">
        <v>0</v>
      </c>
      <c r="P32" s="20" t="n">
        <v>0</v>
      </c>
      <c r="Q32" s="18" t="n">
        <v>2.53161312</v>
      </c>
      <c r="R32" s="20" t="n">
        <v>0.86042067</v>
      </c>
    </row>
    <row r="33" spans="1:18">
      <c r="A33" s="15" t="s">
        <v>455</v>
      </c>
      <c r="B33" s="17" t="n">
        <v>3651</v>
      </c>
      <c r="C33" s="18">
        <f>(3214.0/B33*100)</f>
        <v/>
      </c>
      <c r="D33" s="19" t="n">
        <v>437</v>
      </c>
      <c r="E33" s="18" t="n">
        <v>29.09818672</v>
      </c>
      <c r="F33" s="20" t="n">
        <v>2.87779312</v>
      </c>
      <c r="G33" s="18" t="n">
        <v>70.02633992</v>
      </c>
      <c r="H33" s="20" t="n">
        <v>2.90394931</v>
      </c>
      <c r="I33" s="18" t="n">
        <v>0</v>
      </c>
      <c r="J33" s="20" t="n">
        <v>0</v>
      </c>
      <c r="K33" s="18" t="n">
        <v>0</v>
      </c>
      <c r="L33" s="20" t="n">
        <v>0</v>
      </c>
      <c r="M33" s="18" t="n">
        <v>0</v>
      </c>
      <c r="N33" s="20" t="n">
        <v>0</v>
      </c>
      <c r="O33" s="18" t="n">
        <v>0</v>
      </c>
      <c r="P33" s="20" t="n">
        <v>0</v>
      </c>
      <c r="Q33" s="18" t="n">
        <v>0.87547337</v>
      </c>
      <c r="R33" s="20" t="n">
        <v>0.48286714</v>
      </c>
    </row>
    <row r="34" spans="1:18">
      <c r="A34" s="15" t="s">
        <v>456</v>
      </c>
      <c r="B34" s="17" t="n">
        <v>3035</v>
      </c>
      <c r="C34" s="18">
        <f>(2686.0/B34*100)</f>
        <v/>
      </c>
      <c r="D34" s="19" t="n">
        <v>349</v>
      </c>
      <c r="E34" s="18" t="n">
        <v>32.41757238</v>
      </c>
      <c r="F34" s="20" t="n">
        <v>2.34296934</v>
      </c>
      <c r="G34" s="18" t="n">
        <v>65.40262485</v>
      </c>
      <c r="H34" s="20" t="n">
        <v>2.27466938</v>
      </c>
      <c r="I34" s="18" t="n">
        <v>0</v>
      </c>
      <c r="J34" s="20" t="n">
        <v>0</v>
      </c>
      <c r="K34" s="18" t="n">
        <v>0.46115973</v>
      </c>
      <c r="L34" s="20" t="n">
        <v>0.2702972</v>
      </c>
      <c r="M34" s="18" t="n">
        <v>0</v>
      </c>
      <c r="N34" s="20" t="n">
        <v>0</v>
      </c>
      <c r="O34" s="18" t="n">
        <v>0</v>
      </c>
      <c r="P34" s="20" t="n">
        <v>0</v>
      </c>
      <c r="Q34" s="18" t="n">
        <v>1.71864304</v>
      </c>
      <c r="R34" s="20" t="n">
        <v>0.73662824</v>
      </c>
    </row>
    <row r="35" spans="1:18">
      <c r="A35" s="15" t="s">
        <v>457</v>
      </c>
      <c r="B35" s="17" t="n">
        <v>2901</v>
      </c>
      <c r="C35" s="18">
        <f>(2565.0/B35*100)</f>
        <v/>
      </c>
      <c r="D35" s="19" t="n">
        <v>336</v>
      </c>
      <c r="E35" s="18" t="n">
        <v>32.34137019</v>
      </c>
      <c r="F35" s="20" t="n">
        <v>3.03270443</v>
      </c>
      <c r="G35" s="18" t="n">
        <v>66.33310108000001</v>
      </c>
      <c r="H35" s="20" t="n">
        <v>3.01198565</v>
      </c>
      <c r="I35" s="18" t="n">
        <v>0</v>
      </c>
      <c r="J35" s="20" t="n">
        <v>0</v>
      </c>
      <c r="K35" s="18" t="n">
        <v>0</v>
      </c>
      <c r="L35" s="20" t="n">
        <v>0</v>
      </c>
      <c r="M35" s="18" t="n">
        <v>0</v>
      </c>
      <c r="N35" s="20" t="n">
        <v>0</v>
      </c>
      <c r="O35" s="18" t="n">
        <v>0</v>
      </c>
      <c r="P35" s="20" t="n">
        <v>0</v>
      </c>
      <c r="Q35" s="18" t="n">
        <v>1.32552874</v>
      </c>
      <c r="R35" s="20" t="n">
        <v>0.56995405</v>
      </c>
    </row>
    <row r="36" spans="1:18">
      <c r="A36" s="15" t="s">
        <v>458</v>
      </c>
      <c r="B36" s="17" t="n">
        <v>3404</v>
      </c>
      <c r="C36" s="18">
        <f>(2994.0/B36*100)</f>
        <v/>
      </c>
      <c r="D36" s="19" t="n">
        <v>410</v>
      </c>
      <c r="E36" s="18" t="n">
        <v>25.72465855</v>
      </c>
      <c r="F36" s="20" t="n">
        <v>2.16160814</v>
      </c>
      <c r="G36" s="18" t="n">
        <v>71.90457616</v>
      </c>
      <c r="H36" s="20" t="n">
        <v>2.40158315</v>
      </c>
      <c r="I36" s="18" t="n">
        <v>0</v>
      </c>
      <c r="J36" s="20" t="n">
        <v>0</v>
      </c>
      <c r="K36" s="18" t="n">
        <v>0</v>
      </c>
      <c r="L36" s="20" t="n">
        <v>0</v>
      </c>
      <c r="M36" s="18" t="n">
        <v>0</v>
      </c>
      <c r="N36" s="20" t="n">
        <v>0</v>
      </c>
      <c r="O36" s="18" t="n">
        <v>0</v>
      </c>
      <c r="P36" s="20" t="n">
        <v>0</v>
      </c>
      <c r="Q36" s="18" t="n">
        <v>2.37076528</v>
      </c>
      <c r="R36" s="20" t="n">
        <v>0.81741561</v>
      </c>
    </row>
    <row r="37" spans="1:18">
      <c r="A37" s="15" t="s">
        <v>459</v>
      </c>
      <c r="B37" s="17" t="n">
        <v>2731</v>
      </c>
      <c r="C37" s="18">
        <f>(2386.0/B37*100)</f>
        <v/>
      </c>
      <c r="D37" s="19" t="n">
        <v>345</v>
      </c>
      <c r="E37" s="18" t="n">
        <v>15.39676706</v>
      </c>
      <c r="F37" s="20" t="n">
        <v>1.8797678</v>
      </c>
      <c r="G37" s="18" t="n">
        <v>80.54292521000001</v>
      </c>
      <c r="H37" s="20" t="n">
        <v>2.10230091</v>
      </c>
      <c r="I37" s="18" t="n">
        <v>0</v>
      </c>
      <c r="J37" s="20" t="n">
        <v>0</v>
      </c>
      <c r="K37" s="18" t="n">
        <v>0</v>
      </c>
      <c r="L37" s="20" t="n">
        <v>0</v>
      </c>
      <c r="M37" s="18" t="n">
        <v>0</v>
      </c>
      <c r="N37" s="20" t="n">
        <v>0</v>
      </c>
      <c r="O37" s="18" t="n">
        <v>0</v>
      </c>
      <c r="P37" s="20" t="n">
        <v>0</v>
      </c>
      <c r="Q37" s="18" t="n">
        <v>4.06030774</v>
      </c>
      <c r="R37" s="20" t="n">
        <v>0.99164536</v>
      </c>
    </row>
    <row r="38" spans="1:18">
      <c r="A38" s="15" t="s">
        <v>460</v>
      </c>
      <c r="B38" s="17" t="n">
        <v>2807</v>
      </c>
      <c r="C38" s="18">
        <f>(2324.0/B38*100)</f>
        <v/>
      </c>
      <c r="D38" s="19" t="n">
        <v>483</v>
      </c>
      <c r="E38" s="18" t="n">
        <v>22.81316291</v>
      </c>
      <c r="F38" s="20" t="n">
        <v>2.27431346</v>
      </c>
      <c r="G38" s="18" t="n">
        <v>74.14171962</v>
      </c>
      <c r="H38" s="20" t="n">
        <v>2.41692058</v>
      </c>
      <c r="I38" s="18" t="n">
        <v>0</v>
      </c>
      <c r="J38" s="20" t="n">
        <v>0</v>
      </c>
      <c r="K38" s="18" t="n">
        <v>0.45705541</v>
      </c>
      <c r="L38" s="20" t="n">
        <v>0.26953463</v>
      </c>
      <c r="M38" s="18" t="n">
        <v>0</v>
      </c>
      <c r="N38" s="20" t="n">
        <v>0</v>
      </c>
      <c r="O38" s="18" t="n">
        <v>0</v>
      </c>
      <c r="P38" s="20" t="n">
        <v>0</v>
      </c>
      <c r="Q38" s="18" t="n">
        <v>2.58806207</v>
      </c>
      <c r="R38" s="20" t="n">
        <v>0.95195856</v>
      </c>
    </row>
    <row r="39" spans="1:18">
      <c r="A39" s="15" t="s">
        <v>461</v>
      </c>
      <c r="B39" s="17" t="n">
        <v>2938</v>
      </c>
      <c r="C39" s="18">
        <f>(2581.0/B39*100)</f>
        <v/>
      </c>
      <c r="D39" s="19" t="n">
        <v>357</v>
      </c>
      <c r="E39" s="18" t="n">
        <v>45.70229331</v>
      </c>
      <c r="F39" s="20" t="n">
        <v>3.08365595</v>
      </c>
      <c r="G39" s="18" t="n">
        <v>52.83029213</v>
      </c>
      <c r="H39" s="20" t="n">
        <v>3.49283637</v>
      </c>
      <c r="I39" s="18" t="n">
        <v>0</v>
      </c>
      <c r="J39" s="20" t="n">
        <v>0</v>
      </c>
      <c r="K39" s="18" t="n">
        <v>0</v>
      </c>
      <c r="L39" s="20" t="n">
        <v>0</v>
      </c>
      <c r="M39" s="18" t="n">
        <v>0</v>
      </c>
      <c r="N39" s="20" t="n">
        <v>0</v>
      </c>
      <c r="O39" s="18" t="n">
        <v>0</v>
      </c>
      <c r="P39" s="20" t="n">
        <v>0</v>
      </c>
      <c r="Q39" s="18" t="n">
        <v>1.46741456</v>
      </c>
      <c r="R39" s="20" t="n">
        <v>1.04159375</v>
      </c>
    </row>
    <row r="40" spans="1:18">
      <c r="A40" s="15" t="s">
        <v>462</v>
      </c>
      <c r="B40" s="17" t="n">
        <v>6922</v>
      </c>
      <c r="C40" s="18">
        <f>(6099.0/B40*100)</f>
        <v/>
      </c>
      <c r="D40" s="19" t="n">
        <v>823</v>
      </c>
      <c r="E40" s="18" t="n">
        <v>18.05745557</v>
      </c>
      <c r="F40" s="20" t="n">
        <v>2.20368578</v>
      </c>
      <c r="G40" s="18" t="n">
        <v>80.18935386</v>
      </c>
      <c r="H40" s="20" t="n">
        <v>2.26181784</v>
      </c>
      <c r="I40" s="18" t="n">
        <v>0</v>
      </c>
      <c r="J40" s="20" t="n">
        <v>0</v>
      </c>
      <c r="K40" s="18" t="n">
        <v>0</v>
      </c>
      <c r="L40" s="20" t="n">
        <v>0</v>
      </c>
      <c r="M40" s="18" t="n">
        <v>0</v>
      </c>
      <c r="N40" s="20" t="n">
        <v>0</v>
      </c>
      <c r="O40" s="18" t="n">
        <v>0</v>
      </c>
      <c r="P40" s="20" t="n">
        <v>0</v>
      </c>
      <c r="Q40" s="18" t="n">
        <v>1.75319057</v>
      </c>
      <c r="R40" s="20" t="n">
        <v>0.6395678</v>
      </c>
    </row>
    <row r="41" spans="1:18">
      <c r="A41" s="15" t="s">
        <v>463</v>
      </c>
      <c r="B41" s="17" t="n">
        <v>2854</v>
      </c>
      <c r="C41" s="18">
        <f>(2520.0/B41*100)</f>
        <v/>
      </c>
      <c r="D41" s="19" t="n">
        <v>334</v>
      </c>
      <c r="E41" s="18" t="n">
        <v>16.79768918</v>
      </c>
      <c r="F41" s="20" t="n">
        <v>2.09006557</v>
      </c>
      <c r="G41" s="18" t="n">
        <v>81.29158733</v>
      </c>
      <c r="H41" s="20" t="n">
        <v>2.21540104</v>
      </c>
      <c r="I41" s="18" t="n">
        <v>0</v>
      </c>
      <c r="J41" s="20" t="n">
        <v>0</v>
      </c>
      <c r="K41" s="18" t="n">
        <v>0.73043751</v>
      </c>
      <c r="L41" s="20" t="n">
        <v>0.52584833</v>
      </c>
      <c r="M41" s="18" t="n">
        <v>0</v>
      </c>
      <c r="N41" s="20" t="n">
        <v>0</v>
      </c>
      <c r="O41" s="18" t="n">
        <v>0</v>
      </c>
      <c r="P41" s="20" t="n">
        <v>0</v>
      </c>
      <c r="Q41" s="18" t="n">
        <v>1.18028598</v>
      </c>
      <c r="R41" s="20" t="n">
        <v>0.5769874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(10843.0/B46*100)</f>
        <v/>
      </c>
      <c r="D46" s="19" t="n">
        <v>1230</v>
      </c>
      <c r="E46" s="18" t="n">
        <v>38.0509211</v>
      </c>
      <c r="F46" s="20" t="n">
        <v>1.82148648</v>
      </c>
      <c r="G46" s="18" t="n">
        <v>56.16150664</v>
      </c>
      <c r="H46" s="20" t="n">
        <v>1.87041602</v>
      </c>
      <c r="I46" s="18" t="n">
        <v>0</v>
      </c>
      <c r="J46" s="20" t="n">
        <v>0</v>
      </c>
      <c r="K46" s="18" t="n">
        <v>1.23875093</v>
      </c>
      <c r="L46" s="20" t="n">
        <v>0.35686296</v>
      </c>
      <c r="M46" s="18" t="n">
        <v>0.13625334</v>
      </c>
      <c r="N46" s="20" t="n">
        <v>0.10172808</v>
      </c>
      <c r="O46" s="18" t="n">
        <v>0</v>
      </c>
      <c r="P46" s="20" t="n">
        <v>0</v>
      </c>
      <c r="Q46" s="18" t="n">
        <v>4.41256799</v>
      </c>
      <c r="R46" s="20" t="n">
        <v>0.7604352599999999</v>
      </c>
    </row>
    <row r="47" spans="1:18">
      <c r="A47" s="15" t="s">
        <v>470</v>
      </c>
      <c r="B47" s="17" t="n">
        <v>2823</v>
      </c>
      <c r="C47" s="18">
        <f>(2480.0/B47*100)</f>
        <v/>
      </c>
      <c r="D47" s="19" t="n">
        <v>343</v>
      </c>
      <c r="E47" s="18" t="n">
        <v>30.6734673</v>
      </c>
      <c r="F47" s="20" t="n">
        <v>2.55865953</v>
      </c>
      <c r="G47" s="18" t="n">
        <v>60.7762799</v>
      </c>
      <c r="H47" s="20" t="n">
        <v>3.06179736</v>
      </c>
      <c r="I47" s="18" t="n">
        <v>0</v>
      </c>
      <c r="J47" s="20" t="n">
        <v>0</v>
      </c>
      <c r="K47" s="18" t="n">
        <v>0.61033521</v>
      </c>
      <c r="L47" s="20" t="n">
        <v>0.45047656</v>
      </c>
      <c r="M47" s="18" t="n">
        <v>0</v>
      </c>
      <c r="N47" s="20" t="n">
        <v>0</v>
      </c>
      <c r="O47" s="18" t="n">
        <v>0</v>
      </c>
      <c r="P47" s="20" t="n">
        <v>0</v>
      </c>
      <c r="Q47" s="18" t="n">
        <v>7.93991759</v>
      </c>
      <c r="R47" s="20" t="n">
        <v>1.56838764</v>
      </c>
    </row>
    <row r="48" spans="1:18">
      <c r="A48" s="15" t="s">
        <v>471</v>
      </c>
      <c r="B48" s="17" t="n">
        <v>4682</v>
      </c>
      <c r="C48" s="18">
        <f>(4102.0/B48*100)</f>
        <v/>
      </c>
      <c r="D48" s="19" t="n">
        <v>580</v>
      </c>
      <c r="E48" s="18" t="n">
        <v>26.25085421</v>
      </c>
      <c r="F48" s="20" t="n">
        <v>3.06981282</v>
      </c>
      <c r="G48" s="18" t="n">
        <v>69.17792238</v>
      </c>
      <c r="H48" s="20" t="n">
        <v>3.08539897</v>
      </c>
      <c r="I48" s="18" t="n">
        <v>0</v>
      </c>
      <c r="J48" s="20" t="n">
        <v>0</v>
      </c>
      <c r="K48" s="18" t="n">
        <v>0.96502051</v>
      </c>
      <c r="L48" s="20" t="n">
        <v>0.48079521</v>
      </c>
      <c r="M48" s="18" t="n">
        <v>0</v>
      </c>
      <c r="N48" s="20" t="n">
        <v>0</v>
      </c>
      <c r="O48" s="18" t="n">
        <v>0</v>
      </c>
      <c r="P48" s="20" t="n">
        <v>0</v>
      </c>
      <c r="Q48" s="18" t="n">
        <v>3.6062029</v>
      </c>
      <c r="R48" s="20" t="n">
        <v>1.11058714</v>
      </c>
    </row>
    <row r="49" spans="1:18">
      <c r="A49" s="15" t="s">
        <v>472</v>
      </c>
      <c r="B49" s="17" t="n">
        <v>6158</v>
      </c>
      <c r="C49" s="18">
        <f>(5409.0/B49*100)</f>
        <v/>
      </c>
      <c r="D49" s="19" t="n">
        <v>749</v>
      </c>
      <c r="E49" s="18" t="n">
        <v>34.0061066</v>
      </c>
      <c r="F49" s="20" t="n">
        <v>1.82265507</v>
      </c>
      <c r="G49" s="18" t="n">
        <v>61.53734403</v>
      </c>
      <c r="H49" s="20" t="n">
        <v>1.9523649</v>
      </c>
      <c r="I49" s="18" t="n">
        <v>0</v>
      </c>
      <c r="J49" s="20" t="n">
        <v>0</v>
      </c>
      <c r="K49" s="18" t="n">
        <v>1.55034999</v>
      </c>
      <c r="L49" s="20" t="n">
        <v>0.59446998</v>
      </c>
      <c r="M49" s="18" t="n">
        <v>0.13492314</v>
      </c>
      <c r="N49" s="20" t="n">
        <v>0.09503592</v>
      </c>
      <c r="O49" s="18" t="n">
        <v>0</v>
      </c>
      <c r="P49" s="20" t="n">
        <v>0</v>
      </c>
      <c r="Q49" s="18" t="n">
        <v>2.77127624</v>
      </c>
      <c r="R49" s="20" t="n">
        <v>0.84693461</v>
      </c>
    </row>
    <row r="50" spans="1:18">
      <c r="A50" s="15" t="s">
        <v>473</v>
      </c>
      <c r="B50" s="17" t="n">
        <v>3494</v>
      </c>
      <c r="C50" s="18">
        <f>(3130.0/B50*100)</f>
        <v/>
      </c>
      <c r="D50" s="19" t="n">
        <v>364</v>
      </c>
      <c r="E50" s="18" t="n">
        <v>37.71790687</v>
      </c>
      <c r="F50" s="20" t="n">
        <v>2.77998752</v>
      </c>
      <c r="G50" s="18" t="n">
        <v>59.50257127</v>
      </c>
      <c r="H50" s="20" t="n">
        <v>2.79631998</v>
      </c>
      <c r="I50" s="18" t="n">
        <v>0</v>
      </c>
      <c r="J50" s="20" t="n">
        <v>0</v>
      </c>
      <c r="K50" s="18" t="n">
        <v>0.38183398</v>
      </c>
      <c r="L50" s="20" t="n">
        <v>0.38375809</v>
      </c>
      <c r="M50" s="18" t="n">
        <v>0</v>
      </c>
      <c r="N50" s="20" t="n">
        <v>0</v>
      </c>
      <c r="O50" s="18" t="n">
        <v>0</v>
      </c>
      <c r="P50" s="20" t="n">
        <v>0</v>
      </c>
      <c r="Q50" s="18" t="n">
        <v>2.39768789</v>
      </c>
      <c r="R50" s="20" t="n">
        <v>0.95479919</v>
      </c>
    </row>
    <row r="51" spans="1:18">
      <c r="A51" s="15" t="s">
        <v>474</v>
      </c>
      <c r="B51" s="17" t="n">
        <v>3013</v>
      </c>
      <c r="C51" s="18">
        <f>(2659.0/B51*100)</f>
        <v/>
      </c>
      <c r="D51" s="19" t="n">
        <v>354</v>
      </c>
      <c r="E51" s="18" t="n">
        <v>34.06618666</v>
      </c>
      <c r="F51" s="20" t="n">
        <v>2.65137231</v>
      </c>
      <c r="G51" s="18" t="n">
        <v>63.56318057</v>
      </c>
      <c r="H51" s="20" t="n">
        <v>2.68365611</v>
      </c>
      <c r="I51" s="18" t="n">
        <v>0</v>
      </c>
      <c r="J51" s="20" t="n">
        <v>0</v>
      </c>
      <c r="K51" s="18" t="n">
        <v>0</v>
      </c>
      <c r="L51" s="20" t="n">
        <v>0</v>
      </c>
      <c r="M51" s="18" t="n">
        <v>0</v>
      </c>
      <c r="N51" s="20" t="n">
        <v>0</v>
      </c>
      <c r="O51" s="18" t="n">
        <v>0</v>
      </c>
      <c r="P51" s="20" t="n">
        <v>0</v>
      </c>
      <c r="Q51" s="18" t="n">
        <v>2.37063277</v>
      </c>
      <c r="R51" s="20" t="n">
        <v>0.82821494</v>
      </c>
    </row>
    <row r="52" spans="1:18">
      <c r="A52" s="15" t="s">
        <v>475</v>
      </c>
      <c r="B52" s="17" t="n">
        <v>2760</v>
      </c>
      <c r="C52" s="18">
        <f>(2436.0/B52*100)</f>
        <v/>
      </c>
      <c r="D52" s="19" t="n">
        <v>324</v>
      </c>
      <c r="E52" s="18" t="n">
        <v>22.47730224</v>
      </c>
      <c r="F52" s="20" t="n">
        <v>2.46063692</v>
      </c>
      <c r="G52" s="18" t="n">
        <v>75.50217058</v>
      </c>
      <c r="H52" s="20" t="n">
        <v>2.52723949</v>
      </c>
      <c r="I52" s="18" t="n">
        <v>0</v>
      </c>
      <c r="J52" s="20" t="n">
        <v>0</v>
      </c>
      <c r="K52" s="18" t="n">
        <v>0.41717793</v>
      </c>
      <c r="L52" s="20" t="n">
        <v>0.41672857</v>
      </c>
      <c r="M52" s="18" t="n">
        <v>0</v>
      </c>
      <c r="N52" s="20" t="n">
        <v>0</v>
      </c>
      <c r="O52" s="18" t="n">
        <v>0</v>
      </c>
      <c r="P52" s="20" t="n">
        <v>0</v>
      </c>
      <c r="Q52" s="18" t="n">
        <v>1.60334925</v>
      </c>
      <c r="R52" s="20" t="n">
        <v>0.85453156</v>
      </c>
    </row>
    <row r="53" spans="1:18">
      <c r="A53" s="15" t="s">
        <v>476</v>
      </c>
      <c r="B53" s="17" t="n">
        <v>2474</v>
      </c>
      <c r="C53" s="18">
        <f>(2067.0/B53*100)</f>
        <v/>
      </c>
      <c r="D53" s="19" t="n">
        <v>407</v>
      </c>
      <c r="E53" s="18" t="n">
        <v>51.00467632</v>
      </c>
      <c r="F53" s="20" t="n">
        <v>2.60314671</v>
      </c>
      <c r="G53" s="18" t="n">
        <v>34.77616002</v>
      </c>
      <c r="H53" s="20" t="n">
        <v>2.78080517</v>
      </c>
      <c r="I53" s="18" t="n">
        <v>0</v>
      </c>
      <c r="J53" s="20" t="n">
        <v>0</v>
      </c>
      <c r="K53" s="18" t="n">
        <v>12.17890709</v>
      </c>
      <c r="L53" s="20" t="n">
        <v>1.6640928</v>
      </c>
      <c r="M53" s="18" t="n">
        <v>1.31041283</v>
      </c>
      <c r="N53" s="20" t="n">
        <v>1.21789441</v>
      </c>
      <c r="O53" s="18" t="n">
        <v>0</v>
      </c>
      <c r="P53" s="20" t="n">
        <v>0</v>
      </c>
      <c r="Q53" s="18" t="n">
        <v>0.72984374</v>
      </c>
      <c r="R53" s="20" t="n">
        <v>0.43855815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(2364.0/B55*100)</f>
        <v/>
      </c>
      <c r="D55" s="19" t="n">
        <v>311</v>
      </c>
      <c r="E55" s="18" t="n">
        <v>8.60127391</v>
      </c>
      <c r="F55" s="20" t="n">
        <v>1.82458173</v>
      </c>
      <c r="G55" s="18" t="n">
        <v>89.70772564000001</v>
      </c>
      <c r="H55" s="20" t="n">
        <v>1.81365277</v>
      </c>
      <c r="I55" s="18" t="n">
        <v>0</v>
      </c>
      <c r="J55" s="20" t="n">
        <v>0</v>
      </c>
      <c r="K55" s="18" t="n">
        <v>0</v>
      </c>
      <c r="L55" s="20" t="n">
        <v>0</v>
      </c>
      <c r="M55" s="18" t="n">
        <v>0</v>
      </c>
      <c r="N55" s="20" t="n">
        <v>0</v>
      </c>
      <c r="O55" s="18" t="n">
        <v>0</v>
      </c>
      <c r="P55" s="20" t="n">
        <v>0</v>
      </c>
      <c r="Q55" s="18" t="n">
        <v>1.69100045</v>
      </c>
      <c r="R55" s="20" t="n">
        <v>0.84332397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(2820.0/B61*100)</f>
        <v/>
      </c>
      <c r="D61" s="19" t="n">
        <v>381</v>
      </c>
      <c r="E61" s="18" t="n">
        <v>19.85836573</v>
      </c>
      <c r="F61" s="20" t="n">
        <v>2.34742308</v>
      </c>
      <c r="G61" s="18" t="n">
        <v>77.68644852</v>
      </c>
      <c r="H61" s="20" t="n">
        <v>2.56142885</v>
      </c>
      <c r="I61" s="18" t="n">
        <v>0</v>
      </c>
      <c r="J61" s="20" t="n">
        <v>0</v>
      </c>
      <c r="K61" s="18" t="n">
        <v>0</v>
      </c>
      <c r="L61" s="20" t="n">
        <v>0</v>
      </c>
      <c r="M61" s="18" t="n">
        <v>0</v>
      </c>
      <c r="N61" s="20" t="n">
        <v>0</v>
      </c>
      <c r="O61" s="18" t="n">
        <v>0</v>
      </c>
      <c r="P61" s="20" t="n">
        <v>0</v>
      </c>
      <c r="Q61" s="18" t="n">
        <v>2.45518575</v>
      </c>
      <c r="R61" s="20" t="n">
        <v>1.06448345</v>
      </c>
    </row>
    <row r="62" spans="1:18">
      <c r="A62" s="15" t="s">
        <v>486</v>
      </c>
      <c r="B62" s="17" t="n">
        <v>2230</v>
      </c>
      <c r="C62" s="18">
        <f>(1966.0/B62*100)</f>
        <v/>
      </c>
      <c r="D62" s="19" t="n">
        <v>264</v>
      </c>
      <c r="E62" s="18" t="n">
        <v>13.25815325</v>
      </c>
      <c r="F62" s="20" t="n">
        <v>2.10658155</v>
      </c>
      <c r="G62" s="18" t="n">
        <v>84.8564283</v>
      </c>
      <c r="H62" s="20" t="n">
        <v>2.21377495</v>
      </c>
      <c r="I62" s="18" t="n">
        <v>0</v>
      </c>
      <c r="J62" s="20" t="n">
        <v>0</v>
      </c>
      <c r="K62" s="18" t="n">
        <v>0</v>
      </c>
      <c r="L62" s="20" t="n">
        <v>0</v>
      </c>
      <c r="M62" s="18" t="n">
        <v>1.50913549</v>
      </c>
      <c r="N62" s="20" t="n">
        <v>0.74967554</v>
      </c>
      <c r="O62" s="18" t="n">
        <v>0</v>
      </c>
      <c r="P62" s="20" t="n">
        <v>0</v>
      </c>
      <c r="Q62" s="18" t="n">
        <v>0.37628296</v>
      </c>
      <c r="R62" s="20" t="n">
        <v>0.37617941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37.72837826</v>
      </c>
      <c r="F67" s="20" t="n">
        <v>2.55735331</v>
      </c>
      <c r="G67" s="18" t="n">
        <v>50.48826809</v>
      </c>
      <c r="H67" s="20" t="n">
        <v>2.83109434</v>
      </c>
      <c r="I67" s="18" t="n">
        <v>0</v>
      </c>
      <c r="J67" s="20" t="n">
        <v>0</v>
      </c>
      <c r="K67" s="18" t="n">
        <v>1.854026</v>
      </c>
      <c r="L67" s="20" t="n">
        <v>1.00947866</v>
      </c>
      <c r="M67" s="18" t="n">
        <v>0.50517996</v>
      </c>
      <c r="N67" s="20" t="n">
        <v>0.50229075</v>
      </c>
      <c r="O67" s="18" t="n">
        <v>0</v>
      </c>
      <c r="P67" s="20" t="n">
        <v>0</v>
      </c>
      <c r="Q67" s="18" t="n">
        <v>9.424147700000001</v>
      </c>
      <c r="R67" s="20" t="n">
        <v>1.58212851</v>
      </c>
    </row>
    <row r="68" spans="1:18">
      <c r="A68" s="15" t="s">
        <v>492</v>
      </c>
      <c r="B68" s="17" t="n">
        <v>3460</v>
      </c>
      <c r="C68" s="18">
        <f>(3113.0/B68*100)</f>
        <v/>
      </c>
      <c r="D68" s="19" t="n">
        <v>347</v>
      </c>
      <c r="E68" s="18" t="n">
        <v>43.78403146</v>
      </c>
      <c r="F68" s="20" t="n">
        <v>3.13198259</v>
      </c>
      <c r="G68" s="18" t="n">
        <v>53.5313871</v>
      </c>
      <c r="H68" s="20" t="n">
        <v>3.37300701</v>
      </c>
      <c r="I68" s="18" t="n">
        <v>0</v>
      </c>
      <c r="J68" s="20" t="n">
        <v>0</v>
      </c>
      <c r="K68" s="18" t="n">
        <v>0.29440153</v>
      </c>
      <c r="L68" s="20" t="n">
        <v>0.29534393</v>
      </c>
      <c r="M68" s="18" t="n">
        <v>0</v>
      </c>
      <c r="N68" s="20" t="n">
        <v>0</v>
      </c>
      <c r="O68" s="18" t="n">
        <v>0</v>
      </c>
      <c r="P68" s="20" t="n">
        <v>0</v>
      </c>
      <c r="Q68" s="18" t="n">
        <v>2.39017991</v>
      </c>
      <c r="R68" s="20" t="n">
        <v>0.93853366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43.06772777</v>
      </c>
      <c r="F70" s="20" t="n">
        <v>1.5364107</v>
      </c>
      <c r="G70" s="18" t="n">
        <v>51.58669583</v>
      </c>
      <c r="H70" s="20" t="n">
        <v>1.53857403</v>
      </c>
      <c r="I70" s="18" t="n">
        <v>0</v>
      </c>
      <c r="J70" s="20" t="n">
        <v>0</v>
      </c>
      <c r="K70" s="18" t="n">
        <v>1.79485698</v>
      </c>
      <c r="L70" s="20" t="n">
        <v>0.35058735</v>
      </c>
      <c r="M70" s="18" t="n">
        <v>0.1007763</v>
      </c>
      <c r="N70" s="20" t="n">
        <v>0.10114292</v>
      </c>
      <c r="O70" s="18" t="n">
        <v>0</v>
      </c>
      <c r="P70" s="20" t="n">
        <v>0</v>
      </c>
      <c r="Q70" s="18" t="n">
        <v>3.44994313</v>
      </c>
      <c r="R70" s="20" t="n">
        <v>0.52808324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(2727.0/B72*100)</f>
        <v/>
      </c>
      <c r="D72" s="19" t="n">
        <v>380</v>
      </c>
      <c r="E72" s="18" t="n">
        <v>33.71659507</v>
      </c>
      <c r="F72" s="20" t="n">
        <v>2.54163075</v>
      </c>
      <c r="G72" s="18" t="n">
        <v>64.97570156</v>
      </c>
      <c r="H72" s="20" t="n">
        <v>2.59616329</v>
      </c>
      <c r="I72" s="18" t="n">
        <v>0</v>
      </c>
      <c r="J72" s="20" t="n">
        <v>0</v>
      </c>
      <c r="K72" s="18" t="n">
        <v>0.17241311</v>
      </c>
      <c r="L72" s="20" t="n">
        <v>0.17226135</v>
      </c>
      <c r="M72" s="18" t="n">
        <v>0</v>
      </c>
      <c r="N72" s="20" t="n">
        <v>0</v>
      </c>
      <c r="O72" s="18" t="n">
        <v>0</v>
      </c>
      <c r="P72" s="20" t="n">
        <v>0</v>
      </c>
      <c r="Q72" s="18" t="n">
        <v>1.13529027</v>
      </c>
      <c r="R72" s="20" t="n">
        <v>0.5545768</v>
      </c>
    </row>
    <row r="73" spans="1:18">
      <c r="A73" s="15" t="s">
        <v>497</v>
      </c>
      <c r="B73" s="17" t="n">
        <v>2973</v>
      </c>
      <c r="C73" s="18">
        <f>(2604.0/B73*100)</f>
        <v/>
      </c>
      <c r="D73" s="19" t="n">
        <v>369</v>
      </c>
      <c r="E73" s="18" t="n">
        <v>11.96138074</v>
      </c>
      <c r="F73" s="20" t="n">
        <v>1.64082428</v>
      </c>
      <c r="G73" s="18" t="n">
        <v>88.03861926</v>
      </c>
      <c r="H73" s="20" t="n">
        <v>1.64082428</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(3357.0/B74*100)</f>
        <v/>
      </c>
      <c r="D74" s="19" t="n">
        <v>462</v>
      </c>
      <c r="E74" s="18" t="n">
        <v>13.2731488</v>
      </c>
      <c r="F74" s="20" t="n">
        <v>1.72849101</v>
      </c>
      <c r="G74" s="18" t="n">
        <v>86.0908003</v>
      </c>
      <c r="H74" s="20" t="n">
        <v>1.71564747</v>
      </c>
      <c r="I74" s="18" t="n">
        <v>0</v>
      </c>
      <c r="J74" s="20" t="n">
        <v>0</v>
      </c>
      <c r="K74" s="18" t="n">
        <v>0.11482217</v>
      </c>
      <c r="L74" s="20" t="n">
        <v>0.08323746</v>
      </c>
      <c r="M74" s="18" t="n">
        <v>0</v>
      </c>
      <c r="N74" s="20" t="n">
        <v>0</v>
      </c>
      <c r="O74" s="18" t="n">
        <v>0</v>
      </c>
      <c r="P74" s="20" t="n">
        <v>0</v>
      </c>
      <c r="Q74" s="18" t="n">
        <v>0.52122873</v>
      </c>
      <c r="R74" s="20" t="n">
        <v>0.37114842</v>
      </c>
    </row>
    <row r="75" spans="1:18">
      <c r="A75" s="15" t="s">
        <v>499</v>
      </c>
      <c r="B75" s="17" t="n">
        <v>4652</v>
      </c>
      <c r="C75" s="18">
        <f>(4095.0/B75*100)</f>
        <v/>
      </c>
      <c r="D75" s="19" t="n">
        <v>557</v>
      </c>
      <c r="E75" s="18" t="n">
        <v>27.9571371</v>
      </c>
      <c r="F75" s="20" t="n">
        <v>2.53678132</v>
      </c>
      <c r="G75" s="18" t="n">
        <v>70.84506583</v>
      </c>
      <c r="H75" s="20" t="n">
        <v>2.55911187</v>
      </c>
      <c r="I75" s="18" t="n">
        <v>0</v>
      </c>
      <c r="J75" s="20" t="n">
        <v>0</v>
      </c>
      <c r="K75" s="18" t="n">
        <v>0.36241609</v>
      </c>
      <c r="L75" s="20" t="n">
        <v>0.36120229</v>
      </c>
      <c r="M75" s="18" t="n">
        <v>0.00744058</v>
      </c>
      <c r="N75" s="20" t="n">
        <v>0.00717281</v>
      </c>
      <c r="O75" s="18" t="n">
        <v>0</v>
      </c>
      <c r="P75" s="20" t="n">
        <v>0</v>
      </c>
      <c r="Q75" s="18" t="n">
        <v>0.8279404</v>
      </c>
      <c r="R75" s="20" t="n">
        <v>0.44756319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(2648.0/B77*100)</f>
        <v/>
      </c>
      <c r="D77" s="19" t="n">
        <v>321</v>
      </c>
      <c r="E77" s="18" t="n">
        <v>55.46658231</v>
      </c>
      <c r="F77" s="20" t="n">
        <v>3.27066693</v>
      </c>
      <c r="G77" s="18" t="n">
        <v>32.39962291</v>
      </c>
      <c r="H77" s="20" t="n">
        <v>2.86854843</v>
      </c>
      <c r="I77" s="18" t="n">
        <v>0</v>
      </c>
      <c r="J77" s="20" t="n">
        <v>0</v>
      </c>
      <c r="K77" s="18" t="n">
        <v>4.20779885</v>
      </c>
      <c r="L77" s="20" t="n">
        <v>1.14446578</v>
      </c>
      <c r="M77" s="18" t="n">
        <v>0.34189134</v>
      </c>
      <c r="N77" s="20" t="n">
        <v>0.30744432</v>
      </c>
      <c r="O77" s="18" t="n">
        <v>0</v>
      </c>
      <c r="P77" s="20" t="n">
        <v>0</v>
      </c>
      <c r="Q77" s="18" t="n">
        <v>7.58410459</v>
      </c>
      <c r="R77" s="20" t="n">
        <v>1.55152893</v>
      </c>
    </row>
    <row r="78" spans="1:18">
      <c r="A78" s="15" t="s">
        <v>502</v>
      </c>
      <c r="B78" s="17" t="n">
        <v>7115</v>
      </c>
      <c r="C78" s="18">
        <f>(6224.0/B78*100)</f>
        <v/>
      </c>
      <c r="D78" s="19" t="n">
        <v>891</v>
      </c>
      <c r="E78" s="18" t="n">
        <v>33.2224407</v>
      </c>
      <c r="F78" s="20" t="n">
        <v>2.20268802</v>
      </c>
      <c r="G78" s="18" t="n">
        <v>65.18257678000001</v>
      </c>
      <c r="H78" s="20" t="n">
        <v>2.08451162</v>
      </c>
      <c r="I78" s="18" t="n">
        <v>0</v>
      </c>
      <c r="J78" s="20" t="n">
        <v>0</v>
      </c>
      <c r="K78" s="18" t="n">
        <v>0.7633621900000001</v>
      </c>
      <c r="L78" s="20" t="n">
        <v>0.25160549</v>
      </c>
      <c r="M78" s="18" t="n">
        <v>0.03672184</v>
      </c>
      <c r="N78" s="20" t="n">
        <v>0.03647314</v>
      </c>
      <c r="O78" s="18" t="n">
        <v>0</v>
      </c>
      <c r="P78" s="20" t="n">
        <v>0</v>
      </c>
      <c r="Q78" s="18" t="n">
        <v>0.7948985</v>
      </c>
      <c r="R78" s="20" t="n">
        <v>0.33705713</v>
      </c>
    </row>
    <row r="79" spans="1:18">
      <c r="A79" s="15" t="s">
        <v>503</v>
      </c>
      <c r="B79" s="17" t="n">
        <v>3154</v>
      </c>
      <c r="C79" s="18">
        <f>(2769.0/B79*100)</f>
        <v/>
      </c>
      <c r="D79" s="19" t="n">
        <v>385</v>
      </c>
      <c r="E79" s="18" t="n">
        <v>39.16743579</v>
      </c>
      <c r="F79" s="20" t="n">
        <v>2.56397253</v>
      </c>
      <c r="G79" s="18" t="n">
        <v>52.44867817</v>
      </c>
      <c r="H79" s="20" t="n">
        <v>2.51409814</v>
      </c>
      <c r="I79" s="18" t="n">
        <v>0</v>
      </c>
      <c r="J79" s="20" t="n">
        <v>0</v>
      </c>
      <c r="K79" s="18" t="n">
        <v>1.95516523</v>
      </c>
      <c r="L79" s="20" t="n">
        <v>0.75813654</v>
      </c>
      <c r="M79" s="18" t="n">
        <v>0.50719821</v>
      </c>
      <c r="N79" s="20" t="n">
        <v>0.32680753</v>
      </c>
      <c r="O79" s="18" t="n">
        <v>0</v>
      </c>
      <c r="P79" s="20" t="n">
        <v>0</v>
      </c>
      <c r="Q79" s="18" t="n">
        <v>5.9215226</v>
      </c>
      <c r="R79" s="20" t="n">
        <v>1.30183065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(14037.0/B82*100)</f>
        <v/>
      </c>
      <c r="D82" s="19" t="n">
        <v>1924</v>
      </c>
      <c r="E82" s="18" t="n">
        <v>24.86448353</v>
      </c>
      <c r="F82" s="20" t="n">
        <v>1.44213144</v>
      </c>
      <c r="G82" s="18" t="n">
        <v>72.96206177000001</v>
      </c>
      <c r="H82" s="20" t="n">
        <v>1.53226888</v>
      </c>
      <c r="I82" s="18" t="n">
        <v>0</v>
      </c>
      <c r="J82" s="20" t="n">
        <v>0</v>
      </c>
      <c r="K82" s="18" t="n">
        <v>0.11389663</v>
      </c>
      <c r="L82" s="20" t="n">
        <v>0.11405144</v>
      </c>
      <c r="M82" s="18" t="n">
        <v>0</v>
      </c>
      <c r="N82" s="20" t="n">
        <v>0</v>
      </c>
      <c r="O82" s="18" t="n">
        <v>0</v>
      </c>
      <c r="P82" s="20" t="n">
        <v>0</v>
      </c>
      <c r="Q82" s="18" t="n">
        <v>2.05955807</v>
      </c>
      <c r="R82" s="20" t="n">
        <v>0.42745619</v>
      </c>
    </row>
    <row r="83" spans="1:18">
      <c r="A83" s="15" t="s">
        <v>507</v>
      </c>
      <c r="B83" s="17" t="n">
        <v>808</v>
      </c>
      <c r="C83" s="18">
        <f>(719.0/B83*100)</f>
        <v/>
      </c>
      <c r="D83" s="19" t="n">
        <v>89</v>
      </c>
      <c r="E83" s="18" t="n">
        <v>8.66992484</v>
      </c>
      <c r="F83" s="20" t="n">
        <v>2.84036135</v>
      </c>
      <c r="G83" s="18" t="n">
        <v>89.18645849000001</v>
      </c>
      <c r="H83" s="20" t="n">
        <v>3.26900513</v>
      </c>
      <c r="I83" s="18" t="n">
        <v>0</v>
      </c>
      <c r="J83" s="20" t="n">
        <v>0</v>
      </c>
      <c r="K83" s="18" t="n">
        <v>1.13000976</v>
      </c>
      <c r="L83" s="20" t="n">
        <v>1.02983189</v>
      </c>
      <c r="M83" s="18" t="n">
        <v>0</v>
      </c>
      <c r="N83" s="20" t="n">
        <v>0</v>
      </c>
      <c r="O83" s="18" t="n">
        <v>0</v>
      </c>
      <c r="P83" s="20" t="n">
        <v>0</v>
      </c>
      <c r="Q83" s="18" t="n">
        <v>1.01360692</v>
      </c>
      <c r="R83" s="20" t="n">
        <v>0.98750718</v>
      </c>
    </row>
    <row r="84" spans="1:18">
      <c r="A84" s="23" t="s">
        <v>508</v>
      </c>
      <c r="B84" s="24" t="n">
        <v>938</v>
      </c>
      <c r="C84" s="25">
        <f>(831.0/B84*100)</f>
        <v/>
      </c>
      <c r="D84" s="19" t="n">
        <v>107</v>
      </c>
      <c r="E84" s="18" t="n">
        <v>22.28254166</v>
      </c>
      <c r="F84" s="20" t="n">
        <v>3.70809362</v>
      </c>
      <c r="G84" s="18" t="n">
        <v>77.71745833999999</v>
      </c>
      <c r="H84" s="20" t="n">
        <v>3.70809362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(6307.0/B7*100)</f>
        <v/>
      </c>
      <c r="D7" s="19" t="n">
        <v>856</v>
      </c>
      <c r="E7" s="18" t="n">
        <v>5.38049794</v>
      </c>
      <c r="F7" s="20" t="n">
        <v>0.8995840899999999</v>
      </c>
      <c r="G7" s="18" t="n">
        <v>93.81524899</v>
      </c>
      <c r="H7" s="20" t="n">
        <v>0.95795366</v>
      </c>
      <c r="I7" s="18" t="n">
        <v>0</v>
      </c>
      <c r="J7" s="20" t="n">
        <v>0</v>
      </c>
      <c r="K7" s="18" t="n">
        <v>0.37820685</v>
      </c>
      <c r="L7" s="20" t="n">
        <v>0.23818769</v>
      </c>
      <c r="M7" s="18" t="n">
        <v>0.01162337</v>
      </c>
      <c r="N7" s="20" t="n">
        <v>0.01179657</v>
      </c>
      <c r="O7" s="18" t="n">
        <v>0</v>
      </c>
      <c r="P7" s="20" t="n">
        <v>0</v>
      </c>
      <c r="Q7" s="18" t="n">
        <v>0.41442285</v>
      </c>
      <c r="R7" s="20" t="n">
        <v>0.17267616</v>
      </c>
    </row>
    <row r="8" spans="1:18">
      <c r="A8" s="15" t="s">
        <v>430</v>
      </c>
      <c r="B8" s="17" t="n">
        <v>3443</v>
      </c>
      <c r="C8" s="18">
        <f>(3015.0/B8*100)</f>
        <v/>
      </c>
      <c r="D8" s="19" t="n">
        <v>428</v>
      </c>
      <c r="E8" s="18" t="n">
        <v>15.22849112</v>
      </c>
      <c r="F8" s="20" t="n">
        <v>1.98375597</v>
      </c>
      <c r="G8" s="18" t="n">
        <v>82.27341872</v>
      </c>
      <c r="H8" s="20" t="n">
        <v>2.03356709</v>
      </c>
      <c r="I8" s="18" t="n">
        <v>0</v>
      </c>
      <c r="J8" s="20" t="n">
        <v>0</v>
      </c>
      <c r="K8" s="18" t="n">
        <v>0</v>
      </c>
      <c r="L8" s="20" t="n">
        <v>0</v>
      </c>
      <c r="M8" s="18" t="n">
        <v>0</v>
      </c>
      <c r="N8" s="20" t="n">
        <v>0</v>
      </c>
      <c r="O8" s="18" t="n">
        <v>0</v>
      </c>
      <c r="P8" s="20" t="n">
        <v>0</v>
      </c>
      <c r="Q8" s="18" t="n">
        <v>2.49809016</v>
      </c>
      <c r="R8" s="20" t="n">
        <v>0.7558297</v>
      </c>
    </row>
    <row r="9" spans="1:18">
      <c r="A9" s="15" t="s">
        <v>431</v>
      </c>
      <c r="B9" s="17" t="n">
        <v>4752</v>
      </c>
      <c r="C9" s="18">
        <f>(4211.0/B9*100)</f>
        <v/>
      </c>
      <c r="D9" s="19" t="n">
        <v>541</v>
      </c>
      <c r="E9" s="18" t="n">
        <v>12.02286634</v>
      </c>
      <c r="F9" s="20" t="n">
        <v>1.35643061</v>
      </c>
      <c r="G9" s="18" t="n">
        <v>86.71593357</v>
      </c>
      <c r="H9" s="20" t="n">
        <v>1.31408644</v>
      </c>
      <c r="I9" s="18" t="n">
        <v>0</v>
      </c>
      <c r="J9" s="20" t="n">
        <v>0</v>
      </c>
      <c r="K9" s="18" t="n">
        <v>0.15931807</v>
      </c>
      <c r="L9" s="20" t="n">
        <v>0.16074953</v>
      </c>
      <c r="M9" s="18" t="n">
        <v>0.37715216</v>
      </c>
      <c r="N9" s="20" t="n">
        <v>0.04420521</v>
      </c>
      <c r="O9" s="18" t="n">
        <v>0</v>
      </c>
      <c r="P9" s="20" t="n">
        <v>0</v>
      </c>
      <c r="Q9" s="18" t="n">
        <v>0.72472985</v>
      </c>
      <c r="R9" s="20" t="n">
        <v>0.31301358</v>
      </c>
    </row>
    <row r="10" spans="1:18">
      <c r="A10" s="15" t="s">
        <v>432</v>
      </c>
      <c r="B10" s="17" t="n">
        <v>10022</v>
      </c>
      <c r="C10" s="18">
        <f>(8811.0/B10*100)</f>
        <v/>
      </c>
      <c r="D10" s="19" t="n">
        <v>1211</v>
      </c>
      <c r="E10" s="18" t="n">
        <v>2.71930249</v>
      </c>
      <c r="F10" s="20" t="n">
        <v>0.66935416</v>
      </c>
      <c r="G10" s="18" t="n">
        <v>96.74486258</v>
      </c>
      <c r="H10" s="20" t="n">
        <v>0.72316103</v>
      </c>
      <c r="I10" s="18" t="n">
        <v>0</v>
      </c>
      <c r="J10" s="20" t="n">
        <v>0</v>
      </c>
      <c r="K10" s="18" t="n">
        <v>0.05884264</v>
      </c>
      <c r="L10" s="20" t="n">
        <v>0.03102847</v>
      </c>
      <c r="M10" s="18" t="n">
        <v>0</v>
      </c>
      <c r="N10" s="20" t="n">
        <v>0</v>
      </c>
      <c r="O10" s="18" t="n">
        <v>0</v>
      </c>
      <c r="P10" s="20" t="n">
        <v>0</v>
      </c>
      <c r="Q10" s="18" t="n">
        <v>0.47699229</v>
      </c>
      <c r="R10" s="20" t="n">
        <v>0.24715382</v>
      </c>
    </row>
    <row r="11" spans="1:18">
      <c r="A11" s="15" t="s">
        <v>433</v>
      </c>
      <c r="B11" s="17" t="n">
        <v>3500</v>
      </c>
      <c r="C11" s="18">
        <f>(3109.0/B11*100)</f>
        <v/>
      </c>
      <c r="D11" s="19" t="n">
        <v>391</v>
      </c>
      <c r="E11" s="18" t="n">
        <v>21.53261553</v>
      </c>
      <c r="F11" s="20" t="n">
        <v>2.83576935</v>
      </c>
      <c r="G11" s="18" t="n">
        <v>74.76099745</v>
      </c>
      <c r="H11" s="20" t="n">
        <v>2.67250798</v>
      </c>
      <c r="I11" s="18" t="n">
        <v>0</v>
      </c>
      <c r="J11" s="20" t="n">
        <v>0</v>
      </c>
      <c r="K11" s="18" t="n">
        <v>0.35420056</v>
      </c>
      <c r="L11" s="20" t="n">
        <v>0.24507964</v>
      </c>
      <c r="M11" s="18" t="n">
        <v>0.51770661</v>
      </c>
      <c r="N11" s="20" t="n">
        <v>0.48661867</v>
      </c>
      <c r="O11" s="18" t="n">
        <v>0</v>
      </c>
      <c r="P11" s="20" t="n">
        <v>0</v>
      </c>
      <c r="Q11" s="18" t="n">
        <v>2.83447985</v>
      </c>
      <c r="R11" s="20" t="n">
        <v>0.99174691</v>
      </c>
    </row>
    <row r="12" spans="1:18">
      <c r="A12" s="15" t="s">
        <v>434</v>
      </c>
      <c r="B12" s="17" t="n">
        <v>3422</v>
      </c>
      <c r="C12" s="18">
        <f>(3013.0/B12*100)</f>
        <v/>
      </c>
      <c r="D12" s="19" t="n">
        <v>409</v>
      </c>
      <c r="E12" s="18" t="n">
        <v>3.78149551</v>
      </c>
      <c r="F12" s="20" t="n">
        <v>1.19716464</v>
      </c>
      <c r="G12" s="18" t="n">
        <v>94.12302269</v>
      </c>
      <c r="H12" s="20" t="n">
        <v>1.43388595</v>
      </c>
      <c r="I12" s="18" t="n">
        <v>0</v>
      </c>
      <c r="J12" s="20" t="n">
        <v>0</v>
      </c>
      <c r="K12" s="18" t="n">
        <v>0.25449355</v>
      </c>
      <c r="L12" s="20" t="n">
        <v>0.26790099</v>
      </c>
      <c r="M12" s="18" t="n">
        <v>0.19331084</v>
      </c>
      <c r="N12" s="20" t="n">
        <v>0.18770516</v>
      </c>
      <c r="O12" s="18" t="n">
        <v>0</v>
      </c>
      <c r="P12" s="20" t="n">
        <v>0</v>
      </c>
      <c r="Q12" s="18" t="n">
        <v>1.64767742</v>
      </c>
      <c r="R12" s="20" t="n">
        <v>0.83366357</v>
      </c>
    </row>
    <row r="13" spans="1:18">
      <c r="A13" s="15" t="s">
        <v>435</v>
      </c>
      <c r="B13" s="17" t="n">
        <v>3602</v>
      </c>
      <c r="C13" s="18">
        <f>(3182.0/B13*100)</f>
        <v/>
      </c>
      <c r="D13" s="19" t="n">
        <v>420</v>
      </c>
      <c r="E13" s="18" t="n">
        <v>5.97489721</v>
      </c>
      <c r="F13" s="20" t="n">
        <v>1.33669807</v>
      </c>
      <c r="G13" s="18" t="n">
        <v>91.5632117</v>
      </c>
      <c r="H13" s="20" t="n">
        <v>1.58610467</v>
      </c>
      <c r="I13" s="18" t="n">
        <v>0</v>
      </c>
      <c r="J13" s="20" t="n">
        <v>0</v>
      </c>
      <c r="K13" s="18" t="n">
        <v>1.36136463</v>
      </c>
      <c r="L13" s="20" t="n">
        <v>0.69509874</v>
      </c>
      <c r="M13" s="18" t="n">
        <v>0</v>
      </c>
      <c r="N13" s="20" t="n">
        <v>0</v>
      </c>
      <c r="O13" s="18" t="n">
        <v>0</v>
      </c>
      <c r="P13" s="20" t="n">
        <v>0</v>
      </c>
      <c r="Q13" s="18" t="n">
        <v>1.10052645</v>
      </c>
      <c r="R13" s="20" t="n">
        <v>0.52376139</v>
      </c>
    </row>
    <row r="14" spans="1:18">
      <c r="A14" s="15" t="s">
        <v>436</v>
      </c>
      <c r="B14" s="17" t="n">
        <v>2788</v>
      </c>
      <c r="C14" s="18">
        <f>(2447.0/B14*100)</f>
        <v/>
      </c>
      <c r="D14" s="19" t="n">
        <v>341</v>
      </c>
      <c r="E14" s="18" t="n">
        <v>2.41390803</v>
      </c>
      <c r="F14" s="20" t="n">
        <v>0.86505628</v>
      </c>
      <c r="G14" s="18" t="n">
        <v>97.03617834000001</v>
      </c>
      <c r="H14" s="20" t="n">
        <v>0.95295101</v>
      </c>
      <c r="I14" s="18" t="n">
        <v>0</v>
      </c>
      <c r="J14" s="20" t="n">
        <v>0</v>
      </c>
      <c r="K14" s="18" t="n">
        <v>0</v>
      </c>
      <c r="L14" s="20" t="n">
        <v>0</v>
      </c>
      <c r="M14" s="18" t="n">
        <v>0</v>
      </c>
      <c r="N14" s="20" t="n">
        <v>0</v>
      </c>
      <c r="O14" s="18" t="n">
        <v>0</v>
      </c>
      <c r="P14" s="20" t="n">
        <v>0</v>
      </c>
      <c r="Q14" s="18" t="n">
        <v>0.54991364</v>
      </c>
      <c r="R14" s="20" t="n">
        <v>0.41028162</v>
      </c>
    </row>
    <row r="15" spans="1:18">
      <c r="A15" s="15" t="s">
        <v>437</v>
      </c>
      <c r="B15" s="17" t="n">
        <v>2863</v>
      </c>
      <c r="C15" s="18">
        <f>(2529.0/B15*100)</f>
        <v/>
      </c>
      <c r="D15" s="19" t="n">
        <v>334</v>
      </c>
      <c r="E15" s="18" t="n">
        <v>2.00527194</v>
      </c>
      <c r="F15" s="20" t="n">
        <v>0.8457999</v>
      </c>
      <c r="G15" s="18" t="n">
        <v>97.72702151999999</v>
      </c>
      <c r="H15" s="20" t="n">
        <v>0.97222385</v>
      </c>
      <c r="I15" s="18" t="n">
        <v>0</v>
      </c>
      <c r="J15" s="20" t="n">
        <v>0</v>
      </c>
      <c r="K15" s="18" t="n">
        <v>0.26770654</v>
      </c>
      <c r="L15" s="20" t="n">
        <v>0.27109191</v>
      </c>
      <c r="M15" s="18" t="n">
        <v>0</v>
      </c>
      <c r="N15" s="20" t="n">
        <v>0</v>
      </c>
      <c r="O15" s="18" t="n">
        <v>0</v>
      </c>
      <c r="P15" s="20" t="n">
        <v>0</v>
      </c>
      <c r="Q15" s="18" t="n">
        <v>0</v>
      </c>
      <c r="R15" s="20" t="n">
        <v>0</v>
      </c>
    </row>
    <row r="16" spans="1:18">
      <c r="A16" s="15" t="s">
        <v>438</v>
      </c>
      <c r="B16" s="17" t="n">
        <v>3111</v>
      </c>
      <c r="C16" s="18">
        <f>(2743.0/B16*100)</f>
        <v/>
      </c>
      <c r="D16" s="19" t="n">
        <v>368</v>
      </c>
      <c r="E16" s="18" t="n">
        <v>8.48019865</v>
      </c>
      <c r="F16" s="20" t="n">
        <v>1.68218991</v>
      </c>
      <c r="G16" s="18" t="n">
        <v>89.25159001999999</v>
      </c>
      <c r="H16" s="20" t="n">
        <v>1.83968392</v>
      </c>
      <c r="I16" s="18" t="n">
        <v>0</v>
      </c>
      <c r="J16" s="20" t="n">
        <v>0</v>
      </c>
      <c r="K16" s="18" t="n">
        <v>1.0694529</v>
      </c>
      <c r="L16" s="20" t="n">
        <v>0.73978912</v>
      </c>
      <c r="M16" s="18" t="n">
        <v>0</v>
      </c>
      <c r="N16" s="20" t="n">
        <v>0</v>
      </c>
      <c r="O16" s="18" t="n">
        <v>0</v>
      </c>
      <c r="P16" s="20" t="n">
        <v>0</v>
      </c>
      <c r="Q16" s="18" t="n">
        <v>1.19875843</v>
      </c>
      <c r="R16" s="20" t="n">
        <v>0.57020654</v>
      </c>
    </row>
    <row r="17" spans="1:18">
      <c r="A17" s="15" t="s">
        <v>439</v>
      </c>
      <c r="B17" s="17" t="n">
        <v>3197</v>
      </c>
      <c r="C17" s="18">
        <f>(2836.0/B17*100)</f>
        <v/>
      </c>
      <c r="D17" s="19" t="n">
        <v>361</v>
      </c>
      <c r="E17" s="18" t="n">
        <v>9.6597376</v>
      </c>
      <c r="F17" s="20" t="n">
        <v>1.60461547</v>
      </c>
      <c r="G17" s="18" t="n">
        <v>89.65256416</v>
      </c>
      <c r="H17" s="20" t="n">
        <v>1.64256394</v>
      </c>
      <c r="I17" s="18" t="n">
        <v>0</v>
      </c>
      <c r="J17" s="20" t="n">
        <v>0</v>
      </c>
      <c r="K17" s="18" t="n">
        <v>0.1974143</v>
      </c>
      <c r="L17" s="20" t="n">
        <v>0.19758056</v>
      </c>
      <c r="M17" s="18" t="n">
        <v>0</v>
      </c>
      <c r="N17" s="20" t="n">
        <v>0</v>
      </c>
      <c r="O17" s="18" t="n">
        <v>0</v>
      </c>
      <c r="P17" s="20" t="n">
        <v>0</v>
      </c>
      <c r="Q17" s="18" t="n">
        <v>0.49028393</v>
      </c>
      <c r="R17" s="20" t="n">
        <v>0.36428649</v>
      </c>
    </row>
    <row r="18" spans="1:18">
      <c r="A18" s="15" t="s">
        <v>440</v>
      </c>
      <c r="B18" s="17" t="n">
        <v>2706</v>
      </c>
      <c r="C18" s="18">
        <f>(2374.0/B18*100)</f>
        <v/>
      </c>
      <c r="D18" s="19" t="n">
        <v>332</v>
      </c>
      <c r="E18" s="18" t="n">
        <v>9.20073361</v>
      </c>
      <c r="F18" s="20" t="n">
        <v>1.56737916</v>
      </c>
      <c r="G18" s="18" t="n">
        <v>86.21991265</v>
      </c>
      <c r="H18" s="20" t="n">
        <v>1.94114604</v>
      </c>
      <c r="I18" s="18" t="n">
        <v>0</v>
      </c>
      <c r="J18" s="20" t="n">
        <v>0</v>
      </c>
      <c r="K18" s="18" t="n">
        <v>2.03501117</v>
      </c>
      <c r="L18" s="20" t="n">
        <v>1.11573074</v>
      </c>
      <c r="M18" s="18" t="n">
        <v>0</v>
      </c>
      <c r="N18" s="20" t="n">
        <v>0</v>
      </c>
      <c r="O18" s="18" t="n">
        <v>0</v>
      </c>
      <c r="P18" s="20" t="n">
        <v>0</v>
      </c>
      <c r="Q18" s="18" t="n">
        <v>2.54434257</v>
      </c>
      <c r="R18" s="20" t="n">
        <v>1.09781149</v>
      </c>
    </row>
    <row r="19" spans="1:18">
      <c r="A19" s="15" t="s">
        <v>441</v>
      </c>
      <c r="B19" s="17" t="n">
        <v>2850</v>
      </c>
      <c r="C19" s="18">
        <f>(2497.0/B19*100)</f>
        <v/>
      </c>
      <c r="D19" s="19" t="n">
        <v>353</v>
      </c>
      <c r="E19" s="18" t="n">
        <v>10.70887624</v>
      </c>
      <c r="F19" s="20" t="n">
        <v>1.90777165</v>
      </c>
      <c r="G19" s="18" t="n">
        <v>87.47274317999999</v>
      </c>
      <c r="H19" s="20" t="n">
        <v>1.93810734</v>
      </c>
      <c r="I19" s="18" t="n">
        <v>0</v>
      </c>
      <c r="J19" s="20" t="n">
        <v>0</v>
      </c>
      <c r="K19" s="18" t="n">
        <v>0</v>
      </c>
      <c r="L19" s="20" t="n">
        <v>0</v>
      </c>
      <c r="M19" s="18" t="n">
        <v>0</v>
      </c>
      <c r="N19" s="20" t="n">
        <v>0</v>
      </c>
      <c r="O19" s="18" t="n">
        <v>0</v>
      </c>
      <c r="P19" s="20" t="n">
        <v>0</v>
      </c>
      <c r="Q19" s="18" t="n">
        <v>1.81838059</v>
      </c>
      <c r="R19" s="20" t="n">
        <v>0.56805553</v>
      </c>
    </row>
    <row r="20" spans="1:18">
      <c r="A20" s="15" t="s">
        <v>442</v>
      </c>
      <c r="B20" s="17" t="n">
        <v>1741</v>
      </c>
      <c r="C20" s="18">
        <f>(1533.0/B20*100)</f>
        <v/>
      </c>
      <c r="D20" s="19" t="n">
        <v>208</v>
      </c>
      <c r="E20" s="18" t="n">
        <v>6.03244659</v>
      </c>
      <c r="F20" s="20" t="n">
        <v>1.83665633</v>
      </c>
      <c r="G20" s="18" t="n">
        <v>93.49719938</v>
      </c>
      <c r="H20" s="20" t="n">
        <v>1.88628311</v>
      </c>
      <c r="I20" s="18" t="n">
        <v>0</v>
      </c>
      <c r="J20" s="20" t="n">
        <v>0</v>
      </c>
      <c r="K20" s="18" t="n">
        <v>0.47035403</v>
      </c>
      <c r="L20" s="20" t="n">
        <v>0.46101677</v>
      </c>
      <c r="M20" s="18" t="n">
        <v>0</v>
      </c>
      <c r="N20" s="20" t="n">
        <v>0</v>
      </c>
      <c r="O20" s="18" t="n">
        <v>0</v>
      </c>
      <c r="P20" s="20" t="n">
        <v>0</v>
      </c>
      <c r="Q20" s="18" t="n">
        <v>0</v>
      </c>
      <c r="R20" s="20" t="n">
        <v>0</v>
      </c>
    </row>
    <row r="21" spans="1:18">
      <c r="A21" s="15" t="s">
        <v>443</v>
      </c>
      <c r="B21" s="17" t="n">
        <v>2833</v>
      </c>
      <c r="C21" s="18">
        <f>(2367.0/B21*100)</f>
        <v/>
      </c>
      <c r="D21" s="19" t="n">
        <v>466</v>
      </c>
      <c r="E21" s="18" t="n">
        <v>1.85648859</v>
      </c>
      <c r="F21" s="20" t="n">
        <v>0.64975058</v>
      </c>
      <c r="G21" s="18" t="n">
        <v>97.47978335000001</v>
      </c>
      <c r="H21" s="20" t="n">
        <v>0.74837041</v>
      </c>
      <c r="I21" s="18" t="n">
        <v>0</v>
      </c>
      <c r="J21" s="20" t="n">
        <v>0</v>
      </c>
      <c r="K21" s="18" t="n">
        <v>0</v>
      </c>
      <c r="L21" s="20" t="n">
        <v>0</v>
      </c>
      <c r="M21" s="18" t="n">
        <v>0</v>
      </c>
      <c r="N21" s="20" t="n">
        <v>0</v>
      </c>
      <c r="O21" s="18" t="n">
        <v>0</v>
      </c>
      <c r="P21" s="20" t="n">
        <v>0</v>
      </c>
      <c r="Q21" s="18" t="n">
        <v>0.66372805</v>
      </c>
      <c r="R21" s="20" t="n">
        <v>0.37953441</v>
      </c>
    </row>
    <row r="22" spans="1:18">
      <c r="A22" s="15" t="s">
        <v>444</v>
      </c>
      <c r="B22" s="17" t="n">
        <v>3667</v>
      </c>
      <c r="C22" s="18">
        <f>(3290.0/B22*100)</f>
        <v/>
      </c>
      <c r="D22" s="19" t="n">
        <v>377</v>
      </c>
      <c r="E22" s="18" t="n">
        <v>19.33504827</v>
      </c>
      <c r="F22" s="20" t="n">
        <v>2.61343563</v>
      </c>
      <c r="G22" s="18" t="n">
        <v>76.82735717</v>
      </c>
      <c r="H22" s="20" t="n">
        <v>2.88599536</v>
      </c>
      <c r="I22" s="18" t="n">
        <v>0</v>
      </c>
      <c r="J22" s="20" t="n">
        <v>0</v>
      </c>
      <c r="K22" s="18" t="n">
        <v>0.76962378</v>
      </c>
      <c r="L22" s="20" t="n">
        <v>0.41518241</v>
      </c>
      <c r="M22" s="18" t="n">
        <v>0</v>
      </c>
      <c r="N22" s="20" t="n">
        <v>0</v>
      </c>
      <c r="O22" s="18" t="n">
        <v>0</v>
      </c>
      <c r="P22" s="20" t="n">
        <v>0</v>
      </c>
      <c r="Q22" s="18" t="n">
        <v>3.06797078</v>
      </c>
      <c r="R22" s="20" t="n">
        <v>1.01218167</v>
      </c>
    </row>
    <row r="23" spans="1:18">
      <c r="A23" s="15" t="s">
        <v>445</v>
      </c>
      <c r="B23" s="17" t="n">
        <v>5792</v>
      </c>
      <c r="C23" s="18">
        <f>(5100.0/B23*100)</f>
        <v/>
      </c>
      <c r="D23" s="19" t="n">
        <v>692</v>
      </c>
      <c r="E23" s="18" t="n">
        <v>11.09612627</v>
      </c>
      <c r="F23" s="20" t="n">
        <v>1.90313717</v>
      </c>
      <c r="G23" s="18" t="n">
        <v>85.61522115</v>
      </c>
      <c r="H23" s="20" t="n">
        <v>2.20970197</v>
      </c>
      <c r="I23" s="18" t="n">
        <v>0</v>
      </c>
      <c r="J23" s="20" t="n">
        <v>0</v>
      </c>
      <c r="K23" s="18" t="n">
        <v>1.16175226</v>
      </c>
      <c r="L23" s="20" t="n">
        <v>0.61754426</v>
      </c>
      <c r="M23" s="18" t="n">
        <v>0.05856235</v>
      </c>
      <c r="N23" s="20" t="n">
        <v>0.0214955</v>
      </c>
      <c r="O23" s="18" t="n">
        <v>0</v>
      </c>
      <c r="P23" s="20" t="n">
        <v>0</v>
      </c>
      <c r="Q23" s="18" t="n">
        <v>2.06833797</v>
      </c>
      <c r="R23" s="20" t="n">
        <v>1.0901493</v>
      </c>
    </row>
    <row r="24" spans="1:18">
      <c r="A24" s="15" t="s">
        <v>446</v>
      </c>
      <c r="B24" s="17" t="n">
        <v>3309</v>
      </c>
      <c r="C24" s="18">
        <f>(2950.0/B24*100)</f>
        <v/>
      </c>
      <c r="D24" s="19" t="n">
        <v>359</v>
      </c>
      <c r="E24" s="18" t="n">
        <v>7.700113</v>
      </c>
      <c r="F24" s="20" t="n">
        <v>1.49382384</v>
      </c>
      <c r="G24" s="18" t="n">
        <v>89.87096153</v>
      </c>
      <c r="H24" s="20" t="n">
        <v>1.71005971</v>
      </c>
      <c r="I24" s="18" t="n">
        <v>0</v>
      </c>
      <c r="J24" s="20" t="n">
        <v>0</v>
      </c>
      <c r="K24" s="18" t="n">
        <v>0.25309459</v>
      </c>
      <c r="L24" s="20" t="n">
        <v>0.25276716</v>
      </c>
      <c r="M24" s="18" t="n">
        <v>0</v>
      </c>
      <c r="N24" s="20" t="n">
        <v>0</v>
      </c>
      <c r="O24" s="18" t="n">
        <v>0</v>
      </c>
      <c r="P24" s="20" t="n">
        <v>0</v>
      </c>
      <c r="Q24" s="18" t="n">
        <v>2.17583089</v>
      </c>
      <c r="R24" s="20" t="n">
        <v>0.82296723</v>
      </c>
    </row>
    <row r="25" spans="1:18">
      <c r="A25" s="15" t="s">
        <v>447</v>
      </c>
      <c r="B25" s="17" t="n">
        <v>2669</v>
      </c>
      <c r="C25" s="18">
        <f>(2330.0/B25*100)</f>
        <v/>
      </c>
      <c r="D25" s="19" t="n">
        <v>339</v>
      </c>
      <c r="E25" s="18" t="n">
        <v>14.80290869</v>
      </c>
      <c r="F25" s="20" t="n">
        <v>1.93852065</v>
      </c>
      <c r="G25" s="18" t="n">
        <v>82.98004211999999</v>
      </c>
      <c r="H25" s="20" t="n">
        <v>1.9759822</v>
      </c>
      <c r="I25" s="18" t="n">
        <v>0</v>
      </c>
      <c r="J25" s="20" t="n">
        <v>0</v>
      </c>
      <c r="K25" s="18" t="n">
        <v>0.51470357</v>
      </c>
      <c r="L25" s="20" t="n">
        <v>0.37869117</v>
      </c>
      <c r="M25" s="18" t="n">
        <v>0</v>
      </c>
      <c r="N25" s="20" t="n">
        <v>0</v>
      </c>
      <c r="O25" s="18" t="n">
        <v>0</v>
      </c>
      <c r="P25" s="20" t="n">
        <v>0</v>
      </c>
      <c r="Q25" s="18" t="n">
        <v>1.70234563</v>
      </c>
      <c r="R25" s="20" t="n">
        <v>0.77052474</v>
      </c>
    </row>
    <row r="26" spans="1:18">
      <c r="A26" s="15" t="s">
        <v>448</v>
      </c>
      <c r="B26" s="17" t="n">
        <v>2419</v>
      </c>
      <c r="C26" s="18">
        <f>(2124.0/B26*100)</f>
        <v/>
      </c>
      <c r="D26" s="19" t="n">
        <v>295</v>
      </c>
      <c r="E26" s="18" t="n">
        <v>6.80194875</v>
      </c>
      <c r="F26" s="20" t="n">
        <v>1.54062349</v>
      </c>
      <c r="G26" s="18" t="n">
        <v>91.79122838000001</v>
      </c>
      <c r="H26" s="20" t="n">
        <v>1.6355333</v>
      </c>
      <c r="I26" s="18" t="n">
        <v>0</v>
      </c>
      <c r="J26" s="20" t="n">
        <v>0</v>
      </c>
      <c r="K26" s="18" t="n">
        <v>0.31245021</v>
      </c>
      <c r="L26" s="20" t="n">
        <v>0.30822564</v>
      </c>
      <c r="M26" s="18" t="n">
        <v>0</v>
      </c>
      <c r="N26" s="20" t="n">
        <v>0</v>
      </c>
      <c r="O26" s="18" t="n">
        <v>0</v>
      </c>
      <c r="P26" s="20" t="n">
        <v>0</v>
      </c>
      <c r="Q26" s="18" t="n">
        <v>1.09437266</v>
      </c>
      <c r="R26" s="20" t="n">
        <v>0.56267908</v>
      </c>
    </row>
    <row r="27" spans="1:18">
      <c r="A27" s="15" t="s">
        <v>449</v>
      </c>
      <c r="B27" s="17" t="n">
        <v>2683</v>
      </c>
      <c r="C27" s="18">
        <f>(2344.0/B27*100)</f>
        <v/>
      </c>
      <c r="D27" s="19" t="n">
        <v>339</v>
      </c>
      <c r="E27" s="18" t="n">
        <v>14.17687214</v>
      </c>
      <c r="F27" s="20" t="n">
        <v>1.84095344</v>
      </c>
      <c r="G27" s="18" t="n">
        <v>83.40464310999999</v>
      </c>
      <c r="H27" s="20" t="n">
        <v>1.98496973</v>
      </c>
      <c r="I27" s="18" t="n">
        <v>0</v>
      </c>
      <c r="J27" s="20" t="n">
        <v>0</v>
      </c>
      <c r="K27" s="18" t="n">
        <v>0.32382735</v>
      </c>
      <c r="L27" s="20" t="n">
        <v>0.31170977</v>
      </c>
      <c r="M27" s="18" t="n">
        <v>0</v>
      </c>
      <c r="N27" s="20" t="n">
        <v>0</v>
      </c>
      <c r="O27" s="18" t="n">
        <v>0</v>
      </c>
      <c r="P27" s="20" t="n">
        <v>0</v>
      </c>
      <c r="Q27" s="18" t="n">
        <v>2.0946574</v>
      </c>
      <c r="R27" s="20" t="n">
        <v>0.7695570900000001</v>
      </c>
    </row>
    <row r="28" spans="1:18">
      <c r="A28" s="15" t="s">
        <v>450</v>
      </c>
      <c r="B28" s="17" t="n">
        <v>3803</v>
      </c>
      <c r="C28" s="18">
        <f>(3366.0/B28*100)</f>
        <v/>
      </c>
      <c r="D28" s="19" t="n">
        <v>437</v>
      </c>
      <c r="E28" s="18" t="n">
        <v>37.97624686</v>
      </c>
      <c r="F28" s="20" t="n">
        <v>2.61717501</v>
      </c>
      <c r="G28" s="18" t="n">
        <v>61.01609961</v>
      </c>
      <c r="H28" s="20" t="n">
        <v>2.60922082</v>
      </c>
      <c r="I28" s="18" t="n">
        <v>0</v>
      </c>
      <c r="J28" s="20" t="n">
        <v>0</v>
      </c>
      <c r="K28" s="18" t="n">
        <v>0.23186745</v>
      </c>
      <c r="L28" s="20" t="n">
        <v>0.23273025</v>
      </c>
      <c r="M28" s="18" t="n">
        <v>0.19094959</v>
      </c>
      <c r="N28" s="20" t="n">
        <v>0.19030203</v>
      </c>
      <c r="O28" s="18" t="n">
        <v>0</v>
      </c>
      <c r="P28" s="20" t="n">
        <v>0</v>
      </c>
      <c r="Q28" s="18" t="n">
        <v>0.58483648</v>
      </c>
      <c r="R28" s="20" t="n">
        <v>0.57366253</v>
      </c>
    </row>
    <row r="29" spans="1:18">
      <c r="A29" s="15" t="s">
        <v>451</v>
      </c>
      <c r="B29" s="17" t="n">
        <v>2700</v>
      </c>
      <c r="C29" s="18">
        <f>(2385.0/B29*100)</f>
        <v/>
      </c>
      <c r="D29" s="19" t="n">
        <v>315</v>
      </c>
      <c r="E29" s="18" t="n">
        <v>8.18115199</v>
      </c>
      <c r="F29" s="20" t="n">
        <v>1.49616026</v>
      </c>
      <c r="G29" s="18" t="n">
        <v>91.81884801</v>
      </c>
      <c r="H29" s="20" t="n">
        <v>1.49616026</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(2012.0/B30*100)</f>
        <v/>
      </c>
      <c r="D30" s="19" t="n">
        <v>245</v>
      </c>
      <c r="E30" s="18" t="n">
        <v>7.27064941</v>
      </c>
      <c r="F30" s="20" t="n">
        <v>2.13691526</v>
      </c>
      <c r="G30" s="18" t="n">
        <v>92.72935059</v>
      </c>
      <c r="H30" s="20" t="n">
        <v>2.13691526</v>
      </c>
      <c r="I30" s="18" t="n">
        <v>0</v>
      </c>
      <c r="J30" s="20" t="n">
        <v>0</v>
      </c>
      <c r="K30" s="18" t="n">
        <v>0</v>
      </c>
      <c r="L30" s="20" t="n">
        <v>0</v>
      </c>
      <c r="M30" s="18" t="n">
        <v>0</v>
      </c>
      <c r="N30" s="20" t="n">
        <v>0</v>
      </c>
      <c r="O30" s="18" t="n">
        <v>0</v>
      </c>
      <c r="P30" s="20" t="n">
        <v>0</v>
      </c>
      <c r="Q30" s="18" t="n">
        <v>0</v>
      </c>
      <c r="R30" s="20" t="n">
        <v>0</v>
      </c>
    </row>
    <row r="31" spans="1:18">
      <c r="A31" s="15" t="s">
        <v>453</v>
      </c>
      <c r="B31" s="17" t="n">
        <v>2706</v>
      </c>
      <c r="C31" s="18">
        <f>(2373.0/B31*100)</f>
        <v/>
      </c>
      <c r="D31" s="19" t="n">
        <v>333</v>
      </c>
      <c r="E31" s="18" t="n">
        <v>6.4310643</v>
      </c>
      <c r="F31" s="20" t="n">
        <v>1.14983241</v>
      </c>
      <c r="G31" s="18" t="n">
        <v>91.78220654</v>
      </c>
      <c r="H31" s="20" t="n">
        <v>1.4404252</v>
      </c>
      <c r="I31" s="18" t="n">
        <v>0</v>
      </c>
      <c r="J31" s="20" t="n">
        <v>0</v>
      </c>
      <c r="K31" s="18" t="n">
        <v>1.51468418</v>
      </c>
      <c r="L31" s="20" t="n">
        <v>0.82051466</v>
      </c>
      <c r="M31" s="18" t="n">
        <v>0</v>
      </c>
      <c r="N31" s="20" t="n">
        <v>0</v>
      </c>
      <c r="O31" s="18" t="n">
        <v>0</v>
      </c>
      <c r="P31" s="20" t="n">
        <v>0</v>
      </c>
      <c r="Q31" s="18" t="n">
        <v>0.27204498</v>
      </c>
      <c r="R31" s="20" t="n">
        <v>0.28264696</v>
      </c>
    </row>
    <row r="32" spans="1:18">
      <c r="A32" s="15" t="s">
        <v>454</v>
      </c>
      <c r="B32" s="17" t="n">
        <v>2209</v>
      </c>
      <c r="C32" s="18">
        <f>(1842.0/B32*100)</f>
        <v/>
      </c>
      <c r="D32" s="19" t="n">
        <v>367</v>
      </c>
      <c r="E32" s="18" t="n">
        <v>2.39558737</v>
      </c>
      <c r="F32" s="20" t="n">
        <v>0.9321277</v>
      </c>
      <c r="G32" s="18" t="n">
        <v>97.35699705</v>
      </c>
      <c r="H32" s="20" t="n">
        <v>0.9564092</v>
      </c>
      <c r="I32" s="18" t="n">
        <v>0</v>
      </c>
      <c r="J32" s="20" t="n">
        <v>0</v>
      </c>
      <c r="K32" s="18" t="n">
        <v>0</v>
      </c>
      <c r="L32" s="20" t="n">
        <v>0</v>
      </c>
      <c r="M32" s="18" t="n">
        <v>0</v>
      </c>
      <c r="N32" s="20" t="n">
        <v>0</v>
      </c>
      <c r="O32" s="18" t="n">
        <v>0</v>
      </c>
      <c r="P32" s="20" t="n">
        <v>0</v>
      </c>
      <c r="Q32" s="18" t="n">
        <v>0.24741557</v>
      </c>
      <c r="R32" s="20" t="n">
        <v>0.24771762</v>
      </c>
    </row>
    <row r="33" spans="1:18">
      <c r="A33" s="15" t="s">
        <v>455</v>
      </c>
      <c r="B33" s="17" t="n">
        <v>3651</v>
      </c>
      <c r="C33" s="18">
        <f>(3226.0/B33*100)</f>
        <v/>
      </c>
      <c r="D33" s="19" t="n">
        <v>425</v>
      </c>
      <c r="E33" s="18" t="n">
        <v>10.61866841</v>
      </c>
      <c r="F33" s="20" t="n">
        <v>1.93101288</v>
      </c>
      <c r="G33" s="18" t="n">
        <v>87.64716661</v>
      </c>
      <c r="H33" s="20" t="n">
        <v>2.05004125</v>
      </c>
      <c r="I33" s="18" t="n">
        <v>0</v>
      </c>
      <c r="J33" s="20" t="n">
        <v>0</v>
      </c>
      <c r="K33" s="18" t="n">
        <v>0</v>
      </c>
      <c r="L33" s="20" t="n">
        <v>0</v>
      </c>
      <c r="M33" s="18" t="n">
        <v>0</v>
      </c>
      <c r="N33" s="20" t="n">
        <v>0</v>
      </c>
      <c r="O33" s="18" t="n">
        <v>0</v>
      </c>
      <c r="P33" s="20" t="n">
        <v>0</v>
      </c>
      <c r="Q33" s="18" t="n">
        <v>1.73416498</v>
      </c>
      <c r="R33" s="20" t="n">
        <v>0.71956326</v>
      </c>
    </row>
    <row r="34" spans="1:18">
      <c r="A34" s="15" t="s">
        <v>456</v>
      </c>
      <c r="B34" s="17" t="n">
        <v>3035</v>
      </c>
      <c r="C34" s="18">
        <f>(2691.0/B34*100)</f>
        <v/>
      </c>
      <c r="D34" s="19" t="n">
        <v>344</v>
      </c>
      <c r="E34" s="18" t="n">
        <v>7.48806311</v>
      </c>
      <c r="F34" s="20" t="n">
        <v>1.47263969</v>
      </c>
      <c r="G34" s="18" t="n">
        <v>90.73146934</v>
      </c>
      <c r="H34" s="20" t="n">
        <v>1.60574625</v>
      </c>
      <c r="I34" s="18" t="n">
        <v>0</v>
      </c>
      <c r="J34" s="20" t="n">
        <v>0</v>
      </c>
      <c r="K34" s="18" t="n">
        <v>0.46705598</v>
      </c>
      <c r="L34" s="20" t="n">
        <v>0.27302189</v>
      </c>
      <c r="M34" s="18" t="n">
        <v>0</v>
      </c>
      <c r="N34" s="20" t="n">
        <v>0</v>
      </c>
      <c r="O34" s="18" t="n">
        <v>0</v>
      </c>
      <c r="P34" s="20" t="n">
        <v>0</v>
      </c>
      <c r="Q34" s="18" t="n">
        <v>1.31341157</v>
      </c>
      <c r="R34" s="20" t="n">
        <v>0.62607866</v>
      </c>
    </row>
    <row r="35" spans="1:18">
      <c r="A35" s="15" t="s">
        <v>457</v>
      </c>
      <c r="B35" s="17" t="n">
        <v>2901</v>
      </c>
      <c r="C35" s="18">
        <f>(2565.0/B35*100)</f>
        <v/>
      </c>
      <c r="D35" s="19" t="n">
        <v>336</v>
      </c>
      <c r="E35" s="18" t="n">
        <v>5.86462995</v>
      </c>
      <c r="F35" s="20" t="n">
        <v>1.16895341</v>
      </c>
      <c r="G35" s="18" t="n">
        <v>93.91055528</v>
      </c>
      <c r="H35" s="20" t="n">
        <v>1.17047867</v>
      </c>
      <c r="I35" s="18" t="n">
        <v>0</v>
      </c>
      <c r="J35" s="20" t="n">
        <v>0</v>
      </c>
      <c r="K35" s="18" t="n">
        <v>0</v>
      </c>
      <c r="L35" s="20" t="n">
        <v>0</v>
      </c>
      <c r="M35" s="18" t="n">
        <v>0</v>
      </c>
      <c r="N35" s="20" t="n">
        <v>0</v>
      </c>
      <c r="O35" s="18" t="n">
        <v>0</v>
      </c>
      <c r="P35" s="20" t="n">
        <v>0</v>
      </c>
      <c r="Q35" s="18" t="n">
        <v>0.22481477</v>
      </c>
      <c r="R35" s="20" t="n">
        <v>0.15946196</v>
      </c>
    </row>
    <row r="36" spans="1:18">
      <c r="A36" s="15" t="s">
        <v>458</v>
      </c>
      <c r="B36" s="17" t="n">
        <v>3404</v>
      </c>
      <c r="C36" s="18">
        <f>(2999.0/B36*100)</f>
        <v/>
      </c>
      <c r="D36" s="19" t="n">
        <v>405</v>
      </c>
      <c r="E36" s="18" t="n">
        <v>14.50632385</v>
      </c>
      <c r="F36" s="20" t="n">
        <v>1.8699496</v>
      </c>
      <c r="G36" s="18" t="n">
        <v>83.65116852</v>
      </c>
      <c r="H36" s="20" t="n">
        <v>1.94656189</v>
      </c>
      <c r="I36" s="18" t="n">
        <v>0</v>
      </c>
      <c r="J36" s="20" t="n">
        <v>0</v>
      </c>
      <c r="K36" s="18" t="n">
        <v>0.1022598</v>
      </c>
      <c r="L36" s="20" t="n">
        <v>0.09139657</v>
      </c>
      <c r="M36" s="18" t="n">
        <v>0</v>
      </c>
      <c r="N36" s="20" t="n">
        <v>0</v>
      </c>
      <c r="O36" s="18" t="n">
        <v>0</v>
      </c>
      <c r="P36" s="20" t="n">
        <v>0</v>
      </c>
      <c r="Q36" s="18" t="n">
        <v>1.74024782</v>
      </c>
      <c r="R36" s="20" t="n">
        <v>0.70763464</v>
      </c>
    </row>
    <row r="37" spans="1:18">
      <c r="A37" s="15" t="s">
        <v>459</v>
      </c>
      <c r="B37" s="17" t="n">
        <v>2731</v>
      </c>
      <c r="C37" s="18">
        <f>(2392.0/B37*100)</f>
        <v/>
      </c>
      <c r="D37" s="19" t="n">
        <v>339</v>
      </c>
      <c r="E37" s="18" t="n">
        <v>10.02636027</v>
      </c>
      <c r="F37" s="20" t="n">
        <v>1.70557274</v>
      </c>
      <c r="G37" s="18" t="n">
        <v>89.10237176</v>
      </c>
      <c r="H37" s="20" t="n">
        <v>1.75126144</v>
      </c>
      <c r="I37" s="18" t="n">
        <v>0</v>
      </c>
      <c r="J37" s="20" t="n">
        <v>0</v>
      </c>
      <c r="K37" s="18" t="n">
        <v>0.60170924</v>
      </c>
      <c r="L37" s="20" t="n">
        <v>0.42010179</v>
      </c>
      <c r="M37" s="18" t="n">
        <v>0</v>
      </c>
      <c r="N37" s="20" t="n">
        <v>0</v>
      </c>
      <c r="O37" s="18" t="n">
        <v>0</v>
      </c>
      <c r="P37" s="20" t="n">
        <v>0</v>
      </c>
      <c r="Q37" s="18" t="n">
        <v>0.26955872</v>
      </c>
      <c r="R37" s="20" t="n">
        <v>0.26860394</v>
      </c>
    </row>
    <row r="38" spans="1:18">
      <c r="A38" s="15" t="s">
        <v>460</v>
      </c>
      <c r="B38" s="17" t="n">
        <v>2807</v>
      </c>
      <c r="C38" s="18">
        <f>(2328.0/B38*100)</f>
        <v/>
      </c>
      <c r="D38" s="19" t="n">
        <v>479</v>
      </c>
      <c r="E38" s="18" t="n">
        <v>10.35743162</v>
      </c>
      <c r="F38" s="20" t="n">
        <v>1.70975934</v>
      </c>
      <c r="G38" s="18" t="n">
        <v>86.21645293</v>
      </c>
      <c r="H38" s="20" t="n">
        <v>2.05141012</v>
      </c>
      <c r="I38" s="18" t="n">
        <v>0</v>
      </c>
      <c r="J38" s="20" t="n">
        <v>0</v>
      </c>
      <c r="K38" s="18" t="n">
        <v>0.77632038</v>
      </c>
      <c r="L38" s="20" t="n">
        <v>0.35252899</v>
      </c>
      <c r="M38" s="18" t="n">
        <v>0</v>
      </c>
      <c r="N38" s="20" t="n">
        <v>0</v>
      </c>
      <c r="O38" s="18" t="n">
        <v>0</v>
      </c>
      <c r="P38" s="20" t="n">
        <v>0</v>
      </c>
      <c r="Q38" s="18" t="n">
        <v>2.64979507</v>
      </c>
      <c r="R38" s="20" t="n">
        <v>1.14730867</v>
      </c>
    </row>
    <row r="39" spans="1:18">
      <c r="A39" s="15" t="s">
        <v>461</v>
      </c>
      <c r="B39" s="17" t="n">
        <v>2938</v>
      </c>
      <c r="C39" s="18">
        <f>(2582.0/B39*100)</f>
        <v/>
      </c>
      <c r="D39" s="19" t="n">
        <v>356</v>
      </c>
      <c r="E39" s="18" t="n">
        <v>22.5455535</v>
      </c>
      <c r="F39" s="20" t="n">
        <v>2.70268512</v>
      </c>
      <c r="G39" s="18" t="n">
        <v>75.23208774</v>
      </c>
      <c r="H39" s="20" t="n">
        <v>2.93442617</v>
      </c>
      <c r="I39" s="18" t="n">
        <v>0</v>
      </c>
      <c r="J39" s="20" t="n">
        <v>0</v>
      </c>
      <c r="K39" s="18" t="n">
        <v>0</v>
      </c>
      <c r="L39" s="20" t="n">
        <v>0</v>
      </c>
      <c r="M39" s="18" t="n">
        <v>0</v>
      </c>
      <c r="N39" s="20" t="n">
        <v>0</v>
      </c>
      <c r="O39" s="18" t="n">
        <v>0</v>
      </c>
      <c r="P39" s="20" t="n">
        <v>0</v>
      </c>
      <c r="Q39" s="18" t="n">
        <v>2.22235876</v>
      </c>
      <c r="R39" s="20" t="n">
        <v>0.81215394</v>
      </c>
    </row>
    <row r="40" spans="1:18">
      <c r="A40" s="15" t="s">
        <v>462</v>
      </c>
      <c r="B40" s="17" t="n">
        <v>6922</v>
      </c>
      <c r="C40" s="18">
        <f>(6102.0/B40*100)</f>
        <v/>
      </c>
      <c r="D40" s="19" t="n">
        <v>820</v>
      </c>
      <c r="E40" s="18" t="n">
        <v>4.50294865</v>
      </c>
      <c r="F40" s="20" t="n">
        <v>1.06975136</v>
      </c>
      <c r="G40" s="18" t="n">
        <v>95.08525073</v>
      </c>
      <c r="H40" s="20" t="n">
        <v>1.11793128</v>
      </c>
      <c r="I40" s="18" t="n">
        <v>0</v>
      </c>
      <c r="J40" s="20" t="n">
        <v>0</v>
      </c>
      <c r="K40" s="18" t="n">
        <v>0</v>
      </c>
      <c r="L40" s="20" t="n">
        <v>0</v>
      </c>
      <c r="M40" s="18" t="n">
        <v>0</v>
      </c>
      <c r="N40" s="20" t="n">
        <v>0</v>
      </c>
      <c r="O40" s="18" t="n">
        <v>0</v>
      </c>
      <c r="P40" s="20" t="n">
        <v>0</v>
      </c>
      <c r="Q40" s="18" t="n">
        <v>0.41180062</v>
      </c>
      <c r="R40" s="20" t="n">
        <v>0.34168597</v>
      </c>
    </row>
    <row r="41" spans="1:18">
      <c r="A41" s="15" t="s">
        <v>463</v>
      </c>
      <c r="B41" s="17" t="n">
        <v>2854</v>
      </c>
      <c r="C41" s="18">
        <f>(2522.0/B41*100)</f>
        <v/>
      </c>
      <c r="D41" s="19" t="n">
        <v>332</v>
      </c>
      <c r="E41" s="18" t="n">
        <v>12.39838488</v>
      </c>
      <c r="F41" s="20" t="n">
        <v>2.03477521</v>
      </c>
      <c r="G41" s="18" t="n">
        <v>86.25723287</v>
      </c>
      <c r="H41" s="20" t="n">
        <v>2.09789456</v>
      </c>
      <c r="I41" s="18" t="n">
        <v>0</v>
      </c>
      <c r="J41" s="20" t="n">
        <v>0</v>
      </c>
      <c r="K41" s="18" t="n">
        <v>0.73387431</v>
      </c>
      <c r="L41" s="20" t="n">
        <v>0.52830409</v>
      </c>
      <c r="M41" s="18" t="n">
        <v>0</v>
      </c>
      <c r="N41" s="20" t="n">
        <v>0</v>
      </c>
      <c r="O41" s="18" t="n">
        <v>0</v>
      </c>
      <c r="P41" s="20" t="n">
        <v>0</v>
      </c>
      <c r="Q41" s="18" t="n">
        <v>0.61050794</v>
      </c>
      <c r="R41" s="20" t="n">
        <v>0.34006316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(10928.0/B46*100)</f>
        <v/>
      </c>
      <c r="D46" s="19" t="n">
        <v>1145</v>
      </c>
      <c r="E46" s="18" t="n">
        <v>29.9411506</v>
      </c>
      <c r="F46" s="20" t="n">
        <v>1.79260409</v>
      </c>
      <c r="G46" s="18" t="n">
        <v>63.08209455</v>
      </c>
      <c r="H46" s="20" t="n">
        <v>1.82064588</v>
      </c>
      <c r="I46" s="18" t="n">
        <v>0</v>
      </c>
      <c r="J46" s="20" t="n">
        <v>0</v>
      </c>
      <c r="K46" s="18" t="n">
        <v>1.33162256</v>
      </c>
      <c r="L46" s="20" t="n">
        <v>0.37865849</v>
      </c>
      <c r="M46" s="18" t="n">
        <v>0.34603462</v>
      </c>
      <c r="N46" s="20" t="n">
        <v>0.23603403</v>
      </c>
      <c r="O46" s="18" t="n">
        <v>0</v>
      </c>
      <c r="P46" s="20" t="n">
        <v>0</v>
      </c>
      <c r="Q46" s="18" t="n">
        <v>5.29909767</v>
      </c>
      <c r="R46" s="20" t="n">
        <v>0.79973908</v>
      </c>
    </row>
    <row r="47" spans="1:18">
      <c r="A47" s="15" t="s">
        <v>470</v>
      </c>
      <c r="B47" s="17" t="n">
        <v>2823</v>
      </c>
      <c r="C47" s="18">
        <f>(2483.0/B47*100)</f>
        <v/>
      </c>
      <c r="D47" s="19" t="n">
        <v>340</v>
      </c>
      <c r="E47" s="18" t="n">
        <v>12.90107804</v>
      </c>
      <c r="F47" s="20" t="n">
        <v>2.11581016</v>
      </c>
      <c r="G47" s="18" t="n">
        <v>78.33533179</v>
      </c>
      <c r="H47" s="20" t="n">
        <v>2.43037545</v>
      </c>
      <c r="I47" s="18" t="n">
        <v>0</v>
      </c>
      <c r="J47" s="20" t="n">
        <v>0</v>
      </c>
      <c r="K47" s="18" t="n">
        <v>0.61605347</v>
      </c>
      <c r="L47" s="20" t="n">
        <v>0.45477095</v>
      </c>
      <c r="M47" s="18" t="n">
        <v>0</v>
      </c>
      <c r="N47" s="20" t="n">
        <v>0</v>
      </c>
      <c r="O47" s="18" t="n">
        <v>0</v>
      </c>
      <c r="P47" s="20" t="n">
        <v>0</v>
      </c>
      <c r="Q47" s="18" t="n">
        <v>8.1475367</v>
      </c>
      <c r="R47" s="20" t="n">
        <v>1.66575968</v>
      </c>
    </row>
    <row r="48" spans="1:18">
      <c r="A48" s="15" t="s">
        <v>471</v>
      </c>
      <c r="B48" s="17" t="n">
        <v>4682</v>
      </c>
      <c r="C48" s="18">
        <f>(4104.0/B48*100)</f>
        <v/>
      </c>
      <c r="D48" s="19" t="n">
        <v>578</v>
      </c>
      <c r="E48" s="18" t="n">
        <v>7.74263006</v>
      </c>
      <c r="F48" s="20" t="n">
        <v>1.17882035</v>
      </c>
      <c r="G48" s="18" t="n">
        <v>86.41094884</v>
      </c>
      <c r="H48" s="20" t="n">
        <v>1.75927573</v>
      </c>
      <c r="I48" s="18" t="n">
        <v>0</v>
      </c>
      <c r="J48" s="20" t="n">
        <v>0</v>
      </c>
      <c r="K48" s="18" t="n">
        <v>0.97100454</v>
      </c>
      <c r="L48" s="20" t="n">
        <v>0.48384805</v>
      </c>
      <c r="M48" s="18" t="n">
        <v>0</v>
      </c>
      <c r="N48" s="20" t="n">
        <v>0</v>
      </c>
      <c r="O48" s="18" t="n">
        <v>0</v>
      </c>
      <c r="P48" s="20" t="n">
        <v>0</v>
      </c>
      <c r="Q48" s="18" t="n">
        <v>4.87541655</v>
      </c>
      <c r="R48" s="20" t="n">
        <v>1.28854717</v>
      </c>
    </row>
    <row r="49" spans="1:18">
      <c r="A49" s="15" t="s">
        <v>472</v>
      </c>
      <c r="B49" s="17" t="n">
        <v>6158</v>
      </c>
      <c r="C49" s="18">
        <f>(5418.0/B49*100)</f>
        <v/>
      </c>
      <c r="D49" s="19" t="n">
        <v>740</v>
      </c>
      <c r="E49" s="18" t="n">
        <v>33.47255823</v>
      </c>
      <c r="F49" s="20" t="n">
        <v>2.4236205</v>
      </c>
      <c r="G49" s="18" t="n">
        <v>63.62310706</v>
      </c>
      <c r="H49" s="20" t="n">
        <v>2.40809143</v>
      </c>
      <c r="I49" s="18" t="n">
        <v>0</v>
      </c>
      <c r="J49" s="20" t="n">
        <v>0</v>
      </c>
      <c r="K49" s="18" t="n">
        <v>1.61458837</v>
      </c>
      <c r="L49" s="20" t="n">
        <v>0.60342977</v>
      </c>
      <c r="M49" s="18" t="n">
        <v>0.13664041</v>
      </c>
      <c r="N49" s="20" t="n">
        <v>0.09623928</v>
      </c>
      <c r="O49" s="18" t="n">
        <v>0</v>
      </c>
      <c r="P49" s="20" t="n">
        <v>0</v>
      </c>
      <c r="Q49" s="18" t="n">
        <v>1.15310593</v>
      </c>
      <c r="R49" s="20" t="n">
        <v>0.44973248</v>
      </c>
    </row>
    <row r="50" spans="1:18">
      <c r="A50" s="15" t="s">
        <v>473</v>
      </c>
      <c r="B50" s="17" t="n">
        <v>3494</v>
      </c>
      <c r="C50" s="18">
        <f>(3141.0/B50*100)</f>
        <v/>
      </c>
      <c r="D50" s="19" t="n">
        <v>353</v>
      </c>
      <c r="E50" s="18" t="n">
        <v>22.42447934</v>
      </c>
      <c r="F50" s="20" t="n">
        <v>2.76796495</v>
      </c>
      <c r="G50" s="18" t="n">
        <v>75.04501646999999</v>
      </c>
      <c r="H50" s="20" t="n">
        <v>2.95712905</v>
      </c>
      <c r="I50" s="18" t="n">
        <v>0</v>
      </c>
      <c r="J50" s="20" t="n">
        <v>0</v>
      </c>
      <c r="K50" s="18" t="n">
        <v>0.39438567</v>
      </c>
      <c r="L50" s="20" t="n">
        <v>0.39740776</v>
      </c>
      <c r="M50" s="18" t="n">
        <v>0</v>
      </c>
      <c r="N50" s="20" t="n">
        <v>0</v>
      </c>
      <c r="O50" s="18" t="n">
        <v>0</v>
      </c>
      <c r="P50" s="20" t="n">
        <v>0</v>
      </c>
      <c r="Q50" s="18" t="n">
        <v>2.13611852</v>
      </c>
      <c r="R50" s="20" t="n">
        <v>0.7634997100000001</v>
      </c>
    </row>
    <row r="51" spans="1:18">
      <c r="A51" s="15" t="s">
        <v>474</v>
      </c>
      <c r="B51" s="17" t="n">
        <v>3013</v>
      </c>
      <c r="C51" s="18">
        <f>(2662.0/B51*100)</f>
        <v/>
      </c>
      <c r="D51" s="19" t="n">
        <v>351</v>
      </c>
      <c r="E51" s="18" t="n">
        <v>7.38420068</v>
      </c>
      <c r="F51" s="20" t="n">
        <v>1.5721253</v>
      </c>
      <c r="G51" s="18" t="n">
        <v>91.07420078</v>
      </c>
      <c r="H51" s="20" t="n">
        <v>1.50676686</v>
      </c>
      <c r="I51" s="18" t="n">
        <v>0</v>
      </c>
      <c r="J51" s="20" t="n">
        <v>0</v>
      </c>
      <c r="K51" s="18" t="n">
        <v>0.23357923</v>
      </c>
      <c r="L51" s="20" t="n">
        <v>0.25106602</v>
      </c>
      <c r="M51" s="18" t="n">
        <v>0</v>
      </c>
      <c r="N51" s="20" t="n">
        <v>0</v>
      </c>
      <c r="O51" s="18" t="n">
        <v>0</v>
      </c>
      <c r="P51" s="20" t="n">
        <v>0</v>
      </c>
      <c r="Q51" s="18" t="n">
        <v>1.30801931</v>
      </c>
      <c r="R51" s="20" t="n">
        <v>0.6360508</v>
      </c>
    </row>
    <row r="52" spans="1:18">
      <c r="A52" s="15" t="s">
        <v>475</v>
      </c>
      <c r="B52" s="17" t="n">
        <v>2760</v>
      </c>
      <c r="C52" s="18">
        <f>(2439.0/B52*100)</f>
        <v/>
      </c>
      <c r="D52" s="19" t="n">
        <v>321</v>
      </c>
      <c r="E52" s="18" t="n">
        <v>25.04876404</v>
      </c>
      <c r="F52" s="20" t="n">
        <v>2.43699176</v>
      </c>
      <c r="G52" s="18" t="n">
        <v>74.05156296</v>
      </c>
      <c r="H52" s="20" t="n">
        <v>2.39747077</v>
      </c>
      <c r="I52" s="18" t="n">
        <v>0</v>
      </c>
      <c r="J52" s="20" t="n">
        <v>0</v>
      </c>
      <c r="K52" s="18" t="n">
        <v>0.42127925</v>
      </c>
      <c r="L52" s="20" t="n">
        <v>0.42085547</v>
      </c>
      <c r="M52" s="18" t="n">
        <v>0</v>
      </c>
      <c r="N52" s="20" t="n">
        <v>0</v>
      </c>
      <c r="O52" s="18" t="n">
        <v>0</v>
      </c>
      <c r="P52" s="20" t="n">
        <v>0</v>
      </c>
      <c r="Q52" s="18" t="n">
        <v>0.47839375</v>
      </c>
      <c r="R52" s="20" t="n">
        <v>0.34459379</v>
      </c>
    </row>
    <row r="53" spans="1:18">
      <c r="A53" s="15" t="s">
        <v>476</v>
      </c>
      <c r="B53" s="17" t="n">
        <v>2474</v>
      </c>
      <c r="C53" s="18">
        <f>(2069.0/B53*100)</f>
        <v/>
      </c>
      <c r="D53" s="19" t="n">
        <v>405</v>
      </c>
      <c r="E53" s="18" t="n">
        <v>50.27460843</v>
      </c>
      <c r="F53" s="20" t="n">
        <v>3.02568944</v>
      </c>
      <c r="G53" s="18" t="n">
        <v>32.92362394</v>
      </c>
      <c r="H53" s="20" t="n">
        <v>2.86184839</v>
      </c>
      <c r="I53" s="18" t="n">
        <v>0</v>
      </c>
      <c r="J53" s="20" t="n">
        <v>0</v>
      </c>
      <c r="K53" s="18" t="n">
        <v>13.82885915</v>
      </c>
      <c r="L53" s="20" t="n">
        <v>1.75541157</v>
      </c>
      <c r="M53" s="18" t="n">
        <v>1.31484657</v>
      </c>
      <c r="N53" s="20" t="n">
        <v>1.22202883</v>
      </c>
      <c r="O53" s="18" t="n">
        <v>0</v>
      </c>
      <c r="P53" s="20" t="n">
        <v>0</v>
      </c>
      <c r="Q53" s="18" t="n">
        <v>1.65806191</v>
      </c>
      <c r="R53" s="20" t="n">
        <v>0.59439463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(2366.0/B55*100)</f>
        <v/>
      </c>
      <c r="D55" s="19" t="n">
        <v>309</v>
      </c>
      <c r="E55" s="18" t="n">
        <v>8.15347508</v>
      </c>
      <c r="F55" s="20" t="n">
        <v>1.76140022</v>
      </c>
      <c r="G55" s="18" t="n">
        <v>91.22316395</v>
      </c>
      <c r="H55" s="20" t="n">
        <v>1.82497882</v>
      </c>
      <c r="I55" s="18" t="n">
        <v>0</v>
      </c>
      <c r="J55" s="20" t="n">
        <v>0</v>
      </c>
      <c r="K55" s="18" t="n">
        <v>0</v>
      </c>
      <c r="L55" s="20" t="n">
        <v>0</v>
      </c>
      <c r="M55" s="18" t="n">
        <v>0</v>
      </c>
      <c r="N55" s="20" t="n">
        <v>0</v>
      </c>
      <c r="O55" s="18" t="n">
        <v>0</v>
      </c>
      <c r="P55" s="20" t="n">
        <v>0</v>
      </c>
      <c r="Q55" s="18" t="n">
        <v>0.62336097</v>
      </c>
      <c r="R55" s="20" t="n">
        <v>0.6021325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11.48391579</v>
      </c>
      <c r="F61" s="20" t="n">
        <v>1.55283555</v>
      </c>
      <c r="G61" s="18" t="n">
        <v>87.86958842999999</v>
      </c>
      <c r="H61" s="20" t="n">
        <v>1.74066309</v>
      </c>
      <c r="I61" s="18" t="n">
        <v>0</v>
      </c>
      <c r="J61" s="20" t="n">
        <v>0</v>
      </c>
      <c r="K61" s="18" t="n">
        <v>0</v>
      </c>
      <c r="L61" s="20" t="n">
        <v>0</v>
      </c>
      <c r="M61" s="18" t="n">
        <v>0</v>
      </c>
      <c r="N61" s="20" t="n">
        <v>0</v>
      </c>
      <c r="O61" s="18" t="n">
        <v>0</v>
      </c>
      <c r="P61" s="20" t="n">
        <v>0</v>
      </c>
      <c r="Q61" s="18" t="n">
        <v>0.64649579</v>
      </c>
      <c r="R61" s="20" t="n">
        <v>0.4370905</v>
      </c>
    </row>
    <row r="62" spans="1:18">
      <c r="A62" s="15" t="s">
        <v>486</v>
      </c>
      <c r="B62" s="17" t="n">
        <v>2230</v>
      </c>
      <c r="C62" s="18">
        <f>(1971.0/B62*100)</f>
        <v/>
      </c>
      <c r="D62" s="19" t="n">
        <v>259</v>
      </c>
      <c r="E62" s="18" t="n">
        <v>6.95896011</v>
      </c>
      <c r="F62" s="20" t="n">
        <v>1.47218273</v>
      </c>
      <c r="G62" s="18" t="n">
        <v>92.27397354999999</v>
      </c>
      <c r="H62" s="20" t="n">
        <v>1.55929156</v>
      </c>
      <c r="I62" s="18" t="n">
        <v>0</v>
      </c>
      <c r="J62" s="20" t="n">
        <v>0</v>
      </c>
      <c r="K62" s="18" t="n">
        <v>0</v>
      </c>
      <c r="L62" s="20" t="n">
        <v>0</v>
      </c>
      <c r="M62" s="18" t="n">
        <v>0.76706634</v>
      </c>
      <c r="N62" s="20" t="n">
        <v>0.54480358</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(2456.0/B67*100)</f>
        <v/>
      </c>
      <c r="D67" s="19" t="n">
        <v>315</v>
      </c>
      <c r="E67" s="18" t="n">
        <v>9.29757053</v>
      </c>
      <c r="F67" s="20" t="n">
        <v>1.61404167</v>
      </c>
      <c r="G67" s="18" t="n">
        <v>85.0047964</v>
      </c>
      <c r="H67" s="20" t="n">
        <v>2.01667949</v>
      </c>
      <c r="I67" s="18" t="n">
        <v>0</v>
      </c>
      <c r="J67" s="20" t="n">
        <v>0</v>
      </c>
      <c r="K67" s="18" t="n">
        <v>2.18234084</v>
      </c>
      <c r="L67" s="20" t="n">
        <v>1.06555828</v>
      </c>
      <c r="M67" s="18" t="n">
        <v>0.51598425</v>
      </c>
      <c r="N67" s="20" t="n">
        <v>0.51293077</v>
      </c>
      <c r="O67" s="18" t="n">
        <v>0</v>
      </c>
      <c r="P67" s="20" t="n">
        <v>0</v>
      </c>
      <c r="Q67" s="18" t="n">
        <v>2.99930797</v>
      </c>
      <c r="R67" s="20" t="n">
        <v>0.9562455</v>
      </c>
    </row>
    <row r="68" spans="1:18">
      <c r="A68" s="15" t="s">
        <v>492</v>
      </c>
      <c r="B68" s="17" t="n">
        <v>3460</v>
      </c>
      <c r="C68" s="18">
        <f>(3139.0/B68*100)</f>
        <v/>
      </c>
      <c r="D68" s="19" t="n">
        <v>321</v>
      </c>
      <c r="E68" s="18" t="n">
        <v>34.24174364</v>
      </c>
      <c r="F68" s="20" t="n">
        <v>2.94444649</v>
      </c>
      <c r="G68" s="18" t="n">
        <v>62.72053047</v>
      </c>
      <c r="H68" s="20" t="n">
        <v>2.92061017</v>
      </c>
      <c r="I68" s="18" t="n">
        <v>0</v>
      </c>
      <c r="J68" s="20" t="n">
        <v>0</v>
      </c>
      <c r="K68" s="18" t="n">
        <v>0.32066061</v>
      </c>
      <c r="L68" s="20" t="n">
        <v>0.32248529</v>
      </c>
      <c r="M68" s="18" t="n">
        <v>0</v>
      </c>
      <c r="N68" s="20" t="n">
        <v>0</v>
      </c>
      <c r="O68" s="18" t="n">
        <v>0</v>
      </c>
      <c r="P68" s="20" t="n">
        <v>0</v>
      </c>
      <c r="Q68" s="18" t="n">
        <v>2.71706528</v>
      </c>
      <c r="R68" s="20" t="n">
        <v>0.98336151</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30.90501535</v>
      </c>
      <c r="F70" s="20" t="n">
        <v>1.34403923</v>
      </c>
      <c r="G70" s="18" t="n">
        <v>63.69547809</v>
      </c>
      <c r="H70" s="20" t="n">
        <v>1.37709922</v>
      </c>
      <c r="I70" s="18" t="n">
        <v>0</v>
      </c>
      <c r="J70" s="20" t="n">
        <v>0</v>
      </c>
      <c r="K70" s="18" t="n">
        <v>2.09200843</v>
      </c>
      <c r="L70" s="20" t="n">
        <v>0.38926911</v>
      </c>
      <c r="M70" s="18" t="n">
        <v>0.1007763</v>
      </c>
      <c r="N70" s="20" t="n">
        <v>0.10114292</v>
      </c>
      <c r="O70" s="18" t="n">
        <v>0</v>
      </c>
      <c r="P70" s="20" t="n">
        <v>0</v>
      </c>
      <c r="Q70" s="18" t="n">
        <v>3.20672184</v>
      </c>
      <c r="R70" s="20" t="n">
        <v>0.61425007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(2736.0/B72*100)</f>
        <v/>
      </c>
      <c r="D72" s="19" t="n">
        <v>371</v>
      </c>
      <c r="E72" s="18" t="n">
        <v>4.31393263</v>
      </c>
      <c r="F72" s="20" t="n">
        <v>1.18241019</v>
      </c>
      <c r="G72" s="18" t="n">
        <v>93.18755209</v>
      </c>
      <c r="H72" s="20" t="n">
        <v>1.30587315</v>
      </c>
      <c r="I72" s="18" t="n">
        <v>0</v>
      </c>
      <c r="J72" s="20" t="n">
        <v>0</v>
      </c>
      <c r="K72" s="18" t="n">
        <v>0.85264429</v>
      </c>
      <c r="L72" s="20" t="n">
        <v>0.70044672</v>
      </c>
      <c r="M72" s="18" t="n">
        <v>0</v>
      </c>
      <c r="N72" s="20" t="n">
        <v>0</v>
      </c>
      <c r="O72" s="18" t="n">
        <v>0</v>
      </c>
      <c r="P72" s="20" t="n">
        <v>0</v>
      </c>
      <c r="Q72" s="18" t="n">
        <v>1.645871</v>
      </c>
      <c r="R72" s="20" t="n">
        <v>0.77736182</v>
      </c>
    </row>
    <row r="73" spans="1:18">
      <c r="A73" s="15" t="s">
        <v>497</v>
      </c>
      <c r="B73" s="17" t="n">
        <v>2973</v>
      </c>
      <c r="C73" s="18">
        <f>(2606.0/B73*100)</f>
        <v/>
      </c>
      <c r="D73" s="19" t="n">
        <v>367</v>
      </c>
      <c r="E73" s="18" t="n">
        <v>5.9781903</v>
      </c>
      <c r="F73" s="20" t="n">
        <v>1.09868511</v>
      </c>
      <c r="G73" s="18" t="n">
        <v>94.02180970000001</v>
      </c>
      <c r="H73" s="20" t="n">
        <v>1.09868511</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(3359.0/B74*100)</f>
        <v/>
      </c>
      <c r="D74" s="19" t="n">
        <v>460</v>
      </c>
      <c r="E74" s="18" t="n">
        <v>8.088085899999999</v>
      </c>
      <c r="F74" s="20" t="n">
        <v>1.18983078</v>
      </c>
      <c r="G74" s="18" t="n">
        <v>91.12748657</v>
      </c>
      <c r="H74" s="20" t="n">
        <v>1.2142728</v>
      </c>
      <c r="I74" s="18" t="n">
        <v>0</v>
      </c>
      <c r="J74" s="20" t="n">
        <v>0</v>
      </c>
      <c r="K74" s="18" t="n">
        <v>0.1152075</v>
      </c>
      <c r="L74" s="20" t="n">
        <v>0.08351926</v>
      </c>
      <c r="M74" s="18" t="n">
        <v>0</v>
      </c>
      <c r="N74" s="20" t="n">
        <v>0</v>
      </c>
      <c r="O74" s="18" t="n">
        <v>0</v>
      </c>
      <c r="P74" s="20" t="n">
        <v>0</v>
      </c>
      <c r="Q74" s="18" t="n">
        <v>0.66922003</v>
      </c>
      <c r="R74" s="20" t="n">
        <v>0.39247576</v>
      </c>
    </row>
    <row r="75" spans="1:18">
      <c r="A75" s="15" t="s">
        <v>499</v>
      </c>
      <c r="B75" s="17" t="n">
        <v>4652</v>
      </c>
      <c r="C75" s="18">
        <f>(4112.0/B75*100)</f>
        <v/>
      </c>
      <c r="D75" s="19" t="n">
        <v>540</v>
      </c>
      <c r="E75" s="18" t="n">
        <v>24.05023928</v>
      </c>
      <c r="F75" s="20" t="n">
        <v>2.23431357</v>
      </c>
      <c r="G75" s="18" t="n">
        <v>75.04555744</v>
      </c>
      <c r="H75" s="20" t="n">
        <v>2.2401403</v>
      </c>
      <c r="I75" s="18" t="n">
        <v>0</v>
      </c>
      <c r="J75" s="20" t="n">
        <v>0</v>
      </c>
      <c r="K75" s="18" t="n">
        <v>0.37377022</v>
      </c>
      <c r="L75" s="20" t="n">
        <v>0.37213456</v>
      </c>
      <c r="M75" s="18" t="n">
        <v>0</v>
      </c>
      <c r="N75" s="20" t="n">
        <v>0</v>
      </c>
      <c r="O75" s="18" t="n">
        <v>0</v>
      </c>
      <c r="P75" s="20" t="n">
        <v>0</v>
      </c>
      <c r="Q75" s="18" t="n">
        <v>0.53043306</v>
      </c>
      <c r="R75" s="20" t="n">
        <v>0.36590587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(2656.0/B77*100)</f>
        <v/>
      </c>
      <c r="D77" s="19" t="n">
        <v>313</v>
      </c>
      <c r="E77" s="18" t="n">
        <v>27.76048651</v>
      </c>
      <c r="F77" s="20" t="n">
        <v>2.74221432</v>
      </c>
      <c r="G77" s="18" t="n">
        <v>55.1670679</v>
      </c>
      <c r="H77" s="20" t="n">
        <v>3.04882814</v>
      </c>
      <c r="I77" s="18" t="n">
        <v>0</v>
      </c>
      <c r="J77" s="20" t="n">
        <v>0</v>
      </c>
      <c r="K77" s="18" t="n">
        <v>5.38082433</v>
      </c>
      <c r="L77" s="20" t="n">
        <v>1.34781264</v>
      </c>
      <c r="M77" s="18" t="n">
        <v>0</v>
      </c>
      <c r="N77" s="20" t="n">
        <v>0</v>
      </c>
      <c r="O77" s="18" t="n">
        <v>0</v>
      </c>
      <c r="P77" s="20" t="n">
        <v>0</v>
      </c>
      <c r="Q77" s="18" t="n">
        <v>11.69162126</v>
      </c>
      <c r="R77" s="20" t="n">
        <v>2.22300318</v>
      </c>
    </row>
    <row r="78" spans="1:18">
      <c r="A78" s="15" t="s">
        <v>502</v>
      </c>
      <c r="B78" s="17" t="n">
        <v>7115</v>
      </c>
      <c r="C78" s="18">
        <f>(6226.0/B78*100)</f>
        <v/>
      </c>
      <c r="D78" s="19" t="n">
        <v>889</v>
      </c>
      <c r="E78" s="18" t="n">
        <v>23.39244331</v>
      </c>
      <c r="F78" s="20" t="n">
        <v>1.86013413</v>
      </c>
      <c r="G78" s="18" t="n">
        <v>75.38222652</v>
      </c>
      <c r="H78" s="20" t="n">
        <v>1.82533665</v>
      </c>
      <c r="I78" s="18" t="n">
        <v>0</v>
      </c>
      <c r="J78" s="20" t="n">
        <v>0</v>
      </c>
      <c r="K78" s="18" t="n">
        <v>0.82383867</v>
      </c>
      <c r="L78" s="20" t="n">
        <v>0.25702908</v>
      </c>
      <c r="M78" s="18" t="n">
        <v>0.0368312</v>
      </c>
      <c r="N78" s="20" t="n">
        <v>0.03658073</v>
      </c>
      <c r="O78" s="18" t="n">
        <v>0</v>
      </c>
      <c r="P78" s="20" t="n">
        <v>0</v>
      </c>
      <c r="Q78" s="18" t="n">
        <v>0.36466029</v>
      </c>
      <c r="R78" s="20" t="n">
        <v>0.19908515</v>
      </c>
    </row>
    <row r="79" spans="1:18">
      <c r="A79" s="15" t="s">
        <v>503</v>
      </c>
      <c r="B79" s="17" t="n">
        <v>3154</v>
      </c>
      <c r="C79" s="18">
        <f>(2781.0/B79*100)</f>
        <v/>
      </c>
      <c r="D79" s="19" t="n">
        <v>373</v>
      </c>
      <c r="E79" s="18" t="n">
        <v>32.15262358</v>
      </c>
      <c r="F79" s="20" t="n">
        <v>2.39394066</v>
      </c>
      <c r="G79" s="18" t="n">
        <v>60.94500339</v>
      </c>
      <c r="H79" s="20" t="n">
        <v>2.68742757</v>
      </c>
      <c r="I79" s="18" t="n">
        <v>0</v>
      </c>
      <c r="J79" s="20" t="n">
        <v>0</v>
      </c>
      <c r="K79" s="18" t="n">
        <v>2.20992364</v>
      </c>
      <c r="L79" s="20" t="n">
        <v>0.81757818</v>
      </c>
      <c r="M79" s="18" t="n">
        <v>0.5227857299999999</v>
      </c>
      <c r="N79" s="20" t="n">
        <v>0.33673705</v>
      </c>
      <c r="O79" s="18" t="n">
        <v>0</v>
      </c>
      <c r="P79" s="20" t="n">
        <v>0</v>
      </c>
      <c r="Q79" s="18" t="n">
        <v>4.16966367</v>
      </c>
      <c r="R79" s="20" t="n">
        <v>1.06982142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(14062.0/B82*100)</f>
        <v/>
      </c>
      <c r="D82" s="19" t="n">
        <v>1899</v>
      </c>
      <c r="E82" s="18" t="n">
        <v>15.01401549</v>
      </c>
      <c r="F82" s="20" t="n">
        <v>1.41026283</v>
      </c>
      <c r="G82" s="18" t="n">
        <v>83.22912049999999</v>
      </c>
      <c r="H82" s="20" t="n">
        <v>1.39070613</v>
      </c>
      <c r="I82" s="18" t="n">
        <v>0</v>
      </c>
      <c r="J82" s="20" t="n">
        <v>0</v>
      </c>
      <c r="K82" s="18" t="n">
        <v>0.21577852</v>
      </c>
      <c r="L82" s="20" t="n">
        <v>0.12954275</v>
      </c>
      <c r="M82" s="18" t="n">
        <v>0</v>
      </c>
      <c r="N82" s="20" t="n">
        <v>0</v>
      </c>
      <c r="O82" s="18" t="n">
        <v>0</v>
      </c>
      <c r="P82" s="20" t="n">
        <v>0</v>
      </c>
      <c r="Q82" s="18" t="n">
        <v>1.54108548</v>
      </c>
      <c r="R82" s="20" t="n">
        <v>0.38538617</v>
      </c>
    </row>
    <row r="83" spans="1:18">
      <c r="A83" s="15" t="s">
        <v>507</v>
      </c>
      <c r="B83" s="17" t="n">
        <v>808</v>
      </c>
      <c r="C83" s="18">
        <f>(719.0/B83*100)</f>
        <v/>
      </c>
      <c r="D83" s="19" t="n">
        <v>89</v>
      </c>
      <c r="E83" s="18" t="n">
        <v>3.18920078</v>
      </c>
      <c r="F83" s="20" t="n">
        <v>1.96124637</v>
      </c>
      <c r="G83" s="18" t="n">
        <v>95.68078946999999</v>
      </c>
      <c r="H83" s="20" t="n">
        <v>1.58498116</v>
      </c>
      <c r="I83" s="18" t="n">
        <v>0</v>
      </c>
      <c r="J83" s="20" t="n">
        <v>0</v>
      </c>
      <c r="K83" s="18" t="n">
        <v>1.13000976</v>
      </c>
      <c r="L83" s="20" t="n">
        <v>1.02983189</v>
      </c>
      <c r="M83" s="18" t="n">
        <v>0</v>
      </c>
      <c r="N83" s="20" t="n">
        <v>0</v>
      </c>
      <c r="O83" s="18" t="n">
        <v>0</v>
      </c>
      <c r="P83" s="20" t="n">
        <v>0</v>
      </c>
      <c r="Q83" s="18" t="n">
        <v>0</v>
      </c>
      <c r="R83" s="20" t="n">
        <v>0</v>
      </c>
    </row>
    <row r="84" spans="1:18">
      <c r="A84" s="23" t="s">
        <v>508</v>
      </c>
      <c r="B84" s="24" t="n">
        <v>938</v>
      </c>
      <c r="C84" s="25">
        <f>(832.0/B84*100)</f>
        <v/>
      </c>
      <c r="D84" s="19" t="n">
        <v>106</v>
      </c>
      <c r="E84" s="18" t="n">
        <v>14.42381885</v>
      </c>
      <c r="F84" s="20" t="n">
        <v>3.83555925</v>
      </c>
      <c r="G84" s="18" t="n">
        <v>84.55963093</v>
      </c>
      <c r="H84" s="20" t="n">
        <v>4.11597376</v>
      </c>
      <c r="I84" s="18" t="n">
        <v>0</v>
      </c>
      <c r="J84" s="20" t="n">
        <v>0</v>
      </c>
      <c r="K84" s="18" t="n">
        <v>0</v>
      </c>
      <c r="L84" s="20" t="n">
        <v>0</v>
      </c>
      <c r="M84" s="18" t="n">
        <v>0</v>
      </c>
      <c r="N84" s="20" t="n">
        <v>0</v>
      </c>
      <c r="O84" s="18" t="n">
        <v>0</v>
      </c>
      <c r="P84" s="20" t="n">
        <v>0</v>
      </c>
      <c r="Q84" s="18" t="n">
        <v>1.01655022</v>
      </c>
      <c r="R84" s="20" t="n">
        <v>1.00116332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(6307.0/B7*100)</f>
        <v/>
      </c>
      <c r="D7" s="19" t="n">
        <v>856</v>
      </c>
      <c r="E7" s="18" t="n">
        <v>13.77854383</v>
      </c>
      <c r="F7" s="20" t="n">
        <v>1.42858981</v>
      </c>
      <c r="G7" s="18" t="n">
        <v>83.82103662999999</v>
      </c>
      <c r="H7" s="20" t="n">
        <v>1.57498282</v>
      </c>
      <c r="I7" s="18" t="n">
        <v>0</v>
      </c>
      <c r="J7" s="20" t="n">
        <v>0</v>
      </c>
      <c r="K7" s="18" t="n">
        <v>0.52642976</v>
      </c>
      <c r="L7" s="20" t="n">
        <v>0.26209063</v>
      </c>
      <c r="M7" s="18" t="n">
        <v>0.01162337</v>
      </c>
      <c r="N7" s="20" t="n">
        <v>0.01179657</v>
      </c>
      <c r="O7" s="18" t="n">
        <v>0</v>
      </c>
      <c r="P7" s="20" t="n">
        <v>0</v>
      </c>
      <c r="Q7" s="18" t="n">
        <v>1.86236641</v>
      </c>
      <c r="R7" s="20" t="n">
        <v>0.55231071</v>
      </c>
    </row>
    <row r="8" spans="1:18">
      <c r="A8" s="15" t="s">
        <v>430</v>
      </c>
      <c r="B8" s="17" t="n">
        <v>3443</v>
      </c>
      <c r="C8" s="18">
        <f>(3015.0/B8*100)</f>
        <v/>
      </c>
      <c r="D8" s="19" t="n">
        <v>428</v>
      </c>
      <c r="E8" s="18" t="n">
        <v>30.31768914</v>
      </c>
      <c r="F8" s="20" t="n">
        <v>2.43707816</v>
      </c>
      <c r="G8" s="18" t="n">
        <v>68.5458266</v>
      </c>
      <c r="H8" s="20" t="n">
        <v>2.4083745</v>
      </c>
      <c r="I8" s="18" t="n">
        <v>0</v>
      </c>
      <c r="J8" s="20" t="n">
        <v>0</v>
      </c>
      <c r="K8" s="18" t="n">
        <v>0</v>
      </c>
      <c r="L8" s="20" t="n">
        <v>0</v>
      </c>
      <c r="M8" s="18" t="n">
        <v>0</v>
      </c>
      <c r="N8" s="20" t="n">
        <v>0</v>
      </c>
      <c r="O8" s="18" t="n">
        <v>0</v>
      </c>
      <c r="P8" s="20" t="n">
        <v>0</v>
      </c>
      <c r="Q8" s="18" t="n">
        <v>1.13648426</v>
      </c>
      <c r="R8" s="20" t="n">
        <v>0.46379423</v>
      </c>
    </row>
    <row r="9" spans="1:18">
      <c r="A9" s="15" t="s">
        <v>431</v>
      </c>
      <c r="B9" s="17" t="n">
        <v>4752</v>
      </c>
      <c r="C9" s="18">
        <f>(4211.0/B9*100)</f>
        <v/>
      </c>
      <c r="D9" s="19" t="n">
        <v>541</v>
      </c>
      <c r="E9" s="18" t="n">
        <v>17.89869785</v>
      </c>
      <c r="F9" s="20" t="n">
        <v>1.72085993</v>
      </c>
      <c r="G9" s="18" t="n">
        <v>81.31590382</v>
      </c>
      <c r="H9" s="20" t="n">
        <v>1.71455534</v>
      </c>
      <c r="I9" s="18" t="n">
        <v>0</v>
      </c>
      <c r="J9" s="20" t="n">
        <v>0</v>
      </c>
      <c r="K9" s="18" t="n">
        <v>0.28378212</v>
      </c>
      <c r="L9" s="20" t="n">
        <v>0.1955373</v>
      </c>
      <c r="M9" s="18" t="n">
        <v>0.37715216</v>
      </c>
      <c r="N9" s="20" t="n">
        <v>0.04420521</v>
      </c>
      <c r="O9" s="18" t="n">
        <v>0</v>
      </c>
      <c r="P9" s="20" t="n">
        <v>0</v>
      </c>
      <c r="Q9" s="18" t="n">
        <v>0.12446405</v>
      </c>
      <c r="R9" s="20" t="n">
        <v>0.11142215</v>
      </c>
    </row>
    <row r="10" spans="1:18">
      <c r="A10" s="15" t="s">
        <v>432</v>
      </c>
      <c r="B10" s="17" t="n">
        <v>10022</v>
      </c>
      <c r="C10" s="18">
        <f>(8811.0/B10*100)</f>
        <v/>
      </c>
      <c r="D10" s="19" t="n">
        <v>1211</v>
      </c>
      <c r="E10" s="18" t="n">
        <v>12.40390881</v>
      </c>
      <c r="F10" s="20" t="n">
        <v>1.33234062</v>
      </c>
      <c r="G10" s="18" t="n">
        <v>87.41978472</v>
      </c>
      <c r="H10" s="20" t="n">
        <v>1.32591433</v>
      </c>
      <c r="I10" s="18" t="n">
        <v>0</v>
      </c>
      <c r="J10" s="20" t="n">
        <v>0</v>
      </c>
      <c r="K10" s="18" t="n">
        <v>0.10425422</v>
      </c>
      <c r="L10" s="20" t="n">
        <v>0.0419635</v>
      </c>
      <c r="M10" s="18" t="n">
        <v>0</v>
      </c>
      <c r="N10" s="20" t="n">
        <v>0</v>
      </c>
      <c r="O10" s="18" t="n">
        <v>0</v>
      </c>
      <c r="P10" s="20" t="n">
        <v>0</v>
      </c>
      <c r="Q10" s="18" t="n">
        <v>0.07205225</v>
      </c>
      <c r="R10" s="20" t="n">
        <v>0.04405189</v>
      </c>
    </row>
    <row r="11" spans="1:18">
      <c r="A11" s="15" t="s">
        <v>433</v>
      </c>
      <c r="B11" s="17" t="n">
        <v>3500</v>
      </c>
      <c r="C11" s="18">
        <f>(3109.0/B11*100)</f>
        <v/>
      </c>
      <c r="D11" s="19" t="n">
        <v>391</v>
      </c>
      <c r="E11" s="18" t="n">
        <v>24.76658892</v>
      </c>
      <c r="F11" s="20" t="n">
        <v>2.61824303</v>
      </c>
      <c r="G11" s="18" t="n">
        <v>60.76639899</v>
      </c>
      <c r="H11" s="20" t="n">
        <v>3.01273928</v>
      </c>
      <c r="I11" s="18" t="n">
        <v>0</v>
      </c>
      <c r="J11" s="20" t="n">
        <v>0</v>
      </c>
      <c r="K11" s="18" t="n">
        <v>0.91899789</v>
      </c>
      <c r="L11" s="20" t="n">
        <v>0.47685838</v>
      </c>
      <c r="M11" s="18" t="n">
        <v>0.95831358</v>
      </c>
      <c r="N11" s="20" t="n">
        <v>0.92287989</v>
      </c>
      <c r="O11" s="18" t="n">
        <v>0</v>
      </c>
      <c r="P11" s="20" t="n">
        <v>0</v>
      </c>
      <c r="Q11" s="18" t="n">
        <v>12.58970061</v>
      </c>
      <c r="R11" s="20" t="n">
        <v>2.46951703</v>
      </c>
    </row>
    <row r="12" spans="1:18">
      <c r="A12" s="15" t="s">
        <v>434</v>
      </c>
      <c r="B12" s="17" t="n">
        <v>3422</v>
      </c>
      <c r="C12" s="18">
        <f>(3013.0/B12*100)</f>
        <v/>
      </c>
      <c r="D12" s="19" t="n">
        <v>409</v>
      </c>
      <c r="E12" s="18" t="n">
        <v>28.65997415</v>
      </c>
      <c r="F12" s="20" t="n">
        <v>2.80792884</v>
      </c>
      <c r="G12" s="18" t="n">
        <v>69.04712626</v>
      </c>
      <c r="H12" s="20" t="n">
        <v>2.8719496</v>
      </c>
      <c r="I12" s="18" t="n">
        <v>0</v>
      </c>
      <c r="J12" s="20" t="n">
        <v>0</v>
      </c>
      <c r="K12" s="18" t="n">
        <v>0.53752237</v>
      </c>
      <c r="L12" s="20" t="n">
        <v>0.3879043</v>
      </c>
      <c r="M12" s="18" t="n">
        <v>0.19331084</v>
      </c>
      <c r="N12" s="20" t="n">
        <v>0.18770516</v>
      </c>
      <c r="O12" s="18" t="n">
        <v>0</v>
      </c>
      <c r="P12" s="20" t="n">
        <v>0</v>
      </c>
      <c r="Q12" s="18" t="n">
        <v>1.56206638</v>
      </c>
      <c r="R12" s="20" t="n">
        <v>0.8427479</v>
      </c>
    </row>
    <row r="13" spans="1:18">
      <c r="A13" s="15" t="s">
        <v>435</v>
      </c>
      <c r="B13" s="17" t="n">
        <v>3602</v>
      </c>
      <c r="C13" s="18">
        <f>(3182.0/B13*100)</f>
        <v/>
      </c>
      <c r="D13" s="19" t="n">
        <v>420</v>
      </c>
      <c r="E13" s="18" t="n">
        <v>24.23058305</v>
      </c>
      <c r="F13" s="20" t="n">
        <v>2.47561702</v>
      </c>
      <c r="G13" s="18" t="n">
        <v>73.45099293</v>
      </c>
      <c r="H13" s="20" t="n">
        <v>2.54412699</v>
      </c>
      <c r="I13" s="18" t="n">
        <v>0</v>
      </c>
      <c r="J13" s="20" t="n">
        <v>0</v>
      </c>
      <c r="K13" s="18" t="n">
        <v>1.7764592</v>
      </c>
      <c r="L13" s="20" t="n">
        <v>0.85416356</v>
      </c>
      <c r="M13" s="18" t="n">
        <v>0</v>
      </c>
      <c r="N13" s="20" t="n">
        <v>0</v>
      </c>
      <c r="O13" s="18" t="n">
        <v>0</v>
      </c>
      <c r="P13" s="20" t="n">
        <v>0</v>
      </c>
      <c r="Q13" s="18" t="n">
        <v>0.54196482</v>
      </c>
      <c r="R13" s="20" t="n">
        <v>0.40039734</v>
      </c>
    </row>
    <row r="14" spans="1:18">
      <c r="A14" s="15" t="s">
        <v>436</v>
      </c>
      <c r="B14" s="17" t="n">
        <v>2788</v>
      </c>
      <c r="C14" s="18">
        <f>(2447.0/B14*100)</f>
        <v/>
      </c>
      <c r="D14" s="19" t="n">
        <v>341</v>
      </c>
      <c r="E14" s="18" t="n">
        <v>18.06300091</v>
      </c>
      <c r="F14" s="20" t="n">
        <v>2.25230932</v>
      </c>
      <c r="G14" s="18" t="n">
        <v>76.32339552000001</v>
      </c>
      <c r="H14" s="20" t="n">
        <v>2.51174326</v>
      </c>
      <c r="I14" s="18" t="n">
        <v>0</v>
      </c>
      <c r="J14" s="20" t="n">
        <v>0</v>
      </c>
      <c r="K14" s="18" t="n">
        <v>0</v>
      </c>
      <c r="L14" s="20" t="n">
        <v>0</v>
      </c>
      <c r="M14" s="18" t="n">
        <v>0</v>
      </c>
      <c r="N14" s="20" t="n">
        <v>0</v>
      </c>
      <c r="O14" s="18" t="n">
        <v>0</v>
      </c>
      <c r="P14" s="20" t="n">
        <v>0</v>
      </c>
      <c r="Q14" s="18" t="n">
        <v>5.61360357</v>
      </c>
      <c r="R14" s="20" t="n">
        <v>1.3122948</v>
      </c>
    </row>
    <row r="15" spans="1:18">
      <c r="A15" s="15" t="s">
        <v>437</v>
      </c>
      <c r="B15" s="17" t="n">
        <v>2863</v>
      </c>
      <c r="C15" s="18">
        <f>(2529.0/B15*100)</f>
        <v/>
      </c>
      <c r="D15" s="19" t="n">
        <v>334</v>
      </c>
      <c r="E15" s="18" t="n">
        <v>16.38845646</v>
      </c>
      <c r="F15" s="20" t="n">
        <v>2.06871341</v>
      </c>
      <c r="G15" s="18" t="n">
        <v>83.07613047</v>
      </c>
      <c r="H15" s="20" t="n">
        <v>2.16490514</v>
      </c>
      <c r="I15" s="18" t="n">
        <v>0</v>
      </c>
      <c r="J15" s="20" t="n">
        <v>0</v>
      </c>
      <c r="K15" s="18" t="n">
        <v>0.53541307</v>
      </c>
      <c r="L15" s="20" t="n">
        <v>0.54218383</v>
      </c>
      <c r="M15" s="18" t="n">
        <v>0</v>
      </c>
      <c r="N15" s="20" t="n">
        <v>0</v>
      </c>
      <c r="O15" s="18" t="n">
        <v>0</v>
      </c>
      <c r="P15" s="20" t="n">
        <v>0</v>
      </c>
      <c r="Q15" s="18" t="n">
        <v>0</v>
      </c>
      <c r="R15" s="20" t="n">
        <v>0</v>
      </c>
    </row>
    <row r="16" spans="1:18">
      <c r="A16" s="15" t="s">
        <v>438</v>
      </c>
      <c r="B16" s="17" t="n">
        <v>3111</v>
      </c>
      <c r="C16" s="18">
        <f>(2743.0/B16*100)</f>
        <v/>
      </c>
      <c r="D16" s="19" t="n">
        <v>368</v>
      </c>
      <c r="E16" s="18" t="n">
        <v>19.1424604</v>
      </c>
      <c r="F16" s="20" t="n">
        <v>1.93741232</v>
      </c>
      <c r="G16" s="18" t="n">
        <v>79.78808669</v>
      </c>
      <c r="H16" s="20" t="n">
        <v>2.1061146</v>
      </c>
      <c r="I16" s="18" t="n">
        <v>0</v>
      </c>
      <c r="J16" s="20" t="n">
        <v>0</v>
      </c>
      <c r="K16" s="18" t="n">
        <v>1.0694529</v>
      </c>
      <c r="L16" s="20" t="n">
        <v>0.73978912</v>
      </c>
      <c r="M16" s="18" t="n">
        <v>0</v>
      </c>
      <c r="N16" s="20" t="n">
        <v>0</v>
      </c>
      <c r="O16" s="18" t="n">
        <v>0</v>
      </c>
      <c r="P16" s="20" t="n">
        <v>0</v>
      </c>
      <c r="Q16" s="18" t="n">
        <v>0</v>
      </c>
      <c r="R16" s="20" t="n">
        <v>0</v>
      </c>
    </row>
    <row r="17" spans="1:18">
      <c r="A17" s="15" t="s">
        <v>439</v>
      </c>
      <c r="B17" s="17" t="n">
        <v>3197</v>
      </c>
      <c r="C17" s="18">
        <f>(2836.0/B17*100)</f>
        <v/>
      </c>
      <c r="D17" s="19" t="n">
        <v>361</v>
      </c>
      <c r="E17" s="18" t="n">
        <v>24.0673982</v>
      </c>
      <c r="F17" s="20" t="n">
        <v>2.39190769</v>
      </c>
      <c r="G17" s="18" t="n">
        <v>74.54061808</v>
      </c>
      <c r="H17" s="20" t="n">
        <v>2.44456395</v>
      </c>
      <c r="I17" s="18" t="n">
        <v>0</v>
      </c>
      <c r="J17" s="20" t="n">
        <v>0</v>
      </c>
      <c r="K17" s="18" t="n">
        <v>0.1974143</v>
      </c>
      <c r="L17" s="20" t="n">
        <v>0.19758056</v>
      </c>
      <c r="M17" s="18" t="n">
        <v>0</v>
      </c>
      <c r="N17" s="20" t="n">
        <v>0</v>
      </c>
      <c r="O17" s="18" t="n">
        <v>0</v>
      </c>
      <c r="P17" s="20" t="n">
        <v>0</v>
      </c>
      <c r="Q17" s="18" t="n">
        <v>1.19456942</v>
      </c>
      <c r="R17" s="20" t="n">
        <v>0.52618251</v>
      </c>
    </row>
    <row r="18" spans="1:18">
      <c r="A18" s="15" t="s">
        <v>440</v>
      </c>
      <c r="B18" s="17" t="n">
        <v>2706</v>
      </c>
      <c r="C18" s="18">
        <f>(2374.0/B18*100)</f>
        <v/>
      </c>
      <c r="D18" s="19" t="n">
        <v>332</v>
      </c>
      <c r="E18" s="18" t="n">
        <v>25.76354957</v>
      </c>
      <c r="F18" s="20" t="n">
        <v>2.56407036</v>
      </c>
      <c r="G18" s="18" t="n">
        <v>70.82935879</v>
      </c>
      <c r="H18" s="20" t="n">
        <v>2.66642559</v>
      </c>
      <c r="I18" s="18" t="n">
        <v>0</v>
      </c>
      <c r="J18" s="20" t="n">
        <v>0</v>
      </c>
      <c r="K18" s="18" t="n">
        <v>2.40463573</v>
      </c>
      <c r="L18" s="20" t="n">
        <v>1.16966359</v>
      </c>
      <c r="M18" s="18" t="n">
        <v>0</v>
      </c>
      <c r="N18" s="20" t="n">
        <v>0</v>
      </c>
      <c r="O18" s="18" t="n">
        <v>0</v>
      </c>
      <c r="P18" s="20" t="n">
        <v>0</v>
      </c>
      <c r="Q18" s="18" t="n">
        <v>1.00245592</v>
      </c>
      <c r="R18" s="20" t="n">
        <v>0.51321465</v>
      </c>
    </row>
    <row r="19" spans="1:18">
      <c r="A19" s="15" t="s">
        <v>441</v>
      </c>
      <c r="B19" s="17" t="n">
        <v>2850</v>
      </c>
      <c r="C19" s="18">
        <f>(2497.0/B19*100)</f>
        <v/>
      </c>
      <c r="D19" s="19" t="n">
        <v>353</v>
      </c>
      <c r="E19" s="18" t="n">
        <v>32.74578231</v>
      </c>
      <c r="F19" s="20" t="n">
        <v>3.12469884</v>
      </c>
      <c r="G19" s="18" t="n">
        <v>65.80896675</v>
      </c>
      <c r="H19" s="20" t="n">
        <v>3.02199791</v>
      </c>
      <c r="I19" s="18" t="n">
        <v>0</v>
      </c>
      <c r="J19" s="20" t="n">
        <v>0</v>
      </c>
      <c r="K19" s="18" t="n">
        <v>0</v>
      </c>
      <c r="L19" s="20" t="n">
        <v>0</v>
      </c>
      <c r="M19" s="18" t="n">
        <v>0</v>
      </c>
      <c r="N19" s="20" t="n">
        <v>0</v>
      </c>
      <c r="O19" s="18" t="n">
        <v>0</v>
      </c>
      <c r="P19" s="20" t="n">
        <v>0</v>
      </c>
      <c r="Q19" s="18" t="n">
        <v>1.44525094</v>
      </c>
      <c r="R19" s="20" t="n">
        <v>0.68362173</v>
      </c>
    </row>
    <row r="20" spans="1:18">
      <c r="A20" s="15" t="s">
        <v>442</v>
      </c>
      <c r="B20" s="17" t="n">
        <v>1741</v>
      </c>
      <c r="C20" s="18">
        <f>(1533.0/B20*100)</f>
        <v/>
      </c>
      <c r="D20" s="19" t="n">
        <v>208</v>
      </c>
      <c r="E20" s="18" t="n">
        <v>22.78178368</v>
      </c>
      <c r="F20" s="20" t="n">
        <v>3.01771191</v>
      </c>
      <c r="G20" s="18" t="n">
        <v>75.5407141</v>
      </c>
      <c r="H20" s="20" t="n">
        <v>3.20108637</v>
      </c>
      <c r="I20" s="18" t="n">
        <v>0</v>
      </c>
      <c r="J20" s="20" t="n">
        <v>0</v>
      </c>
      <c r="K20" s="18" t="n">
        <v>1.21823401</v>
      </c>
      <c r="L20" s="20" t="n">
        <v>0.85757565</v>
      </c>
      <c r="M20" s="18" t="n">
        <v>0</v>
      </c>
      <c r="N20" s="20" t="n">
        <v>0</v>
      </c>
      <c r="O20" s="18" t="n">
        <v>0</v>
      </c>
      <c r="P20" s="20" t="n">
        <v>0</v>
      </c>
      <c r="Q20" s="18" t="n">
        <v>0.4592682</v>
      </c>
      <c r="R20" s="20" t="n">
        <v>0.45963093</v>
      </c>
    </row>
    <row r="21" spans="1:18">
      <c r="A21" s="15" t="s">
        <v>443</v>
      </c>
      <c r="B21" s="17" t="n">
        <v>2833</v>
      </c>
      <c r="C21" s="18">
        <f>(2367.0/B21*100)</f>
        <v/>
      </c>
      <c r="D21" s="19" t="n">
        <v>466</v>
      </c>
      <c r="E21" s="18" t="n">
        <v>5.8765715</v>
      </c>
      <c r="F21" s="20" t="n">
        <v>1.09814023</v>
      </c>
      <c r="G21" s="18" t="n">
        <v>93.52079386</v>
      </c>
      <c r="H21" s="20" t="n">
        <v>1.22101442</v>
      </c>
      <c r="I21" s="18" t="n">
        <v>0</v>
      </c>
      <c r="J21" s="20" t="n">
        <v>0</v>
      </c>
      <c r="K21" s="18" t="n">
        <v>0</v>
      </c>
      <c r="L21" s="20" t="n">
        <v>0</v>
      </c>
      <c r="M21" s="18" t="n">
        <v>0</v>
      </c>
      <c r="N21" s="20" t="n">
        <v>0</v>
      </c>
      <c r="O21" s="18" t="n">
        <v>0</v>
      </c>
      <c r="P21" s="20" t="n">
        <v>0</v>
      </c>
      <c r="Q21" s="18" t="n">
        <v>0.60263464</v>
      </c>
      <c r="R21" s="20" t="n">
        <v>0.34949032</v>
      </c>
    </row>
    <row r="22" spans="1:18">
      <c r="A22" s="15" t="s">
        <v>444</v>
      </c>
      <c r="B22" s="17" t="n">
        <v>3667</v>
      </c>
      <c r="C22" s="18">
        <f>(3289.0/B22*100)</f>
        <v/>
      </c>
      <c r="D22" s="19" t="n">
        <v>378</v>
      </c>
      <c r="E22" s="18" t="n">
        <v>24.15232028</v>
      </c>
      <c r="F22" s="20" t="n">
        <v>2.48665852</v>
      </c>
      <c r="G22" s="18" t="n">
        <v>73.8920275</v>
      </c>
      <c r="H22" s="20" t="n">
        <v>2.66008078</v>
      </c>
      <c r="I22" s="18" t="n">
        <v>0</v>
      </c>
      <c r="J22" s="20" t="n">
        <v>0</v>
      </c>
      <c r="K22" s="18" t="n">
        <v>0.99862277</v>
      </c>
      <c r="L22" s="20" t="n">
        <v>0.47443764</v>
      </c>
      <c r="M22" s="18" t="n">
        <v>0</v>
      </c>
      <c r="N22" s="20" t="n">
        <v>0</v>
      </c>
      <c r="O22" s="18" t="n">
        <v>0</v>
      </c>
      <c r="P22" s="20" t="n">
        <v>0</v>
      </c>
      <c r="Q22" s="18" t="n">
        <v>0.9570294499999999</v>
      </c>
      <c r="R22" s="20" t="n">
        <v>0.47109288</v>
      </c>
    </row>
    <row r="23" spans="1:18">
      <c r="A23" s="15" t="s">
        <v>445</v>
      </c>
      <c r="B23" s="17" t="n">
        <v>5792</v>
      </c>
      <c r="C23" s="18">
        <f>(5100.0/B23*100)</f>
        <v/>
      </c>
      <c r="D23" s="19" t="n">
        <v>692</v>
      </c>
      <c r="E23" s="18" t="n">
        <v>30.7979663</v>
      </c>
      <c r="F23" s="20" t="n">
        <v>2.56427836</v>
      </c>
      <c r="G23" s="18" t="n">
        <v>66.66987224</v>
      </c>
      <c r="H23" s="20" t="n">
        <v>2.76271726</v>
      </c>
      <c r="I23" s="18" t="n">
        <v>0</v>
      </c>
      <c r="J23" s="20" t="n">
        <v>0</v>
      </c>
      <c r="K23" s="18" t="n">
        <v>1.41702598</v>
      </c>
      <c r="L23" s="20" t="n">
        <v>0.65869952</v>
      </c>
      <c r="M23" s="18" t="n">
        <v>0.33562037</v>
      </c>
      <c r="N23" s="20" t="n">
        <v>0.10338044</v>
      </c>
      <c r="O23" s="18" t="n">
        <v>0</v>
      </c>
      <c r="P23" s="20" t="n">
        <v>0</v>
      </c>
      <c r="Q23" s="18" t="n">
        <v>0.77951511</v>
      </c>
      <c r="R23" s="20" t="n">
        <v>0.79844865</v>
      </c>
    </row>
    <row r="24" spans="1:18">
      <c r="A24" s="15" t="s">
        <v>446</v>
      </c>
      <c r="B24" s="17" t="n">
        <v>3309</v>
      </c>
      <c r="C24" s="18">
        <f>(2950.0/B24*100)</f>
        <v/>
      </c>
      <c r="D24" s="19" t="n">
        <v>359</v>
      </c>
      <c r="E24" s="18" t="n">
        <v>13.15369715</v>
      </c>
      <c r="F24" s="20" t="n">
        <v>2.0471919</v>
      </c>
      <c r="G24" s="18" t="n">
        <v>85.27697292000001</v>
      </c>
      <c r="H24" s="20" t="n">
        <v>2.19433476</v>
      </c>
      <c r="I24" s="18" t="n">
        <v>0</v>
      </c>
      <c r="J24" s="20" t="n">
        <v>0</v>
      </c>
      <c r="K24" s="18" t="n">
        <v>0.25309459</v>
      </c>
      <c r="L24" s="20" t="n">
        <v>0.25276716</v>
      </c>
      <c r="M24" s="18" t="n">
        <v>0</v>
      </c>
      <c r="N24" s="20" t="n">
        <v>0</v>
      </c>
      <c r="O24" s="18" t="n">
        <v>0</v>
      </c>
      <c r="P24" s="20" t="n">
        <v>0</v>
      </c>
      <c r="Q24" s="18" t="n">
        <v>1.31623534</v>
      </c>
      <c r="R24" s="20" t="n">
        <v>0.60018247</v>
      </c>
    </row>
    <row r="25" spans="1:18">
      <c r="A25" s="15" t="s">
        <v>447</v>
      </c>
      <c r="B25" s="17" t="n">
        <v>2669</v>
      </c>
      <c r="C25" s="18">
        <f>(2330.0/B25*100)</f>
        <v/>
      </c>
      <c r="D25" s="19" t="n">
        <v>339</v>
      </c>
      <c r="E25" s="18" t="n">
        <v>9.71924799</v>
      </c>
      <c r="F25" s="20" t="n">
        <v>1.70182156</v>
      </c>
      <c r="G25" s="18" t="n">
        <v>86.36166523999999</v>
      </c>
      <c r="H25" s="20" t="n">
        <v>1.92782428</v>
      </c>
      <c r="I25" s="18" t="n">
        <v>0</v>
      </c>
      <c r="J25" s="20" t="n">
        <v>0</v>
      </c>
      <c r="K25" s="18" t="n">
        <v>0.51470357</v>
      </c>
      <c r="L25" s="20" t="n">
        <v>0.37869117</v>
      </c>
      <c r="M25" s="18" t="n">
        <v>0</v>
      </c>
      <c r="N25" s="20" t="n">
        <v>0</v>
      </c>
      <c r="O25" s="18" t="n">
        <v>0</v>
      </c>
      <c r="P25" s="20" t="n">
        <v>0</v>
      </c>
      <c r="Q25" s="18" t="n">
        <v>3.4043832</v>
      </c>
      <c r="R25" s="20" t="n">
        <v>0.93337469</v>
      </c>
    </row>
    <row r="26" spans="1:18">
      <c r="A26" s="15" t="s">
        <v>448</v>
      </c>
      <c r="B26" s="17" t="n">
        <v>2419</v>
      </c>
      <c r="C26" s="18">
        <f>(2124.0/B26*100)</f>
        <v/>
      </c>
      <c r="D26" s="19" t="n">
        <v>295</v>
      </c>
      <c r="E26" s="18" t="n">
        <v>24.3725056</v>
      </c>
      <c r="F26" s="20" t="n">
        <v>2.63425035</v>
      </c>
      <c r="G26" s="18" t="n">
        <v>74.52950814</v>
      </c>
      <c r="H26" s="20" t="n">
        <v>2.69812381</v>
      </c>
      <c r="I26" s="18" t="n">
        <v>0</v>
      </c>
      <c r="J26" s="20" t="n">
        <v>0</v>
      </c>
      <c r="K26" s="18" t="n">
        <v>0.31245021</v>
      </c>
      <c r="L26" s="20" t="n">
        <v>0.30822564</v>
      </c>
      <c r="M26" s="18" t="n">
        <v>0</v>
      </c>
      <c r="N26" s="20" t="n">
        <v>0</v>
      </c>
      <c r="O26" s="18" t="n">
        <v>0</v>
      </c>
      <c r="P26" s="20" t="n">
        <v>0</v>
      </c>
      <c r="Q26" s="18" t="n">
        <v>0.78553606</v>
      </c>
      <c r="R26" s="20" t="n">
        <v>0.45993822</v>
      </c>
    </row>
    <row r="27" spans="1:18">
      <c r="A27" s="15" t="s">
        <v>449</v>
      </c>
      <c r="B27" s="17" t="n">
        <v>2683</v>
      </c>
      <c r="C27" s="18">
        <f>(2344.0/B27*100)</f>
        <v/>
      </c>
      <c r="D27" s="19" t="n">
        <v>339</v>
      </c>
      <c r="E27" s="18" t="n">
        <v>25.66708743</v>
      </c>
      <c r="F27" s="20" t="n">
        <v>2.51256242</v>
      </c>
      <c r="G27" s="18" t="n">
        <v>73.13265800000001</v>
      </c>
      <c r="H27" s="20" t="n">
        <v>2.53724394</v>
      </c>
      <c r="I27" s="18" t="n">
        <v>0</v>
      </c>
      <c r="J27" s="20" t="n">
        <v>0</v>
      </c>
      <c r="K27" s="18" t="n">
        <v>0.62488484</v>
      </c>
      <c r="L27" s="20" t="n">
        <v>0.42844989</v>
      </c>
      <c r="M27" s="18" t="n">
        <v>0</v>
      </c>
      <c r="N27" s="20" t="n">
        <v>0</v>
      </c>
      <c r="O27" s="18" t="n">
        <v>0</v>
      </c>
      <c r="P27" s="20" t="n">
        <v>0</v>
      </c>
      <c r="Q27" s="18" t="n">
        <v>0.57536973</v>
      </c>
      <c r="R27" s="20" t="n">
        <v>0.40919419</v>
      </c>
    </row>
    <row r="28" spans="1:18">
      <c r="A28" s="15" t="s">
        <v>450</v>
      </c>
      <c r="B28" s="17" t="n">
        <v>3803</v>
      </c>
      <c r="C28" s="18">
        <f>(3366.0/B28*100)</f>
        <v/>
      </c>
      <c r="D28" s="19" t="n">
        <v>437</v>
      </c>
      <c r="E28" s="18" t="n">
        <v>43.12730998</v>
      </c>
      <c r="F28" s="20" t="n">
        <v>2.59971662</v>
      </c>
      <c r="G28" s="18" t="n">
        <v>56.34826674</v>
      </c>
      <c r="H28" s="20" t="n">
        <v>2.5708795</v>
      </c>
      <c r="I28" s="18" t="n">
        <v>0</v>
      </c>
      <c r="J28" s="20" t="n">
        <v>0</v>
      </c>
      <c r="K28" s="18" t="n">
        <v>0.23186745</v>
      </c>
      <c r="L28" s="20" t="n">
        <v>0.23273025</v>
      </c>
      <c r="M28" s="18" t="n">
        <v>0.19094959</v>
      </c>
      <c r="N28" s="20" t="n">
        <v>0.19030203</v>
      </c>
      <c r="O28" s="18" t="n">
        <v>0</v>
      </c>
      <c r="P28" s="20" t="n">
        <v>0</v>
      </c>
      <c r="Q28" s="18" t="n">
        <v>0.10160623</v>
      </c>
      <c r="R28" s="20" t="n">
        <v>0.10197641</v>
      </c>
    </row>
    <row r="29" spans="1:18">
      <c r="A29" s="15" t="s">
        <v>451</v>
      </c>
      <c r="B29" s="17" t="n">
        <v>2700</v>
      </c>
      <c r="C29" s="18">
        <f>(2385.0/B29*100)</f>
        <v/>
      </c>
      <c r="D29" s="19" t="n">
        <v>315</v>
      </c>
      <c r="E29" s="18" t="n">
        <v>15.37669276</v>
      </c>
      <c r="F29" s="20" t="n">
        <v>1.99951533</v>
      </c>
      <c r="G29" s="18" t="n">
        <v>84.62330724</v>
      </c>
      <c r="H29" s="20" t="n">
        <v>1.99951533</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(2012.0/B30*100)</f>
        <v/>
      </c>
      <c r="D30" s="19" t="n">
        <v>245</v>
      </c>
      <c r="E30" s="18" t="n">
        <v>8.321179369999999</v>
      </c>
      <c r="F30" s="20" t="n">
        <v>1.35980546</v>
      </c>
      <c r="G30" s="18" t="n">
        <v>88.60335941</v>
      </c>
      <c r="H30" s="20" t="n">
        <v>1.64544096</v>
      </c>
      <c r="I30" s="18" t="n">
        <v>0</v>
      </c>
      <c r="J30" s="20" t="n">
        <v>0</v>
      </c>
      <c r="K30" s="18" t="n">
        <v>0</v>
      </c>
      <c r="L30" s="20" t="n">
        <v>0</v>
      </c>
      <c r="M30" s="18" t="n">
        <v>0</v>
      </c>
      <c r="N30" s="20" t="n">
        <v>0</v>
      </c>
      <c r="O30" s="18" t="n">
        <v>0</v>
      </c>
      <c r="P30" s="20" t="n">
        <v>0</v>
      </c>
      <c r="Q30" s="18" t="n">
        <v>3.07546123</v>
      </c>
      <c r="R30" s="20" t="n">
        <v>1.09676964</v>
      </c>
    </row>
    <row r="31" spans="1:18">
      <c r="A31" s="15" t="s">
        <v>453</v>
      </c>
      <c r="B31" s="17" t="n">
        <v>2706</v>
      </c>
      <c r="C31" s="18">
        <f>(2373.0/B31*100)</f>
        <v/>
      </c>
      <c r="D31" s="19" t="n">
        <v>333</v>
      </c>
      <c r="E31" s="18" t="n">
        <v>7.45004466</v>
      </c>
      <c r="F31" s="20" t="n">
        <v>1.38286112</v>
      </c>
      <c r="G31" s="18" t="n">
        <v>80.98882524</v>
      </c>
      <c r="H31" s="20" t="n">
        <v>2.19609102</v>
      </c>
      <c r="I31" s="18" t="n">
        <v>0</v>
      </c>
      <c r="J31" s="20" t="n">
        <v>0</v>
      </c>
      <c r="K31" s="18" t="n">
        <v>2.12353747</v>
      </c>
      <c r="L31" s="20" t="n">
        <v>0.923252</v>
      </c>
      <c r="M31" s="18" t="n">
        <v>0</v>
      </c>
      <c r="N31" s="20" t="n">
        <v>0</v>
      </c>
      <c r="O31" s="18" t="n">
        <v>0</v>
      </c>
      <c r="P31" s="20" t="n">
        <v>0</v>
      </c>
      <c r="Q31" s="18" t="n">
        <v>9.437592629999999</v>
      </c>
      <c r="R31" s="20" t="n">
        <v>1.62834443</v>
      </c>
    </row>
    <row r="32" spans="1:18">
      <c r="A32" s="15" t="s">
        <v>454</v>
      </c>
      <c r="B32" s="17" t="n">
        <v>2209</v>
      </c>
      <c r="C32" s="18">
        <f>(1842.0/B32*100)</f>
        <v/>
      </c>
      <c r="D32" s="19" t="n">
        <v>367</v>
      </c>
      <c r="E32" s="18" t="n">
        <v>17.67954814</v>
      </c>
      <c r="F32" s="20" t="n">
        <v>1.8801342</v>
      </c>
      <c r="G32" s="18" t="n">
        <v>82.32045186000001</v>
      </c>
      <c r="H32" s="20" t="n">
        <v>1.8801342</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(3226.0/B33*100)</f>
        <v/>
      </c>
      <c r="D33" s="19" t="n">
        <v>425</v>
      </c>
      <c r="E33" s="18" t="n">
        <v>19.79789248</v>
      </c>
      <c r="F33" s="20" t="n">
        <v>2.30906429</v>
      </c>
      <c r="G33" s="18" t="n">
        <v>79.60471733999999</v>
      </c>
      <c r="H33" s="20" t="n">
        <v>2.34108223</v>
      </c>
      <c r="I33" s="18" t="n">
        <v>0</v>
      </c>
      <c r="J33" s="20" t="n">
        <v>0</v>
      </c>
      <c r="K33" s="18" t="n">
        <v>0</v>
      </c>
      <c r="L33" s="20" t="n">
        <v>0</v>
      </c>
      <c r="M33" s="18" t="n">
        <v>0</v>
      </c>
      <c r="N33" s="20" t="n">
        <v>0</v>
      </c>
      <c r="O33" s="18" t="n">
        <v>0</v>
      </c>
      <c r="P33" s="20" t="n">
        <v>0</v>
      </c>
      <c r="Q33" s="18" t="n">
        <v>0.59739018</v>
      </c>
      <c r="R33" s="20" t="n">
        <v>0.42842281</v>
      </c>
    </row>
    <row r="34" spans="1:18">
      <c r="A34" s="15" t="s">
        <v>456</v>
      </c>
      <c r="B34" s="17" t="n">
        <v>3035</v>
      </c>
      <c r="C34" s="18">
        <f>(2690.0/B34*100)</f>
        <v/>
      </c>
      <c r="D34" s="19" t="n">
        <v>345</v>
      </c>
      <c r="E34" s="18" t="n">
        <v>34.71764492</v>
      </c>
      <c r="F34" s="20" t="n">
        <v>2.41999884</v>
      </c>
      <c r="G34" s="18" t="n">
        <v>64.28345127999999</v>
      </c>
      <c r="H34" s="20" t="n">
        <v>2.48998969</v>
      </c>
      <c r="I34" s="18" t="n">
        <v>0</v>
      </c>
      <c r="J34" s="20" t="n">
        <v>0</v>
      </c>
      <c r="K34" s="18" t="n">
        <v>0.4657858</v>
      </c>
      <c r="L34" s="20" t="n">
        <v>0.27233476</v>
      </c>
      <c r="M34" s="18" t="n">
        <v>0</v>
      </c>
      <c r="N34" s="20" t="n">
        <v>0</v>
      </c>
      <c r="O34" s="18" t="n">
        <v>0</v>
      </c>
      <c r="P34" s="20" t="n">
        <v>0</v>
      </c>
      <c r="Q34" s="18" t="n">
        <v>0.533118</v>
      </c>
      <c r="R34" s="20" t="n">
        <v>0.35807842</v>
      </c>
    </row>
    <row r="35" spans="1:18">
      <c r="A35" s="15" t="s">
        <v>457</v>
      </c>
      <c r="B35" s="17" t="n">
        <v>2901</v>
      </c>
      <c r="C35" s="18">
        <f>(2565.0/B35*100)</f>
        <v/>
      </c>
      <c r="D35" s="19" t="n">
        <v>336</v>
      </c>
      <c r="E35" s="18" t="n">
        <v>14.96347208</v>
      </c>
      <c r="F35" s="20" t="n">
        <v>2.69233246</v>
      </c>
      <c r="G35" s="18" t="n">
        <v>84.89745324</v>
      </c>
      <c r="H35" s="20" t="n">
        <v>2.69387028</v>
      </c>
      <c r="I35" s="18" t="n">
        <v>0</v>
      </c>
      <c r="J35" s="20" t="n">
        <v>0</v>
      </c>
      <c r="K35" s="18" t="n">
        <v>0.13907468</v>
      </c>
      <c r="L35" s="20" t="n">
        <v>0.13975569</v>
      </c>
      <c r="M35" s="18" t="n">
        <v>0</v>
      </c>
      <c r="N35" s="20" t="n">
        <v>0</v>
      </c>
      <c r="O35" s="18" t="n">
        <v>0</v>
      </c>
      <c r="P35" s="20" t="n">
        <v>0</v>
      </c>
      <c r="Q35" s="18" t="n">
        <v>0</v>
      </c>
      <c r="R35" s="20" t="n">
        <v>0</v>
      </c>
    </row>
    <row r="36" spans="1:18">
      <c r="A36" s="15" t="s">
        <v>458</v>
      </c>
      <c r="B36" s="17" t="n">
        <v>3404</v>
      </c>
      <c r="C36" s="18">
        <f>(2999.0/B36*100)</f>
        <v/>
      </c>
      <c r="D36" s="19" t="n">
        <v>405</v>
      </c>
      <c r="E36" s="18" t="n">
        <v>23.84768821</v>
      </c>
      <c r="F36" s="20" t="n">
        <v>2.16226665</v>
      </c>
      <c r="G36" s="18" t="n">
        <v>74.81388982</v>
      </c>
      <c r="H36" s="20" t="n">
        <v>2.22088357</v>
      </c>
      <c r="I36" s="18" t="n">
        <v>0</v>
      </c>
      <c r="J36" s="20" t="n">
        <v>0</v>
      </c>
      <c r="K36" s="18" t="n">
        <v>0.24310835</v>
      </c>
      <c r="L36" s="20" t="n">
        <v>0.16708377</v>
      </c>
      <c r="M36" s="18" t="n">
        <v>0</v>
      </c>
      <c r="N36" s="20" t="n">
        <v>0</v>
      </c>
      <c r="O36" s="18" t="n">
        <v>0</v>
      </c>
      <c r="P36" s="20" t="n">
        <v>0</v>
      </c>
      <c r="Q36" s="18" t="n">
        <v>1.09531362</v>
      </c>
      <c r="R36" s="20" t="n">
        <v>0.5755990600000001</v>
      </c>
    </row>
    <row r="37" spans="1:18">
      <c r="A37" s="15" t="s">
        <v>459</v>
      </c>
      <c r="B37" s="17" t="n">
        <v>2731</v>
      </c>
      <c r="C37" s="18">
        <f>(2392.0/B37*100)</f>
        <v/>
      </c>
      <c r="D37" s="19" t="n">
        <v>339</v>
      </c>
      <c r="E37" s="18" t="n">
        <v>18.11931532</v>
      </c>
      <c r="F37" s="20" t="n">
        <v>2.28353902</v>
      </c>
      <c r="G37" s="18" t="n">
        <v>81.0082487</v>
      </c>
      <c r="H37" s="20" t="n">
        <v>2.40754156</v>
      </c>
      <c r="I37" s="18" t="n">
        <v>0</v>
      </c>
      <c r="J37" s="20" t="n">
        <v>0</v>
      </c>
      <c r="K37" s="18" t="n">
        <v>0.60170924</v>
      </c>
      <c r="L37" s="20" t="n">
        <v>0.42010179</v>
      </c>
      <c r="M37" s="18" t="n">
        <v>0</v>
      </c>
      <c r="N37" s="20" t="n">
        <v>0</v>
      </c>
      <c r="O37" s="18" t="n">
        <v>0</v>
      </c>
      <c r="P37" s="20" t="n">
        <v>0</v>
      </c>
      <c r="Q37" s="18" t="n">
        <v>0.27072675</v>
      </c>
      <c r="R37" s="20" t="n">
        <v>0.27117706</v>
      </c>
    </row>
    <row r="38" spans="1:18">
      <c r="A38" s="15" t="s">
        <v>460</v>
      </c>
      <c r="B38" s="17" t="n">
        <v>2807</v>
      </c>
      <c r="C38" s="18">
        <f>(2328.0/B38*100)</f>
        <v/>
      </c>
      <c r="D38" s="19" t="n">
        <v>479</v>
      </c>
      <c r="E38" s="18" t="n">
        <v>15.4352439</v>
      </c>
      <c r="F38" s="20" t="n">
        <v>2.20237943</v>
      </c>
      <c r="G38" s="18" t="n">
        <v>74.81858640999999</v>
      </c>
      <c r="H38" s="20" t="n">
        <v>2.7282983</v>
      </c>
      <c r="I38" s="18" t="n">
        <v>0</v>
      </c>
      <c r="J38" s="20" t="n">
        <v>0</v>
      </c>
      <c r="K38" s="18" t="n">
        <v>1.00988106</v>
      </c>
      <c r="L38" s="20" t="n">
        <v>0.41982315</v>
      </c>
      <c r="M38" s="18" t="n">
        <v>0</v>
      </c>
      <c r="N38" s="20" t="n">
        <v>0</v>
      </c>
      <c r="O38" s="18" t="n">
        <v>0</v>
      </c>
      <c r="P38" s="20" t="n">
        <v>0</v>
      </c>
      <c r="Q38" s="18" t="n">
        <v>8.736288630000001</v>
      </c>
      <c r="R38" s="20" t="n">
        <v>1.5747343</v>
      </c>
    </row>
    <row r="39" spans="1:18">
      <c r="A39" s="15" t="s">
        <v>461</v>
      </c>
      <c r="B39" s="17" t="n">
        <v>2938</v>
      </c>
      <c r="C39" s="18">
        <f>(2582.0/B39*100)</f>
        <v/>
      </c>
      <c r="D39" s="19" t="n">
        <v>356</v>
      </c>
      <c r="E39" s="18" t="n">
        <v>31.94170641</v>
      </c>
      <c r="F39" s="20" t="n">
        <v>2.92630214</v>
      </c>
      <c r="G39" s="18" t="n">
        <v>66.18892613</v>
      </c>
      <c r="H39" s="20" t="n">
        <v>2.85946391</v>
      </c>
      <c r="I39" s="18" t="n">
        <v>0</v>
      </c>
      <c r="J39" s="20" t="n">
        <v>0</v>
      </c>
      <c r="K39" s="18" t="n">
        <v>0</v>
      </c>
      <c r="L39" s="20" t="n">
        <v>0</v>
      </c>
      <c r="M39" s="18" t="n">
        <v>0</v>
      </c>
      <c r="N39" s="20" t="n">
        <v>0</v>
      </c>
      <c r="O39" s="18" t="n">
        <v>0</v>
      </c>
      <c r="P39" s="20" t="n">
        <v>0</v>
      </c>
      <c r="Q39" s="18" t="n">
        <v>1.86936747</v>
      </c>
      <c r="R39" s="20" t="n">
        <v>1.04472887</v>
      </c>
    </row>
    <row r="40" spans="1:18">
      <c r="A40" s="15" t="s">
        <v>462</v>
      </c>
      <c r="B40" s="17" t="n">
        <v>6922</v>
      </c>
      <c r="C40" s="18">
        <f>(6102.0/B40*100)</f>
        <v/>
      </c>
      <c r="D40" s="19" t="n">
        <v>820</v>
      </c>
      <c r="E40" s="18" t="n">
        <v>11.61540449</v>
      </c>
      <c r="F40" s="20" t="n">
        <v>1.68915331</v>
      </c>
      <c r="G40" s="18" t="n">
        <v>87.98428703</v>
      </c>
      <c r="H40" s="20" t="n">
        <v>1.725636</v>
      </c>
      <c r="I40" s="18" t="n">
        <v>0</v>
      </c>
      <c r="J40" s="20" t="n">
        <v>0</v>
      </c>
      <c r="K40" s="18" t="n">
        <v>0.05284986</v>
      </c>
      <c r="L40" s="20" t="n">
        <v>0.0391634</v>
      </c>
      <c r="M40" s="18" t="n">
        <v>0</v>
      </c>
      <c r="N40" s="20" t="n">
        <v>0</v>
      </c>
      <c r="O40" s="18" t="n">
        <v>0</v>
      </c>
      <c r="P40" s="20" t="n">
        <v>0</v>
      </c>
      <c r="Q40" s="18" t="n">
        <v>0.34745863</v>
      </c>
      <c r="R40" s="20" t="n">
        <v>0.34183348</v>
      </c>
    </row>
    <row r="41" spans="1:18">
      <c r="A41" s="15" t="s">
        <v>463</v>
      </c>
      <c r="B41" s="17" t="n">
        <v>2854</v>
      </c>
      <c r="C41" s="18">
        <f>(2522.0/B41*100)</f>
        <v/>
      </c>
      <c r="D41" s="19" t="n">
        <v>332</v>
      </c>
      <c r="E41" s="18" t="n">
        <v>18.49301218</v>
      </c>
      <c r="F41" s="20" t="n">
        <v>2.37581047</v>
      </c>
      <c r="G41" s="18" t="n">
        <v>79.42950700999999</v>
      </c>
      <c r="H41" s="20" t="n">
        <v>2.35195295</v>
      </c>
      <c r="I41" s="18" t="n">
        <v>0</v>
      </c>
      <c r="J41" s="20" t="n">
        <v>0</v>
      </c>
      <c r="K41" s="18" t="n">
        <v>1.20891773</v>
      </c>
      <c r="L41" s="20" t="n">
        <v>0.69487186</v>
      </c>
      <c r="M41" s="18" t="n">
        <v>0</v>
      </c>
      <c r="N41" s="20" t="n">
        <v>0</v>
      </c>
      <c r="O41" s="18" t="n">
        <v>0</v>
      </c>
      <c r="P41" s="20" t="n">
        <v>0</v>
      </c>
      <c r="Q41" s="18" t="n">
        <v>0.86856307</v>
      </c>
      <c r="R41" s="20" t="n">
        <v>0.48640112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(10927.0/B46*100)</f>
        <v/>
      </c>
      <c r="D46" s="19" t="n">
        <v>1146</v>
      </c>
      <c r="E46" s="18" t="n">
        <v>33.03978801</v>
      </c>
      <c r="F46" s="20" t="n">
        <v>1.69548346</v>
      </c>
      <c r="G46" s="18" t="n">
        <v>47.44126514</v>
      </c>
      <c r="H46" s="20" t="n">
        <v>1.79309145</v>
      </c>
      <c r="I46" s="18" t="n">
        <v>0</v>
      </c>
      <c r="J46" s="20" t="n">
        <v>0</v>
      </c>
      <c r="K46" s="18" t="n">
        <v>1.64102495</v>
      </c>
      <c r="L46" s="20" t="n">
        <v>0.42293779</v>
      </c>
      <c r="M46" s="18" t="n">
        <v>0.13672102</v>
      </c>
      <c r="N46" s="20" t="n">
        <v>0.10724398</v>
      </c>
      <c r="O46" s="18" t="n">
        <v>0</v>
      </c>
      <c r="P46" s="20" t="n">
        <v>0</v>
      </c>
      <c r="Q46" s="18" t="n">
        <v>17.74120088</v>
      </c>
      <c r="R46" s="20" t="n">
        <v>1.27798768</v>
      </c>
    </row>
    <row r="47" spans="1:18">
      <c r="A47" s="15" t="s">
        <v>470</v>
      </c>
      <c r="B47" s="17" t="n">
        <v>2823</v>
      </c>
      <c r="C47" s="18">
        <f>(2483.0/B47*100)</f>
        <v/>
      </c>
      <c r="D47" s="19" t="n">
        <v>340</v>
      </c>
      <c r="E47" s="18" t="n">
        <v>40.20376106</v>
      </c>
      <c r="F47" s="20" t="n">
        <v>3.18217662</v>
      </c>
      <c r="G47" s="18" t="n">
        <v>50.84384367</v>
      </c>
      <c r="H47" s="20" t="n">
        <v>3.32668344</v>
      </c>
      <c r="I47" s="18" t="n">
        <v>0</v>
      </c>
      <c r="J47" s="20" t="n">
        <v>0</v>
      </c>
      <c r="K47" s="18" t="n">
        <v>1.16288966</v>
      </c>
      <c r="L47" s="20" t="n">
        <v>0.59646873</v>
      </c>
      <c r="M47" s="18" t="n">
        <v>0</v>
      </c>
      <c r="N47" s="20" t="n">
        <v>0</v>
      </c>
      <c r="O47" s="18" t="n">
        <v>0</v>
      </c>
      <c r="P47" s="20" t="n">
        <v>0</v>
      </c>
      <c r="Q47" s="18" t="n">
        <v>7.78950561</v>
      </c>
      <c r="R47" s="20" t="n">
        <v>1.3668079</v>
      </c>
    </row>
    <row r="48" spans="1:18">
      <c r="A48" s="15" t="s">
        <v>471</v>
      </c>
      <c r="B48" s="17" t="n">
        <v>4682</v>
      </c>
      <c r="C48" s="18">
        <f>(4104.0/B48*100)</f>
        <v/>
      </c>
      <c r="D48" s="19" t="n">
        <v>578</v>
      </c>
      <c r="E48" s="18" t="n">
        <v>52.84761105</v>
      </c>
      <c r="F48" s="20" t="n">
        <v>2.64891198</v>
      </c>
      <c r="G48" s="18" t="n">
        <v>44.68700523</v>
      </c>
      <c r="H48" s="20" t="n">
        <v>2.73436957</v>
      </c>
      <c r="I48" s="18" t="n">
        <v>0</v>
      </c>
      <c r="J48" s="20" t="n">
        <v>0</v>
      </c>
      <c r="K48" s="18" t="n">
        <v>1.27389985</v>
      </c>
      <c r="L48" s="20" t="n">
        <v>0.5727945</v>
      </c>
      <c r="M48" s="18" t="n">
        <v>0</v>
      </c>
      <c r="N48" s="20" t="n">
        <v>0</v>
      </c>
      <c r="O48" s="18" t="n">
        <v>0</v>
      </c>
      <c r="P48" s="20" t="n">
        <v>0</v>
      </c>
      <c r="Q48" s="18" t="n">
        <v>1.19148387</v>
      </c>
      <c r="R48" s="20" t="n">
        <v>0.58463116</v>
      </c>
    </row>
    <row r="49" spans="1:18">
      <c r="A49" s="15" t="s">
        <v>472</v>
      </c>
      <c r="B49" s="17" t="n">
        <v>6158</v>
      </c>
      <c r="C49" s="18">
        <f>(5416.0/B49*100)</f>
        <v/>
      </c>
      <c r="D49" s="19" t="n">
        <v>742</v>
      </c>
      <c r="E49" s="18" t="n">
        <v>31.82983516</v>
      </c>
      <c r="F49" s="20" t="n">
        <v>2.12216846</v>
      </c>
      <c r="G49" s="18" t="n">
        <v>55.59871584</v>
      </c>
      <c r="H49" s="20" t="n">
        <v>2.26648711</v>
      </c>
      <c r="I49" s="18" t="n">
        <v>0</v>
      </c>
      <c r="J49" s="20" t="n">
        <v>0</v>
      </c>
      <c r="K49" s="18" t="n">
        <v>2.37317617</v>
      </c>
      <c r="L49" s="20" t="n">
        <v>0.72638608</v>
      </c>
      <c r="M49" s="18" t="n">
        <v>0.13623347</v>
      </c>
      <c r="N49" s="20" t="n">
        <v>0.09594685</v>
      </c>
      <c r="O49" s="18" t="n">
        <v>0</v>
      </c>
      <c r="P49" s="20" t="n">
        <v>0</v>
      </c>
      <c r="Q49" s="18" t="n">
        <v>10.06203935</v>
      </c>
      <c r="R49" s="20" t="n">
        <v>1.63525151</v>
      </c>
    </row>
    <row r="50" spans="1:18">
      <c r="A50" s="15" t="s">
        <v>473</v>
      </c>
      <c r="B50" s="17" t="n">
        <v>3494</v>
      </c>
      <c r="C50" s="18">
        <f>(3140.0/B50*100)</f>
        <v/>
      </c>
      <c r="D50" s="19" t="n">
        <v>354</v>
      </c>
      <c r="E50" s="18" t="n">
        <v>39.07860246</v>
      </c>
      <c r="F50" s="20" t="n">
        <v>2.7090993</v>
      </c>
      <c r="G50" s="18" t="n">
        <v>46.94067539</v>
      </c>
      <c r="H50" s="20" t="n">
        <v>2.72103015</v>
      </c>
      <c r="I50" s="18" t="n">
        <v>0</v>
      </c>
      <c r="J50" s="20" t="n">
        <v>0</v>
      </c>
      <c r="K50" s="18" t="n">
        <v>0.55084375</v>
      </c>
      <c r="L50" s="20" t="n">
        <v>0.42826079</v>
      </c>
      <c r="M50" s="18" t="n">
        <v>0</v>
      </c>
      <c r="N50" s="20" t="n">
        <v>0</v>
      </c>
      <c r="O50" s="18" t="n">
        <v>0</v>
      </c>
      <c r="P50" s="20" t="n">
        <v>0</v>
      </c>
      <c r="Q50" s="18" t="n">
        <v>13.42987841</v>
      </c>
      <c r="R50" s="20" t="n">
        <v>1.83960423</v>
      </c>
    </row>
    <row r="51" spans="1:18">
      <c r="A51" s="15" t="s">
        <v>474</v>
      </c>
      <c r="B51" s="17" t="n">
        <v>3013</v>
      </c>
      <c r="C51" s="18">
        <f>(2662.0/B51*100)</f>
        <v/>
      </c>
      <c r="D51" s="19" t="n">
        <v>351</v>
      </c>
      <c r="E51" s="18" t="n">
        <v>21.71331672</v>
      </c>
      <c r="F51" s="20" t="n">
        <v>2.10764206</v>
      </c>
      <c r="G51" s="18" t="n">
        <v>76.90503019000001</v>
      </c>
      <c r="H51" s="20" t="n">
        <v>2.22634194</v>
      </c>
      <c r="I51" s="18" t="n">
        <v>0</v>
      </c>
      <c r="J51" s="20" t="n">
        <v>0</v>
      </c>
      <c r="K51" s="18" t="n">
        <v>0.71121198</v>
      </c>
      <c r="L51" s="20" t="n">
        <v>0.53618322</v>
      </c>
      <c r="M51" s="18" t="n">
        <v>0</v>
      </c>
      <c r="N51" s="20" t="n">
        <v>0</v>
      </c>
      <c r="O51" s="18" t="n">
        <v>0</v>
      </c>
      <c r="P51" s="20" t="n">
        <v>0</v>
      </c>
      <c r="Q51" s="18" t="n">
        <v>0.67044112</v>
      </c>
      <c r="R51" s="20" t="n">
        <v>0.46664145</v>
      </c>
    </row>
    <row r="52" spans="1:18">
      <c r="A52" s="15" t="s">
        <v>475</v>
      </c>
      <c r="B52" s="17" t="n">
        <v>2760</v>
      </c>
      <c r="C52" s="18">
        <f>(2439.0/B52*100)</f>
        <v/>
      </c>
      <c r="D52" s="19" t="n">
        <v>321</v>
      </c>
      <c r="E52" s="18" t="n">
        <v>26.32743571</v>
      </c>
      <c r="F52" s="20" t="n">
        <v>2.55599739</v>
      </c>
      <c r="G52" s="18" t="n">
        <v>72.41713243</v>
      </c>
      <c r="H52" s="20" t="n">
        <v>2.53062188</v>
      </c>
      <c r="I52" s="18" t="n">
        <v>0</v>
      </c>
      <c r="J52" s="20" t="n">
        <v>0</v>
      </c>
      <c r="K52" s="18" t="n">
        <v>0.42127925</v>
      </c>
      <c r="L52" s="20" t="n">
        <v>0.42085547</v>
      </c>
      <c r="M52" s="18" t="n">
        <v>0</v>
      </c>
      <c r="N52" s="20" t="n">
        <v>0</v>
      </c>
      <c r="O52" s="18" t="n">
        <v>0</v>
      </c>
      <c r="P52" s="20" t="n">
        <v>0</v>
      </c>
      <c r="Q52" s="18" t="n">
        <v>0.83415262</v>
      </c>
      <c r="R52" s="20" t="n">
        <v>0.50175693</v>
      </c>
    </row>
    <row r="53" spans="1:18">
      <c r="A53" s="15" t="s">
        <v>476</v>
      </c>
      <c r="B53" s="17" t="n">
        <v>2474</v>
      </c>
      <c r="C53" s="18">
        <f>(2069.0/B53*100)</f>
        <v/>
      </c>
      <c r="D53" s="19" t="n">
        <v>405</v>
      </c>
      <c r="E53" s="18" t="n">
        <v>34.00730637</v>
      </c>
      <c r="F53" s="20" t="n">
        <v>2.55089461</v>
      </c>
      <c r="G53" s="18" t="n">
        <v>48.48632361</v>
      </c>
      <c r="H53" s="20" t="n">
        <v>2.34720343</v>
      </c>
      <c r="I53" s="18" t="n">
        <v>0</v>
      </c>
      <c r="J53" s="20" t="n">
        <v>0</v>
      </c>
      <c r="K53" s="18" t="n">
        <v>15.19181505</v>
      </c>
      <c r="L53" s="20" t="n">
        <v>1.76273669</v>
      </c>
      <c r="M53" s="18" t="n">
        <v>1.31484657</v>
      </c>
      <c r="N53" s="20" t="n">
        <v>1.22202883</v>
      </c>
      <c r="O53" s="18" t="n">
        <v>0</v>
      </c>
      <c r="P53" s="20" t="n">
        <v>0</v>
      </c>
      <c r="Q53" s="18" t="n">
        <v>0.9997084000000001</v>
      </c>
      <c r="R53" s="20" t="n">
        <v>0.46798672</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(2365.0/B55*100)</f>
        <v/>
      </c>
      <c r="D55" s="19" t="n">
        <v>310</v>
      </c>
      <c r="E55" s="18" t="n">
        <v>14.23755763</v>
      </c>
      <c r="F55" s="20" t="n">
        <v>2.08005638</v>
      </c>
      <c r="G55" s="18" t="n">
        <v>85.31954090000001</v>
      </c>
      <c r="H55" s="20" t="n">
        <v>2.09721017</v>
      </c>
      <c r="I55" s="18" t="n">
        <v>0</v>
      </c>
      <c r="J55" s="20" t="n">
        <v>0</v>
      </c>
      <c r="K55" s="18" t="n">
        <v>0.44290147</v>
      </c>
      <c r="L55" s="20" t="n">
        <v>0.43171825</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26.1497112</v>
      </c>
      <c r="F61" s="20" t="n">
        <v>2.7360546</v>
      </c>
      <c r="G61" s="18" t="n">
        <v>73.77940125000001</v>
      </c>
      <c r="H61" s="20" t="n">
        <v>2.73228591</v>
      </c>
      <c r="I61" s="18" t="n">
        <v>0</v>
      </c>
      <c r="J61" s="20" t="n">
        <v>0</v>
      </c>
      <c r="K61" s="18" t="n">
        <v>0</v>
      </c>
      <c r="L61" s="20" t="n">
        <v>0</v>
      </c>
      <c r="M61" s="18" t="n">
        <v>0</v>
      </c>
      <c r="N61" s="20" t="n">
        <v>0</v>
      </c>
      <c r="O61" s="18" t="n">
        <v>0</v>
      </c>
      <c r="P61" s="20" t="n">
        <v>0</v>
      </c>
      <c r="Q61" s="18" t="n">
        <v>0.07088754999999999</v>
      </c>
      <c r="R61" s="20" t="n">
        <v>0.07102776</v>
      </c>
    </row>
    <row r="62" spans="1:18">
      <c r="A62" s="15" t="s">
        <v>486</v>
      </c>
      <c r="B62" s="17" t="n">
        <v>2230</v>
      </c>
      <c r="C62" s="18">
        <f>(1971.0/B62*100)</f>
        <v/>
      </c>
      <c r="D62" s="19" t="n">
        <v>259</v>
      </c>
      <c r="E62" s="18" t="n">
        <v>20.86013911</v>
      </c>
      <c r="F62" s="20" t="n">
        <v>2.88585171</v>
      </c>
      <c r="G62" s="18" t="n">
        <v>76.79421037</v>
      </c>
      <c r="H62" s="20" t="n">
        <v>2.78000606</v>
      </c>
      <c r="I62" s="18" t="n">
        <v>0</v>
      </c>
      <c r="J62" s="20" t="n">
        <v>0</v>
      </c>
      <c r="K62" s="18" t="n">
        <v>0</v>
      </c>
      <c r="L62" s="20" t="n">
        <v>0</v>
      </c>
      <c r="M62" s="18" t="n">
        <v>1.15468031</v>
      </c>
      <c r="N62" s="20" t="n">
        <v>0.67202752</v>
      </c>
      <c r="O62" s="18" t="n">
        <v>0</v>
      </c>
      <c r="P62" s="20" t="n">
        <v>0</v>
      </c>
      <c r="Q62" s="18" t="n">
        <v>1.19097022</v>
      </c>
      <c r="R62" s="20" t="n">
        <v>0.66998958</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(2456.0/B67*100)</f>
        <v/>
      </c>
      <c r="D67" s="19" t="n">
        <v>315</v>
      </c>
      <c r="E67" s="18" t="n">
        <v>15.14986128</v>
      </c>
      <c r="F67" s="20" t="n">
        <v>2.09457256</v>
      </c>
      <c r="G67" s="18" t="n">
        <v>50.65990814</v>
      </c>
      <c r="H67" s="20" t="n">
        <v>2.86680343</v>
      </c>
      <c r="I67" s="18" t="n">
        <v>0</v>
      </c>
      <c r="J67" s="20" t="n">
        <v>0</v>
      </c>
      <c r="K67" s="18" t="n">
        <v>2.87140209</v>
      </c>
      <c r="L67" s="20" t="n">
        <v>1.29407467</v>
      </c>
      <c r="M67" s="18" t="n">
        <v>0.51598425</v>
      </c>
      <c r="N67" s="20" t="n">
        <v>0.51293077</v>
      </c>
      <c r="O67" s="18" t="n">
        <v>0</v>
      </c>
      <c r="P67" s="20" t="n">
        <v>0</v>
      </c>
      <c r="Q67" s="18" t="n">
        <v>30.80284424</v>
      </c>
      <c r="R67" s="20" t="n">
        <v>2.66068928</v>
      </c>
    </row>
    <row r="68" spans="1:18">
      <c r="A68" s="15" t="s">
        <v>492</v>
      </c>
      <c r="B68" s="17" t="n">
        <v>3460</v>
      </c>
      <c r="C68" s="18">
        <f>(3138.0/B68*100)</f>
        <v/>
      </c>
      <c r="D68" s="19" t="n">
        <v>322</v>
      </c>
      <c r="E68" s="18" t="n">
        <v>63.66395759</v>
      </c>
      <c r="F68" s="20" t="n">
        <v>2.76312026</v>
      </c>
      <c r="G68" s="18" t="n">
        <v>34.46492761</v>
      </c>
      <c r="H68" s="20" t="n">
        <v>2.73499162</v>
      </c>
      <c r="I68" s="18" t="n">
        <v>0</v>
      </c>
      <c r="J68" s="20" t="n">
        <v>0</v>
      </c>
      <c r="K68" s="18" t="n">
        <v>0.31974989</v>
      </c>
      <c r="L68" s="20" t="n">
        <v>0.32153377</v>
      </c>
      <c r="M68" s="18" t="n">
        <v>0</v>
      </c>
      <c r="N68" s="20" t="n">
        <v>0</v>
      </c>
      <c r="O68" s="18" t="n">
        <v>0</v>
      </c>
      <c r="P68" s="20" t="n">
        <v>0</v>
      </c>
      <c r="Q68" s="18" t="n">
        <v>1.55136491</v>
      </c>
      <c r="R68" s="20" t="n">
        <v>0.80451594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50.08785704</v>
      </c>
      <c r="F70" s="20" t="n">
        <v>1.57730216</v>
      </c>
      <c r="G70" s="18" t="n">
        <v>45.54036348</v>
      </c>
      <c r="H70" s="20" t="n">
        <v>1.55540677</v>
      </c>
      <c r="I70" s="18" t="n">
        <v>0</v>
      </c>
      <c r="J70" s="20" t="n">
        <v>0</v>
      </c>
      <c r="K70" s="18" t="n">
        <v>2.517054</v>
      </c>
      <c r="L70" s="20" t="n">
        <v>0.44160023</v>
      </c>
      <c r="M70" s="18" t="n">
        <v>0.1007763</v>
      </c>
      <c r="N70" s="20" t="n">
        <v>0.10114292</v>
      </c>
      <c r="O70" s="18" t="n">
        <v>0</v>
      </c>
      <c r="P70" s="20" t="n">
        <v>0</v>
      </c>
      <c r="Q70" s="18" t="n">
        <v>1.75394919</v>
      </c>
      <c r="R70" s="20" t="n">
        <v>0.41278475</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(2736.0/B72*100)</f>
        <v/>
      </c>
      <c r="D72" s="19" t="n">
        <v>371</v>
      </c>
      <c r="E72" s="18" t="n">
        <v>32.01999936</v>
      </c>
      <c r="F72" s="20" t="n">
        <v>3.17175252</v>
      </c>
      <c r="G72" s="18" t="n">
        <v>67.12735635</v>
      </c>
      <c r="H72" s="20" t="n">
        <v>2.98259152</v>
      </c>
      <c r="I72" s="18" t="n">
        <v>0</v>
      </c>
      <c r="J72" s="20" t="n">
        <v>0</v>
      </c>
      <c r="K72" s="18" t="n">
        <v>0.85264429</v>
      </c>
      <c r="L72" s="20" t="n">
        <v>0.70044672</v>
      </c>
      <c r="M72" s="18" t="n">
        <v>0</v>
      </c>
      <c r="N72" s="20" t="n">
        <v>0</v>
      </c>
      <c r="O72" s="18" t="n">
        <v>0</v>
      </c>
      <c r="P72" s="20" t="n">
        <v>0</v>
      </c>
      <c r="Q72" s="18" t="n">
        <v>0</v>
      </c>
      <c r="R72" s="20" t="n">
        <v>0</v>
      </c>
    </row>
    <row r="73" spans="1:18">
      <c r="A73" s="15" t="s">
        <v>497</v>
      </c>
      <c r="B73" s="17" t="n">
        <v>2973</v>
      </c>
      <c r="C73" s="18">
        <f>(2606.0/B73*100)</f>
        <v/>
      </c>
      <c r="D73" s="19" t="n">
        <v>367</v>
      </c>
      <c r="E73" s="18" t="n">
        <v>10.68494707</v>
      </c>
      <c r="F73" s="20" t="n">
        <v>1.59304172</v>
      </c>
      <c r="G73" s="18" t="n">
        <v>89.01235511</v>
      </c>
      <c r="H73" s="20" t="n">
        <v>1.6656706</v>
      </c>
      <c r="I73" s="18" t="n">
        <v>0</v>
      </c>
      <c r="J73" s="20" t="n">
        <v>0</v>
      </c>
      <c r="K73" s="18" t="n">
        <v>0</v>
      </c>
      <c r="L73" s="20" t="n">
        <v>0</v>
      </c>
      <c r="M73" s="18" t="n">
        <v>0</v>
      </c>
      <c r="N73" s="20" t="n">
        <v>0</v>
      </c>
      <c r="O73" s="18" t="n">
        <v>0</v>
      </c>
      <c r="P73" s="20" t="n">
        <v>0</v>
      </c>
      <c r="Q73" s="18" t="n">
        <v>0.30269782</v>
      </c>
      <c r="R73" s="20" t="n">
        <v>0.30242458</v>
      </c>
    </row>
    <row r="74" spans="1:18">
      <c r="A74" s="15" t="s">
        <v>498</v>
      </c>
      <c r="B74" s="17" t="n">
        <v>3819</v>
      </c>
      <c r="C74" s="18">
        <f>(3359.0/B74*100)</f>
        <v/>
      </c>
      <c r="D74" s="19" t="n">
        <v>460</v>
      </c>
      <c r="E74" s="18" t="n">
        <v>28.62669355</v>
      </c>
      <c r="F74" s="20" t="n">
        <v>2.16063917</v>
      </c>
      <c r="G74" s="18" t="n">
        <v>70.67455794</v>
      </c>
      <c r="H74" s="20" t="n">
        <v>2.20070907</v>
      </c>
      <c r="I74" s="18" t="n">
        <v>0</v>
      </c>
      <c r="J74" s="20" t="n">
        <v>0</v>
      </c>
      <c r="K74" s="18" t="n">
        <v>0.1152075</v>
      </c>
      <c r="L74" s="20" t="n">
        <v>0.08351926</v>
      </c>
      <c r="M74" s="18" t="n">
        <v>0</v>
      </c>
      <c r="N74" s="20" t="n">
        <v>0</v>
      </c>
      <c r="O74" s="18" t="n">
        <v>0</v>
      </c>
      <c r="P74" s="20" t="n">
        <v>0</v>
      </c>
      <c r="Q74" s="18" t="n">
        <v>0.58354101</v>
      </c>
      <c r="R74" s="20" t="n">
        <v>0.34617181</v>
      </c>
    </row>
    <row r="75" spans="1:18">
      <c r="A75" s="15" t="s">
        <v>499</v>
      </c>
      <c r="B75" s="17" t="n">
        <v>4652</v>
      </c>
      <c r="C75" s="18">
        <f>(4112.0/B75*100)</f>
        <v/>
      </c>
      <c r="D75" s="19" t="n">
        <v>540</v>
      </c>
      <c r="E75" s="18" t="n">
        <v>62.56985104</v>
      </c>
      <c r="F75" s="20" t="n">
        <v>2.55451804</v>
      </c>
      <c r="G75" s="18" t="n">
        <v>36.77910148</v>
      </c>
      <c r="H75" s="20" t="n">
        <v>2.55574048</v>
      </c>
      <c r="I75" s="18" t="n">
        <v>0</v>
      </c>
      <c r="J75" s="20" t="n">
        <v>0</v>
      </c>
      <c r="K75" s="18" t="n">
        <v>0.37377022</v>
      </c>
      <c r="L75" s="20" t="n">
        <v>0.37213456</v>
      </c>
      <c r="M75" s="18" t="n">
        <v>0</v>
      </c>
      <c r="N75" s="20" t="n">
        <v>0</v>
      </c>
      <c r="O75" s="18" t="n">
        <v>0</v>
      </c>
      <c r="P75" s="20" t="n">
        <v>0</v>
      </c>
      <c r="Q75" s="18" t="n">
        <v>0.27727725</v>
      </c>
      <c r="R75" s="20" t="n">
        <v>0.26784929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(2657.0/B77*100)</f>
        <v/>
      </c>
      <c r="D77" s="19" t="n">
        <v>312</v>
      </c>
      <c r="E77" s="18" t="n">
        <v>58.41375304</v>
      </c>
      <c r="F77" s="20" t="n">
        <v>3.02640672</v>
      </c>
      <c r="G77" s="18" t="n">
        <v>31.10215066</v>
      </c>
      <c r="H77" s="20" t="n">
        <v>2.79749318</v>
      </c>
      <c r="I77" s="18" t="n">
        <v>0</v>
      </c>
      <c r="J77" s="20" t="n">
        <v>0</v>
      </c>
      <c r="K77" s="18" t="n">
        <v>5.63412507</v>
      </c>
      <c r="L77" s="20" t="n">
        <v>1.37746754</v>
      </c>
      <c r="M77" s="18" t="n">
        <v>0</v>
      </c>
      <c r="N77" s="20" t="n">
        <v>0</v>
      </c>
      <c r="O77" s="18" t="n">
        <v>0</v>
      </c>
      <c r="P77" s="20" t="n">
        <v>0</v>
      </c>
      <c r="Q77" s="18" t="n">
        <v>4.84997123</v>
      </c>
      <c r="R77" s="20" t="n">
        <v>1.46305826</v>
      </c>
    </row>
    <row r="78" spans="1:18">
      <c r="A78" s="15" t="s">
        <v>502</v>
      </c>
      <c r="B78" s="17" t="n">
        <v>7115</v>
      </c>
      <c r="C78" s="18">
        <f>(6225.0/B78*100)</f>
        <v/>
      </c>
      <c r="D78" s="19" t="n">
        <v>890</v>
      </c>
      <c r="E78" s="18" t="n">
        <v>37.44147536</v>
      </c>
      <c r="F78" s="20" t="n">
        <v>2.09761397</v>
      </c>
      <c r="G78" s="18" t="n">
        <v>60.73371955</v>
      </c>
      <c r="H78" s="20" t="n">
        <v>2.05080635</v>
      </c>
      <c r="I78" s="18" t="n">
        <v>0</v>
      </c>
      <c r="J78" s="20" t="n">
        <v>0</v>
      </c>
      <c r="K78" s="18" t="n">
        <v>1.08515778</v>
      </c>
      <c r="L78" s="20" t="n">
        <v>0.36711522</v>
      </c>
      <c r="M78" s="18" t="n">
        <v>0.03673415</v>
      </c>
      <c r="N78" s="20" t="n">
        <v>0.03648507</v>
      </c>
      <c r="O78" s="18" t="n">
        <v>0</v>
      </c>
      <c r="P78" s="20" t="n">
        <v>0</v>
      </c>
      <c r="Q78" s="18" t="n">
        <v>0.70291316</v>
      </c>
      <c r="R78" s="20" t="n">
        <v>0.35091625</v>
      </c>
    </row>
    <row r="79" spans="1:18">
      <c r="A79" s="15" t="s">
        <v>503</v>
      </c>
      <c r="B79" s="17" t="n">
        <v>3154</v>
      </c>
      <c r="C79" s="18">
        <f>(2780.0/B79*100)</f>
        <v/>
      </c>
      <c r="D79" s="19" t="n">
        <v>374</v>
      </c>
      <c r="E79" s="18" t="n">
        <v>41.33137518</v>
      </c>
      <c r="F79" s="20" t="n">
        <v>2.48432852</v>
      </c>
      <c r="G79" s="18" t="n">
        <v>53.75611718</v>
      </c>
      <c r="H79" s="20" t="n">
        <v>2.5609603</v>
      </c>
      <c r="I79" s="18" t="n">
        <v>0</v>
      </c>
      <c r="J79" s="20" t="n">
        <v>0</v>
      </c>
      <c r="K79" s="18" t="n">
        <v>2.41764532</v>
      </c>
      <c r="L79" s="20" t="n">
        <v>0.84391467</v>
      </c>
      <c r="M79" s="18" t="n">
        <v>0.52167525</v>
      </c>
      <c r="N79" s="20" t="n">
        <v>0.33602802</v>
      </c>
      <c r="O79" s="18" t="n">
        <v>0</v>
      </c>
      <c r="P79" s="20" t="n">
        <v>0</v>
      </c>
      <c r="Q79" s="18" t="n">
        <v>1.97318707</v>
      </c>
      <c r="R79" s="20" t="n">
        <v>0.77961189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(14060.0/B82*100)</f>
        <v/>
      </c>
      <c r="D82" s="19" t="n">
        <v>1901</v>
      </c>
      <c r="E82" s="18" t="n">
        <v>24.01429745</v>
      </c>
      <c r="F82" s="20" t="n">
        <v>1.44241892</v>
      </c>
      <c r="G82" s="18" t="n">
        <v>74.25155583999999</v>
      </c>
      <c r="H82" s="20" t="n">
        <v>1.36689911</v>
      </c>
      <c r="I82" s="18" t="n">
        <v>0</v>
      </c>
      <c r="J82" s="20" t="n">
        <v>0</v>
      </c>
      <c r="K82" s="18" t="n">
        <v>0.25567781</v>
      </c>
      <c r="L82" s="20" t="n">
        <v>0.13240633</v>
      </c>
      <c r="M82" s="18" t="n">
        <v>0</v>
      </c>
      <c r="N82" s="20" t="n">
        <v>0</v>
      </c>
      <c r="O82" s="18" t="n">
        <v>0</v>
      </c>
      <c r="P82" s="20" t="n">
        <v>0</v>
      </c>
      <c r="Q82" s="18" t="n">
        <v>1.47846889</v>
      </c>
      <c r="R82" s="20" t="n">
        <v>0.4400873</v>
      </c>
    </row>
    <row r="83" spans="1:18">
      <c r="A83" s="15" t="s">
        <v>507</v>
      </c>
      <c r="B83" s="17" t="n">
        <v>808</v>
      </c>
      <c r="C83" s="18">
        <f>(719.0/B83*100)</f>
        <v/>
      </c>
      <c r="D83" s="19" t="n">
        <v>89</v>
      </c>
      <c r="E83" s="18" t="n">
        <v>11.36280281</v>
      </c>
      <c r="F83" s="20" t="n">
        <v>3.35748459</v>
      </c>
      <c r="G83" s="18" t="n">
        <v>87.50718743</v>
      </c>
      <c r="H83" s="20" t="n">
        <v>3.50589965</v>
      </c>
      <c r="I83" s="18" t="n">
        <v>0</v>
      </c>
      <c r="J83" s="20" t="n">
        <v>0</v>
      </c>
      <c r="K83" s="18" t="n">
        <v>1.13000976</v>
      </c>
      <c r="L83" s="20" t="n">
        <v>1.02983189</v>
      </c>
      <c r="M83" s="18" t="n">
        <v>0</v>
      </c>
      <c r="N83" s="20" t="n">
        <v>0</v>
      </c>
      <c r="O83" s="18" t="n">
        <v>0</v>
      </c>
      <c r="P83" s="20" t="n">
        <v>0</v>
      </c>
      <c r="Q83" s="18" t="n">
        <v>0</v>
      </c>
      <c r="R83" s="20" t="n">
        <v>0</v>
      </c>
    </row>
    <row r="84" spans="1:18">
      <c r="A84" s="23" t="s">
        <v>508</v>
      </c>
      <c r="B84" s="24" t="n">
        <v>938</v>
      </c>
      <c r="C84" s="25">
        <f>(832.0/B84*100)</f>
        <v/>
      </c>
      <c r="D84" s="19" t="n">
        <v>106</v>
      </c>
      <c r="E84" s="18" t="n">
        <v>18.13710604</v>
      </c>
      <c r="F84" s="20" t="n">
        <v>3.95778286</v>
      </c>
      <c r="G84" s="18" t="n">
        <v>81.86289395999999</v>
      </c>
      <c r="H84" s="20" t="n">
        <v>3.95778286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(6307.0/B7*100)</f>
        <v/>
      </c>
      <c r="D7" s="19" t="n">
        <v>856</v>
      </c>
      <c r="E7" s="18" t="n">
        <v>83.54958563</v>
      </c>
      <c r="F7" s="20" t="n">
        <v>1.8164742</v>
      </c>
      <c r="G7" s="18" t="n">
        <v>15.62960568</v>
      </c>
      <c r="H7" s="20" t="n">
        <v>1.75969108</v>
      </c>
      <c r="I7" s="18" t="n">
        <v>0</v>
      </c>
      <c r="J7" s="20" t="n">
        <v>0</v>
      </c>
      <c r="K7" s="18" t="n">
        <v>0.53587539</v>
      </c>
      <c r="L7" s="20" t="n">
        <v>0.26210682</v>
      </c>
      <c r="M7" s="18" t="n">
        <v>0</v>
      </c>
      <c r="N7" s="20" t="n">
        <v>0</v>
      </c>
      <c r="O7" s="18" t="n">
        <v>0</v>
      </c>
      <c r="P7" s="20" t="n">
        <v>0</v>
      </c>
      <c r="Q7" s="18" t="n">
        <v>0.28493331</v>
      </c>
      <c r="R7" s="20" t="n">
        <v>0.16584194</v>
      </c>
    </row>
    <row r="8" spans="1:18">
      <c r="A8" s="15" t="s">
        <v>430</v>
      </c>
      <c r="B8" s="17" t="n">
        <v>3443</v>
      </c>
      <c r="C8" s="18">
        <f>(3015.0/B8*100)</f>
        <v/>
      </c>
      <c r="D8" s="19" t="n">
        <v>428</v>
      </c>
      <c r="E8" s="18" t="n">
        <v>89.71296809</v>
      </c>
      <c r="F8" s="20" t="n">
        <v>1.78110881</v>
      </c>
      <c r="G8" s="18" t="n">
        <v>9.378809710000001</v>
      </c>
      <c r="H8" s="20" t="n">
        <v>1.70237503</v>
      </c>
      <c r="I8" s="18" t="n">
        <v>0</v>
      </c>
      <c r="J8" s="20" t="n">
        <v>0</v>
      </c>
      <c r="K8" s="18" t="n">
        <v>0</v>
      </c>
      <c r="L8" s="20" t="n">
        <v>0</v>
      </c>
      <c r="M8" s="18" t="n">
        <v>0</v>
      </c>
      <c r="N8" s="20" t="n">
        <v>0</v>
      </c>
      <c r="O8" s="18" t="n">
        <v>0</v>
      </c>
      <c r="P8" s="20" t="n">
        <v>0</v>
      </c>
      <c r="Q8" s="18" t="n">
        <v>0.90822221</v>
      </c>
      <c r="R8" s="20" t="n">
        <v>0.3842105</v>
      </c>
    </row>
    <row r="9" spans="1:18">
      <c r="A9" s="15" t="s">
        <v>431</v>
      </c>
      <c r="B9" s="17" t="n">
        <v>4752</v>
      </c>
      <c r="C9" s="18">
        <f>(4211.0/B9*100)</f>
        <v/>
      </c>
      <c r="D9" s="19" t="n">
        <v>541</v>
      </c>
      <c r="E9" s="18" t="n">
        <v>87.61712876</v>
      </c>
      <c r="F9" s="20" t="n">
        <v>1.32557487</v>
      </c>
      <c r="G9" s="18" t="n">
        <v>12.09908912</v>
      </c>
      <c r="H9" s="20" t="n">
        <v>1.31512769</v>
      </c>
      <c r="I9" s="18" t="n">
        <v>0</v>
      </c>
      <c r="J9" s="20" t="n">
        <v>0</v>
      </c>
      <c r="K9" s="18" t="n">
        <v>0.28378212</v>
      </c>
      <c r="L9" s="20" t="n">
        <v>0.1955373</v>
      </c>
      <c r="M9" s="18" t="n">
        <v>0</v>
      </c>
      <c r="N9" s="20" t="n">
        <v>0</v>
      </c>
      <c r="O9" s="18" t="n">
        <v>0</v>
      </c>
      <c r="P9" s="20" t="n">
        <v>0</v>
      </c>
      <c r="Q9" s="18" t="n">
        <v>0</v>
      </c>
      <c r="R9" s="20" t="n">
        <v>0</v>
      </c>
    </row>
    <row r="10" spans="1:18">
      <c r="A10" s="15" t="s">
        <v>432</v>
      </c>
      <c r="B10" s="17" t="n">
        <v>10022</v>
      </c>
      <c r="C10" s="18">
        <f>(8811.0/B10*100)</f>
        <v/>
      </c>
      <c r="D10" s="19" t="n">
        <v>1211</v>
      </c>
      <c r="E10" s="18" t="n">
        <v>85.31817574999999</v>
      </c>
      <c r="F10" s="20" t="n">
        <v>1.29870166</v>
      </c>
      <c r="G10" s="18" t="n">
        <v>13.96990002</v>
      </c>
      <c r="H10" s="20" t="n">
        <v>1.28249982</v>
      </c>
      <c r="I10" s="18" t="n">
        <v>0</v>
      </c>
      <c r="J10" s="20" t="n">
        <v>0</v>
      </c>
      <c r="K10" s="18" t="n">
        <v>0.33585142</v>
      </c>
      <c r="L10" s="20" t="n">
        <v>0.20702119</v>
      </c>
      <c r="M10" s="18" t="n">
        <v>0</v>
      </c>
      <c r="N10" s="20" t="n">
        <v>0</v>
      </c>
      <c r="O10" s="18" t="n">
        <v>0</v>
      </c>
      <c r="P10" s="20" t="n">
        <v>0</v>
      </c>
      <c r="Q10" s="18" t="n">
        <v>0.37607281</v>
      </c>
      <c r="R10" s="20" t="n">
        <v>0.18080729</v>
      </c>
    </row>
    <row r="11" spans="1:18">
      <c r="A11" s="15" t="s">
        <v>433</v>
      </c>
      <c r="B11" s="17" t="n">
        <v>3500</v>
      </c>
      <c r="C11" s="18">
        <f>(3109.0/B11*100)</f>
        <v/>
      </c>
      <c r="D11" s="19" t="n">
        <v>391</v>
      </c>
      <c r="E11" s="18" t="n">
        <v>92.19208833</v>
      </c>
      <c r="F11" s="20" t="n">
        <v>1.53748216</v>
      </c>
      <c r="G11" s="18" t="n">
        <v>5.65912763</v>
      </c>
      <c r="H11" s="20" t="n">
        <v>1.30717943</v>
      </c>
      <c r="I11" s="18" t="n">
        <v>0</v>
      </c>
      <c r="J11" s="20" t="n">
        <v>0</v>
      </c>
      <c r="K11" s="18" t="n">
        <v>1.12979125</v>
      </c>
      <c r="L11" s="20" t="n">
        <v>0.55866357</v>
      </c>
      <c r="M11" s="18" t="n">
        <v>0</v>
      </c>
      <c r="N11" s="20" t="n">
        <v>0</v>
      </c>
      <c r="O11" s="18" t="n">
        <v>0</v>
      </c>
      <c r="P11" s="20" t="n">
        <v>0</v>
      </c>
      <c r="Q11" s="18" t="n">
        <v>1.01899279</v>
      </c>
      <c r="R11" s="20" t="n">
        <v>0.57870873</v>
      </c>
    </row>
    <row r="12" spans="1:18">
      <c r="A12" s="15" t="s">
        <v>434</v>
      </c>
      <c r="B12" s="17" t="n">
        <v>3422</v>
      </c>
      <c r="C12" s="18">
        <f>(3013.0/B12*100)</f>
        <v/>
      </c>
      <c r="D12" s="19" t="n">
        <v>409</v>
      </c>
      <c r="E12" s="18" t="n">
        <v>82.96741849999999</v>
      </c>
      <c r="F12" s="20" t="n">
        <v>1.69905551</v>
      </c>
      <c r="G12" s="18" t="n">
        <v>14.22987979</v>
      </c>
      <c r="H12" s="20" t="n">
        <v>1.67574932</v>
      </c>
      <c r="I12" s="18" t="n">
        <v>0</v>
      </c>
      <c r="J12" s="20" t="n">
        <v>0</v>
      </c>
      <c r="K12" s="18" t="n">
        <v>0.53752237</v>
      </c>
      <c r="L12" s="20" t="n">
        <v>0.3879043</v>
      </c>
      <c r="M12" s="18" t="n">
        <v>0</v>
      </c>
      <c r="N12" s="20" t="n">
        <v>0</v>
      </c>
      <c r="O12" s="18" t="n">
        <v>0</v>
      </c>
      <c r="P12" s="20" t="n">
        <v>0</v>
      </c>
      <c r="Q12" s="18" t="n">
        <v>2.26517934</v>
      </c>
      <c r="R12" s="20" t="n">
        <v>0.90861222</v>
      </c>
    </row>
    <row r="13" spans="1:18">
      <c r="A13" s="15" t="s">
        <v>435</v>
      </c>
      <c r="B13" s="17" t="n">
        <v>3602</v>
      </c>
      <c r="C13" s="18">
        <f>(3182.0/B13*100)</f>
        <v/>
      </c>
      <c r="D13" s="19" t="n">
        <v>420</v>
      </c>
      <c r="E13" s="18" t="n">
        <v>87.83700621</v>
      </c>
      <c r="F13" s="20" t="n">
        <v>1.81824046</v>
      </c>
      <c r="G13" s="18" t="n">
        <v>9.75975556</v>
      </c>
      <c r="H13" s="20" t="n">
        <v>1.63582823</v>
      </c>
      <c r="I13" s="18" t="n">
        <v>0</v>
      </c>
      <c r="J13" s="20" t="n">
        <v>0</v>
      </c>
      <c r="K13" s="18" t="n">
        <v>1.812395</v>
      </c>
      <c r="L13" s="20" t="n">
        <v>0.8555284399999999</v>
      </c>
      <c r="M13" s="18" t="n">
        <v>0</v>
      </c>
      <c r="N13" s="20" t="n">
        <v>0</v>
      </c>
      <c r="O13" s="18" t="n">
        <v>0</v>
      </c>
      <c r="P13" s="20" t="n">
        <v>0</v>
      </c>
      <c r="Q13" s="18" t="n">
        <v>0.5908432300000001</v>
      </c>
      <c r="R13" s="20" t="n">
        <v>0.31560013</v>
      </c>
    </row>
    <row r="14" spans="1:18">
      <c r="A14" s="15" t="s">
        <v>436</v>
      </c>
      <c r="B14" s="17" t="n">
        <v>2788</v>
      </c>
      <c r="C14" s="18">
        <f>(2447.0/B14*100)</f>
        <v/>
      </c>
      <c r="D14" s="19" t="n">
        <v>341</v>
      </c>
      <c r="E14" s="18" t="n">
        <v>85.66966511</v>
      </c>
      <c r="F14" s="20" t="n">
        <v>2.12032698</v>
      </c>
      <c r="G14" s="18" t="n">
        <v>13.82494518</v>
      </c>
      <c r="H14" s="20" t="n">
        <v>2.10519502</v>
      </c>
      <c r="I14" s="18" t="n">
        <v>0</v>
      </c>
      <c r="J14" s="20" t="n">
        <v>0</v>
      </c>
      <c r="K14" s="18" t="n">
        <v>0.22767267</v>
      </c>
      <c r="L14" s="20" t="n">
        <v>0.22716637</v>
      </c>
      <c r="M14" s="18" t="n">
        <v>0</v>
      </c>
      <c r="N14" s="20" t="n">
        <v>0</v>
      </c>
      <c r="O14" s="18" t="n">
        <v>0</v>
      </c>
      <c r="P14" s="20" t="n">
        <v>0</v>
      </c>
      <c r="Q14" s="18" t="n">
        <v>0.27771703</v>
      </c>
      <c r="R14" s="20" t="n">
        <v>0.2754023</v>
      </c>
    </row>
    <row r="15" spans="1:18">
      <c r="A15" s="15" t="s">
        <v>437</v>
      </c>
      <c r="B15" s="17" t="n">
        <v>2863</v>
      </c>
      <c r="C15" s="18">
        <f>(2529.0/B15*100)</f>
        <v/>
      </c>
      <c r="D15" s="19" t="n">
        <v>334</v>
      </c>
      <c r="E15" s="18" t="n">
        <v>81.80502262</v>
      </c>
      <c r="F15" s="20" t="n">
        <v>2.09108432</v>
      </c>
      <c r="G15" s="18" t="n">
        <v>17.36991956</v>
      </c>
      <c r="H15" s="20" t="n">
        <v>1.98891874</v>
      </c>
      <c r="I15" s="18" t="n">
        <v>0</v>
      </c>
      <c r="J15" s="20" t="n">
        <v>0</v>
      </c>
      <c r="K15" s="18" t="n">
        <v>0.8250578200000001</v>
      </c>
      <c r="L15" s="20" t="n">
        <v>0.61953436</v>
      </c>
      <c r="M15" s="18" t="n">
        <v>0</v>
      </c>
      <c r="N15" s="20" t="n">
        <v>0</v>
      </c>
      <c r="O15" s="18" t="n">
        <v>0</v>
      </c>
      <c r="P15" s="20" t="n">
        <v>0</v>
      </c>
      <c r="Q15" s="18" t="n">
        <v>0</v>
      </c>
      <c r="R15" s="20" t="n">
        <v>0</v>
      </c>
    </row>
    <row r="16" spans="1:18">
      <c r="A16" s="15" t="s">
        <v>438</v>
      </c>
      <c r="B16" s="17" t="n">
        <v>3111</v>
      </c>
      <c r="C16" s="18">
        <f>(2743.0/B16*100)</f>
        <v/>
      </c>
      <c r="D16" s="19" t="n">
        <v>368</v>
      </c>
      <c r="E16" s="18" t="n">
        <v>79.72769825</v>
      </c>
      <c r="F16" s="20" t="n">
        <v>2.12402421</v>
      </c>
      <c r="G16" s="18" t="n">
        <v>17.26337084</v>
      </c>
      <c r="H16" s="20" t="n">
        <v>1.92823908</v>
      </c>
      <c r="I16" s="18" t="n">
        <v>0</v>
      </c>
      <c r="J16" s="20" t="n">
        <v>0</v>
      </c>
      <c r="K16" s="18" t="n">
        <v>1.300841</v>
      </c>
      <c r="L16" s="20" t="n">
        <v>0.77773704</v>
      </c>
      <c r="M16" s="18" t="n">
        <v>0</v>
      </c>
      <c r="N16" s="20" t="n">
        <v>0</v>
      </c>
      <c r="O16" s="18" t="n">
        <v>0</v>
      </c>
      <c r="P16" s="20" t="n">
        <v>0</v>
      </c>
      <c r="Q16" s="18" t="n">
        <v>1.70808991</v>
      </c>
      <c r="R16" s="20" t="n">
        <v>0.8927819299999999</v>
      </c>
    </row>
    <row r="17" spans="1:18">
      <c r="A17" s="15" t="s">
        <v>439</v>
      </c>
      <c r="B17" s="17" t="n">
        <v>3197</v>
      </c>
      <c r="C17" s="18">
        <f>(2836.0/B17*100)</f>
        <v/>
      </c>
      <c r="D17" s="19" t="n">
        <v>361</v>
      </c>
      <c r="E17" s="18" t="n">
        <v>87.87528946</v>
      </c>
      <c r="F17" s="20" t="n">
        <v>1.80950965</v>
      </c>
      <c r="G17" s="18" t="n">
        <v>11.16816106</v>
      </c>
      <c r="H17" s="20" t="n">
        <v>1.82205576</v>
      </c>
      <c r="I17" s="18" t="n">
        <v>0</v>
      </c>
      <c r="J17" s="20" t="n">
        <v>0</v>
      </c>
      <c r="K17" s="18" t="n">
        <v>0.1974143</v>
      </c>
      <c r="L17" s="20" t="n">
        <v>0.19758056</v>
      </c>
      <c r="M17" s="18" t="n">
        <v>0</v>
      </c>
      <c r="N17" s="20" t="n">
        <v>0</v>
      </c>
      <c r="O17" s="18" t="n">
        <v>0</v>
      </c>
      <c r="P17" s="20" t="n">
        <v>0</v>
      </c>
      <c r="Q17" s="18" t="n">
        <v>0.75913518</v>
      </c>
      <c r="R17" s="20" t="n">
        <v>0.43800207</v>
      </c>
    </row>
    <row r="18" spans="1:18">
      <c r="A18" s="15" t="s">
        <v>440</v>
      </c>
      <c r="B18" s="17" t="n">
        <v>2706</v>
      </c>
      <c r="C18" s="18">
        <f>(2374.0/B18*100)</f>
        <v/>
      </c>
      <c r="D18" s="19" t="n">
        <v>332</v>
      </c>
      <c r="E18" s="18" t="n">
        <v>87.50436292000001</v>
      </c>
      <c r="F18" s="20" t="n">
        <v>1.77510652</v>
      </c>
      <c r="G18" s="18" t="n">
        <v>8.95876548</v>
      </c>
      <c r="H18" s="20" t="n">
        <v>1.60947433</v>
      </c>
      <c r="I18" s="18" t="n">
        <v>0</v>
      </c>
      <c r="J18" s="20" t="n">
        <v>0</v>
      </c>
      <c r="K18" s="18" t="n">
        <v>2.40463573</v>
      </c>
      <c r="L18" s="20" t="n">
        <v>1.16966359</v>
      </c>
      <c r="M18" s="18" t="n">
        <v>0</v>
      </c>
      <c r="N18" s="20" t="n">
        <v>0</v>
      </c>
      <c r="O18" s="18" t="n">
        <v>0</v>
      </c>
      <c r="P18" s="20" t="n">
        <v>0</v>
      </c>
      <c r="Q18" s="18" t="n">
        <v>1.13223587</v>
      </c>
      <c r="R18" s="20" t="n">
        <v>0.56009749</v>
      </c>
    </row>
    <row r="19" spans="1:18">
      <c r="A19" s="15" t="s">
        <v>441</v>
      </c>
      <c r="B19" s="17" t="n">
        <v>2850</v>
      </c>
      <c r="C19" s="18">
        <f>(2497.0/B19*100)</f>
        <v/>
      </c>
      <c r="D19" s="19" t="n">
        <v>353</v>
      </c>
      <c r="E19" s="18" t="n">
        <v>90.70241303</v>
      </c>
      <c r="F19" s="20" t="n">
        <v>1.38542333</v>
      </c>
      <c r="G19" s="18" t="n">
        <v>7.61450243</v>
      </c>
      <c r="H19" s="20" t="n">
        <v>1.32904847</v>
      </c>
      <c r="I19" s="18" t="n">
        <v>0</v>
      </c>
      <c r="J19" s="20" t="n">
        <v>0</v>
      </c>
      <c r="K19" s="18" t="n">
        <v>0</v>
      </c>
      <c r="L19" s="20" t="n">
        <v>0</v>
      </c>
      <c r="M19" s="18" t="n">
        <v>0</v>
      </c>
      <c r="N19" s="20" t="n">
        <v>0</v>
      </c>
      <c r="O19" s="18" t="n">
        <v>0</v>
      </c>
      <c r="P19" s="20" t="n">
        <v>0</v>
      </c>
      <c r="Q19" s="18" t="n">
        <v>1.68308454</v>
      </c>
      <c r="R19" s="20" t="n">
        <v>0.71211565</v>
      </c>
    </row>
    <row r="20" spans="1:18">
      <c r="A20" s="15" t="s">
        <v>442</v>
      </c>
      <c r="B20" s="17" t="n">
        <v>1741</v>
      </c>
      <c r="C20" s="18">
        <f>(1533.0/B20*100)</f>
        <v/>
      </c>
      <c r="D20" s="19" t="n">
        <v>208</v>
      </c>
      <c r="E20" s="18" t="n">
        <v>85.91788725000001</v>
      </c>
      <c r="F20" s="20" t="n">
        <v>2.8871309</v>
      </c>
      <c r="G20" s="18" t="n">
        <v>12.40461053</v>
      </c>
      <c r="H20" s="20" t="n">
        <v>2.6495558</v>
      </c>
      <c r="I20" s="18" t="n">
        <v>0</v>
      </c>
      <c r="J20" s="20" t="n">
        <v>0</v>
      </c>
      <c r="K20" s="18" t="n">
        <v>1.21823401</v>
      </c>
      <c r="L20" s="20" t="n">
        <v>0.85757565</v>
      </c>
      <c r="M20" s="18" t="n">
        <v>0</v>
      </c>
      <c r="N20" s="20" t="n">
        <v>0</v>
      </c>
      <c r="O20" s="18" t="n">
        <v>0</v>
      </c>
      <c r="P20" s="20" t="n">
        <v>0</v>
      </c>
      <c r="Q20" s="18" t="n">
        <v>0.4592682</v>
      </c>
      <c r="R20" s="20" t="n">
        <v>0.45963093</v>
      </c>
    </row>
    <row r="21" spans="1:18">
      <c r="A21" s="15" t="s">
        <v>443</v>
      </c>
      <c r="B21" s="17" t="n">
        <v>2833</v>
      </c>
      <c r="C21" s="18">
        <f>(2368.0/B21*100)</f>
        <v/>
      </c>
      <c r="D21" s="19" t="n">
        <v>465</v>
      </c>
      <c r="E21" s="18" t="n">
        <v>84.09705513999999</v>
      </c>
      <c r="F21" s="20" t="n">
        <v>1.78274284</v>
      </c>
      <c r="G21" s="18" t="n">
        <v>15.66924134</v>
      </c>
      <c r="H21" s="20" t="n">
        <v>1.75201201</v>
      </c>
      <c r="I21" s="18" t="n">
        <v>0</v>
      </c>
      <c r="J21" s="20" t="n">
        <v>0</v>
      </c>
      <c r="K21" s="18" t="n">
        <v>0</v>
      </c>
      <c r="L21" s="20" t="n">
        <v>0</v>
      </c>
      <c r="M21" s="18" t="n">
        <v>0</v>
      </c>
      <c r="N21" s="20" t="n">
        <v>0</v>
      </c>
      <c r="O21" s="18" t="n">
        <v>0</v>
      </c>
      <c r="P21" s="20" t="n">
        <v>0</v>
      </c>
      <c r="Q21" s="18" t="n">
        <v>0.23370352</v>
      </c>
      <c r="R21" s="20" t="n">
        <v>0.23693009</v>
      </c>
    </row>
    <row r="22" spans="1:18">
      <c r="A22" s="15" t="s">
        <v>444</v>
      </c>
      <c r="B22" s="17" t="n">
        <v>3667</v>
      </c>
      <c r="C22" s="18">
        <f>(3289.0/B22*100)</f>
        <v/>
      </c>
      <c r="D22" s="19" t="n">
        <v>378</v>
      </c>
      <c r="E22" s="18" t="n">
        <v>85.20616056</v>
      </c>
      <c r="F22" s="20" t="n">
        <v>1.99503212</v>
      </c>
      <c r="G22" s="18" t="n">
        <v>12.03926094</v>
      </c>
      <c r="H22" s="20" t="n">
        <v>1.74440951</v>
      </c>
      <c r="I22" s="18" t="n">
        <v>0</v>
      </c>
      <c r="J22" s="20" t="n">
        <v>0</v>
      </c>
      <c r="K22" s="18" t="n">
        <v>1.28060164</v>
      </c>
      <c r="L22" s="20" t="n">
        <v>0.55556656</v>
      </c>
      <c r="M22" s="18" t="n">
        <v>0</v>
      </c>
      <c r="N22" s="20" t="n">
        <v>0</v>
      </c>
      <c r="O22" s="18" t="n">
        <v>0</v>
      </c>
      <c r="P22" s="20" t="n">
        <v>0</v>
      </c>
      <c r="Q22" s="18" t="n">
        <v>1.47397686</v>
      </c>
      <c r="R22" s="20" t="n">
        <v>0.67897009</v>
      </c>
    </row>
    <row r="23" spans="1:18">
      <c r="A23" s="15" t="s">
        <v>445</v>
      </c>
      <c r="B23" s="17" t="n">
        <v>5792</v>
      </c>
      <c r="C23" s="18">
        <f>(5100.0/B23*100)</f>
        <v/>
      </c>
      <c r="D23" s="19" t="n">
        <v>692</v>
      </c>
      <c r="E23" s="18" t="n">
        <v>83.19459286999999</v>
      </c>
      <c r="F23" s="20" t="n">
        <v>2.36289117</v>
      </c>
      <c r="G23" s="18" t="n">
        <v>14.18659393</v>
      </c>
      <c r="H23" s="20" t="n">
        <v>2.17382697</v>
      </c>
      <c r="I23" s="18" t="n">
        <v>0</v>
      </c>
      <c r="J23" s="20" t="n">
        <v>0</v>
      </c>
      <c r="K23" s="18" t="n">
        <v>1.66754027</v>
      </c>
      <c r="L23" s="20" t="n">
        <v>0.70191989</v>
      </c>
      <c r="M23" s="18" t="n">
        <v>0</v>
      </c>
      <c r="N23" s="20" t="n">
        <v>0</v>
      </c>
      <c r="O23" s="18" t="n">
        <v>0</v>
      </c>
      <c r="P23" s="20" t="n">
        <v>0</v>
      </c>
      <c r="Q23" s="18" t="n">
        <v>0.95127293</v>
      </c>
      <c r="R23" s="20" t="n">
        <v>0.52766943</v>
      </c>
    </row>
    <row r="24" spans="1:18">
      <c r="A24" s="15" t="s">
        <v>446</v>
      </c>
      <c r="B24" s="17" t="n">
        <v>3309</v>
      </c>
      <c r="C24" s="18">
        <f>(2950.0/B24*100)</f>
        <v/>
      </c>
      <c r="D24" s="19" t="n">
        <v>359</v>
      </c>
      <c r="E24" s="18" t="n">
        <v>81.36275571</v>
      </c>
      <c r="F24" s="20" t="n">
        <v>2.40997842</v>
      </c>
      <c r="G24" s="18" t="n">
        <v>16.79875168</v>
      </c>
      <c r="H24" s="20" t="n">
        <v>2.17143869</v>
      </c>
      <c r="I24" s="18" t="n">
        <v>0</v>
      </c>
      <c r="J24" s="20" t="n">
        <v>0</v>
      </c>
      <c r="K24" s="18" t="n">
        <v>0.86246779</v>
      </c>
      <c r="L24" s="20" t="n">
        <v>0.49967383</v>
      </c>
      <c r="M24" s="18" t="n">
        <v>0</v>
      </c>
      <c r="N24" s="20" t="n">
        <v>0</v>
      </c>
      <c r="O24" s="18" t="n">
        <v>0</v>
      </c>
      <c r="P24" s="20" t="n">
        <v>0</v>
      </c>
      <c r="Q24" s="18" t="n">
        <v>0.97602482</v>
      </c>
      <c r="R24" s="20" t="n">
        <v>0.5203273899999999</v>
      </c>
    </row>
    <row r="25" spans="1:18">
      <c r="A25" s="15" t="s">
        <v>447</v>
      </c>
      <c r="B25" s="17" t="n">
        <v>2669</v>
      </c>
      <c r="C25" s="18">
        <f>(2330.0/B25*100)</f>
        <v/>
      </c>
      <c r="D25" s="19" t="n">
        <v>339</v>
      </c>
      <c r="E25" s="18" t="n">
        <v>93.57328862</v>
      </c>
      <c r="F25" s="20" t="n">
        <v>1.40446899</v>
      </c>
      <c r="G25" s="18" t="n">
        <v>5.57901992</v>
      </c>
      <c r="H25" s="20" t="n">
        <v>1.31921388</v>
      </c>
      <c r="I25" s="18" t="n">
        <v>0</v>
      </c>
      <c r="J25" s="20" t="n">
        <v>0</v>
      </c>
      <c r="K25" s="18" t="n">
        <v>0.51470357</v>
      </c>
      <c r="L25" s="20" t="n">
        <v>0.37869117</v>
      </c>
      <c r="M25" s="18" t="n">
        <v>0</v>
      </c>
      <c r="N25" s="20" t="n">
        <v>0</v>
      </c>
      <c r="O25" s="18" t="n">
        <v>0</v>
      </c>
      <c r="P25" s="20" t="n">
        <v>0</v>
      </c>
      <c r="Q25" s="18" t="n">
        <v>0.3329879</v>
      </c>
      <c r="R25" s="20" t="n">
        <v>0.33218931</v>
      </c>
    </row>
    <row r="26" spans="1:18">
      <c r="A26" s="15" t="s">
        <v>448</v>
      </c>
      <c r="B26" s="17" t="n">
        <v>2419</v>
      </c>
      <c r="C26" s="18">
        <f>(2124.0/B26*100)</f>
        <v/>
      </c>
      <c r="D26" s="19" t="n">
        <v>295</v>
      </c>
      <c r="E26" s="18" t="n">
        <v>92.16860117</v>
      </c>
      <c r="F26" s="20" t="n">
        <v>1.55278916</v>
      </c>
      <c r="G26" s="18" t="n">
        <v>6.97096272</v>
      </c>
      <c r="H26" s="20" t="n">
        <v>1.5502572</v>
      </c>
      <c r="I26" s="18" t="n">
        <v>0</v>
      </c>
      <c r="J26" s="20" t="n">
        <v>0</v>
      </c>
      <c r="K26" s="18" t="n">
        <v>0.31245021</v>
      </c>
      <c r="L26" s="20" t="n">
        <v>0.30822564</v>
      </c>
      <c r="M26" s="18" t="n">
        <v>0</v>
      </c>
      <c r="N26" s="20" t="n">
        <v>0</v>
      </c>
      <c r="O26" s="18" t="n">
        <v>0</v>
      </c>
      <c r="P26" s="20" t="n">
        <v>0</v>
      </c>
      <c r="Q26" s="18" t="n">
        <v>0.5479859</v>
      </c>
      <c r="R26" s="20" t="n">
        <v>0.38599981</v>
      </c>
    </row>
    <row r="27" spans="1:18">
      <c r="A27" s="15" t="s">
        <v>449</v>
      </c>
      <c r="B27" s="17" t="n">
        <v>2683</v>
      </c>
      <c r="C27" s="18">
        <f>(2344.0/B27*100)</f>
        <v/>
      </c>
      <c r="D27" s="19" t="n">
        <v>339</v>
      </c>
      <c r="E27" s="18" t="n">
        <v>86.45098786</v>
      </c>
      <c r="F27" s="20" t="n">
        <v>1.87226361</v>
      </c>
      <c r="G27" s="18" t="n">
        <v>11.72934136</v>
      </c>
      <c r="H27" s="20" t="n">
        <v>1.82476213</v>
      </c>
      <c r="I27" s="18" t="n">
        <v>0</v>
      </c>
      <c r="J27" s="20" t="n">
        <v>0</v>
      </c>
      <c r="K27" s="18" t="n">
        <v>0.92341202</v>
      </c>
      <c r="L27" s="20" t="n">
        <v>0.52214871</v>
      </c>
      <c r="M27" s="18" t="n">
        <v>0</v>
      </c>
      <c r="N27" s="20" t="n">
        <v>0</v>
      </c>
      <c r="O27" s="18" t="n">
        <v>0</v>
      </c>
      <c r="P27" s="20" t="n">
        <v>0</v>
      </c>
      <c r="Q27" s="18" t="n">
        <v>0.89625876</v>
      </c>
      <c r="R27" s="20" t="n">
        <v>0.51019698</v>
      </c>
    </row>
    <row r="28" spans="1:18">
      <c r="A28" s="15" t="s">
        <v>450</v>
      </c>
      <c r="B28" s="17" t="n">
        <v>3803</v>
      </c>
      <c r="C28" s="18">
        <f>(3364.0/B28*100)</f>
        <v/>
      </c>
      <c r="D28" s="19" t="n">
        <v>439</v>
      </c>
      <c r="E28" s="18" t="n">
        <v>95.68005700000001</v>
      </c>
      <c r="F28" s="20" t="n">
        <v>1.38475849</v>
      </c>
      <c r="G28" s="18" t="n">
        <v>3.51563632</v>
      </c>
      <c r="H28" s="20" t="n">
        <v>1.38231609</v>
      </c>
      <c r="I28" s="18" t="n">
        <v>0</v>
      </c>
      <c r="J28" s="20" t="n">
        <v>0</v>
      </c>
      <c r="K28" s="18" t="n">
        <v>0.23074109</v>
      </c>
      <c r="L28" s="20" t="n">
        <v>0.2315757</v>
      </c>
      <c r="M28" s="18" t="n">
        <v>0</v>
      </c>
      <c r="N28" s="20" t="n">
        <v>0</v>
      </c>
      <c r="O28" s="18" t="n">
        <v>0</v>
      </c>
      <c r="P28" s="20" t="n">
        <v>0</v>
      </c>
      <c r="Q28" s="18" t="n">
        <v>0.57356559</v>
      </c>
      <c r="R28" s="20" t="n">
        <v>0.42281996</v>
      </c>
    </row>
    <row r="29" spans="1:18">
      <c r="A29" s="15" t="s">
        <v>451</v>
      </c>
      <c r="B29" s="17" t="n">
        <v>2700</v>
      </c>
      <c r="C29" s="18">
        <f>(2385.0/B29*100)</f>
        <v/>
      </c>
      <c r="D29" s="19" t="n">
        <v>315</v>
      </c>
      <c r="E29" s="18" t="n">
        <v>90.66168699000001</v>
      </c>
      <c r="F29" s="20" t="n">
        <v>1.31864212</v>
      </c>
      <c r="G29" s="18" t="n">
        <v>8.999049960000001</v>
      </c>
      <c r="H29" s="20" t="n">
        <v>1.30506938</v>
      </c>
      <c r="I29" s="18" t="n">
        <v>0</v>
      </c>
      <c r="J29" s="20" t="n">
        <v>0</v>
      </c>
      <c r="K29" s="18" t="n">
        <v>0</v>
      </c>
      <c r="L29" s="20" t="n">
        <v>0</v>
      </c>
      <c r="M29" s="18" t="n">
        <v>0</v>
      </c>
      <c r="N29" s="20" t="n">
        <v>0</v>
      </c>
      <c r="O29" s="18" t="n">
        <v>0</v>
      </c>
      <c r="P29" s="20" t="n">
        <v>0</v>
      </c>
      <c r="Q29" s="18" t="n">
        <v>0.33926304</v>
      </c>
      <c r="R29" s="20" t="n">
        <v>0.32443436</v>
      </c>
    </row>
    <row r="30" spans="1:18">
      <c r="A30" s="15" t="s">
        <v>452</v>
      </c>
      <c r="B30" s="17" t="n">
        <v>2257</v>
      </c>
      <c r="C30" s="18">
        <f>(2012.0/B30*100)</f>
        <v/>
      </c>
      <c r="D30" s="19" t="n">
        <v>245</v>
      </c>
      <c r="E30" s="18" t="n">
        <v>79.59837046</v>
      </c>
      <c r="F30" s="20" t="n">
        <v>2.76678138</v>
      </c>
      <c r="G30" s="18" t="n">
        <v>19.95922051</v>
      </c>
      <c r="H30" s="20" t="n">
        <v>2.73177592</v>
      </c>
      <c r="I30" s="18" t="n">
        <v>0</v>
      </c>
      <c r="J30" s="20" t="n">
        <v>0</v>
      </c>
      <c r="K30" s="18" t="n">
        <v>0</v>
      </c>
      <c r="L30" s="20" t="n">
        <v>0</v>
      </c>
      <c r="M30" s="18" t="n">
        <v>0</v>
      </c>
      <c r="N30" s="20" t="n">
        <v>0</v>
      </c>
      <c r="O30" s="18" t="n">
        <v>0</v>
      </c>
      <c r="P30" s="20" t="n">
        <v>0</v>
      </c>
      <c r="Q30" s="18" t="n">
        <v>0.44240902</v>
      </c>
      <c r="R30" s="20" t="n">
        <v>0.44763476</v>
      </c>
    </row>
    <row r="31" spans="1:18">
      <c r="A31" s="15" t="s">
        <v>453</v>
      </c>
      <c r="B31" s="17" t="n">
        <v>2706</v>
      </c>
      <c r="C31" s="18">
        <f>(2373.0/B31*100)</f>
        <v/>
      </c>
      <c r="D31" s="19" t="n">
        <v>333</v>
      </c>
      <c r="E31" s="18" t="n">
        <v>82.67375269999999</v>
      </c>
      <c r="F31" s="20" t="n">
        <v>2.06695623</v>
      </c>
      <c r="G31" s="18" t="n">
        <v>14.32580626</v>
      </c>
      <c r="H31" s="20" t="n">
        <v>1.89695838</v>
      </c>
      <c r="I31" s="18" t="n">
        <v>0</v>
      </c>
      <c r="J31" s="20" t="n">
        <v>0</v>
      </c>
      <c r="K31" s="18" t="n">
        <v>2.12353747</v>
      </c>
      <c r="L31" s="20" t="n">
        <v>0.923252</v>
      </c>
      <c r="M31" s="18" t="n">
        <v>0</v>
      </c>
      <c r="N31" s="20" t="n">
        <v>0</v>
      </c>
      <c r="O31" s="18" t="n">
        <v>0</v>
      </c>
      <c r="P31" s="20" t="n">
        <v>0</v>
      </c>
      <c r="Q31" s="18" t="n">
        <v>0.87690357</v>
      </c>
      <c r="R31" s="20" t="n">
        <v>0.51611966</v>
      </c>
    </row>
    <row r="32" spans="1:18">
      <c r="A32" s="15" t="s">
        <v>454</v>
      </c>
      <c r="B32" s="17" t="n">
        <v>2209</v>
      </c>
      <c r="C32" s="18">
        <f>(1842.0/B32*100)</f>
        <v/>
      </c>
      <c r="D32" s="19" t="n">
        <v>367</v>
      </c>
      <c r="E32" s="18" t="n">
        <v>94.40032524</v>
      </c>
      <c r="F32" s="20" t="n">
        <v>1.19648675</v>
      </c>
      <c r="G32" s="18" t="n">
        <v>5.59967476</v>
      </c>
      <c r="H32" s="20" t="n">
        <v>1.19648675</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(3225.0/B33*100)</f>
        <v/>
      </c>
      <c r="D33" s="19" t="n">
        <v>426</v>
      </c>
      <c r="E33" s="18" t="n">
        <v>88.13307389000001</v>
      </c>
      <c r="F33" s="20" t="n">
        <v>1.87902092</v>
      </c>
      <c r="G33" s="18" t="n">
        <v>11.09992895</v>
      </c>
      <c r="H33" s="20" t="n">
        <v>1.80307303</v>
      </c>
      <c r="I33" s="18" t="n">
        <v>0</v>
      </c>
      <c r="J33" s="20" t="n">
        <v>0</v>
      </c>
      <c r="K33" s="18" t="n">
        <v>0.02013117</v>
      </c>
      <c r="L33" s="20" t="n">
        <v>0.02001426</v>
      </c>
      <c r="M33" s="18" t="n">
        <v>0</v>
      </c>
      <c r="N33" s="20" t="n">
        <v>0</v>
      </c>
      <c r="O33" s="18" t="n">
        <v>0</v>
      </c>
      <c r="P33" s="20" t="n">
        <v>0</v>
      </c>
      <c r="Q33" s="18" t="n">
        <v>0.746866</v>
      </c>
      <c r="R33" s="20" t="n">
        <v>0.42659219</v>
      </c>
    </row>
    <row r="34" spans="1:18">
      <c r="A34" s="15" t="s">
        <v>456</v>
      </c>
      <c r="B34" s="17" t="n">
        <v>3035</v>
      </c>
      <c r="C34" s="18">
        <f>(2690.0/B34*100)</f>
        <v/>
      </c>
      <c r="D34" s="19" t="n">
        <v>345</v>
      </c>
      <c r="E34" s="18" t="n">
        <v>90.15198945</v>
      </c>
      <c r="F34" s="20" t="n">
        <v>1.46711177</v>
      </c>
      <c r="G34" s="18" t="n">
        <v>8.171293029999999</v>
      </c>
      <c r="H34" s="20" t="n">
        <v>1.22533684</v>
      </c>
      <c r="I34" s="18" t="n">
        <v>0</v>
      </c>
      <c r="J34" s="20" t="n">
        <v>0</v>
      </c>
      <c r="K34" s="18" t="n">
        <v>0.4657858</v>
      </c>
      <c r="L34" s="20" t="n">
        <v>0.27233476</v>
      </c>
      <c r="M34" s="18" t="n">
        <v>0</v>
      </c>
      <c r="N34" s="20" t="n">
        <v>0</v>
      </c>
      <c r="O34" s="18" t="n">
        <v>0</v>
      </c>
      <c r="P34" s="20" t="n">
        <v>0</v>
      </c>
      <c r="Q34" s="18" t="n">
        <v>1.21093172</v>
      </c>
      <c r="R34" s="20" t="n">
        <v>0.6540082</v>
      </c>
    </row>
    <row r="35" spans="1:18">
      <c r="A35" s="15" t="s">
        <v>457</v>
      </c>
      <c r="B35" s="17" t="n">
        <v>2901</v>
      </c>
      <c r="C35" s="18">
        <f>(2565.0/B35*100)</f>
        <v/>
      </c>
      <c r="D35" s="19" t="n">
        <v>336</v>
      </c>
      <c r="E35" s="18" t="n">
        <v>83.82327088</v>
      </c>
      <c r="F35" s="20" t="n">
        <v>2.9006153</v>
      </c>
      <c r="G35" s="18" t="n">
        <v>15.74274845</v>
      </c>
      <c r="H35" s="20" t="n">
        <v>2.86996295</v>
      </c>
      <c r="I35" s="18" t="n">
        <v>0</v>
      </c>
      <c r="J35" s="20" t="n">
        <v>0</v>
      </c>
      <c r="K35" s="18" t="n">
        <v>0.43398067</v>
      </c>
      <c r="L35" s="20" t="n">
        <v>0.24950681</v>
      </c>
      <c r="M35" s="18" t="n">
        <v>0</v>
      </c>
      <c r="N35" s="20" t="n">
        <v>0</v>
      </c>
      <c r="O35" s="18" t="n">
        <v>0</v>
      </c>
      <c r="P35" s="20" t="n">
        <v>0</v>
      </c>
      <c r="Q35" s="18" t="n">
        <v>0</v>
      </c>
      <c r="R35" s="20" t="n">
        <v>0</v>
      </c>
    </row>
    <row r="36" spans="1:18">
      <c r="A36" s="15" t="s">
        <v>458</v>
      </c>
      <c r="B36" s="17" t="n">
        <v>3404</v>
      </c>
      <c r="C36" s="18">
        <f>(2999.0/B36*100)</f>
        <v/>
      </c>
      <c r="D36" s="19" t="n">
        <v>405</v>
      </c>
      <c r="E36" s="18" t="n">
        <v>86.51934376</v>
      </c>
      <c r="F36" s="20" t="n">
        <v>1.91943461</v>
      </c>
      <c r="G36" s="18" t="n">
        <v>10.92800507</v>
      </c>
      <c r="H36" s="20" t="n">
        <v>1.70745351</v>
      </c>
      <c r="I36" s="18" t="n">
        <v>0</v>
      </c>
      <c r="J36" s="20" t="n">
        <v>0</v>
      </c>
      <c r="K36" s="18" t="n">
        <v>1.22925998</v>
      </c>
      <c r="L36" s="20" t="n">
        <v>0.52253902</v>
      </c>
      <c r="M36" s="18" t="n">
        <v>0</v>
      </c>
      <c r="N36" s="20" t="n">
        <v>0</v>
      </c>
      <c r="O36" s="18" t="n">
        <v>0</v>
      </c>
      <c r="P36" s="20" t="n">
        <v>0</v>
      </c>
      <c r="Q36" s="18" t="n">
        <v>1.3233912</v>
      </c>
      <c r="R36" s="20" t="n">
        <v>0.59413174</v>
      </c>
    </row>
    <row r="37" spans="1:18">
      <c r="A37" s="15" t="s">
        <v>459</v>
      </c>
      <c r="B37" s="17" t="n">
        <v>2731</v>
      </c>
      <c r="C37" s="18">
        <f>(2391.0/B37*100)</f>
        <v/>
      </c>
      <c r="D37" s="19" t="n">
        <v>340</v>
      </c>
      <c r="E37" s="18" t="n">
        <v>84.54904637999999</v>
      </c>
      <c r="F37" s="20" t="n">
        <v>2.16042987</v>
      </c>
      <c r="G37" s="18" t="n">
        <v>12.12392448</v>
      </c>
      <c r="H37" s="20" t="n">
        <v>2.03270599</v>
      </c>
      <c r="I37" s="18" t="n">
        <v>0</v>
      </c>
      <c r="J37" s="20" t="n">
        <v>0</v>
      </c>
      <c r="K37" s="18" t="n">
        <v>1.4836166</v>
      </c>
      <c r="L37" s="20" t="n">
        <v>0.65621798</v>
      </c>
      <c r="M37" s="18" t="n">
        <v>0</v>
      </c>
      <c r="N37" s="20" t="n">
        <v>0</v>
      </c>
      <c r="O37" s="18" t="n">
        <v>0</v>
      </c>
      <c r="P37" s="20" t="n">
        <v>0</v>
      </c>
      <c r="Q37" s="18" t="n">
        <v>1.84341254</v>
      </c>
      <c r="R37" s="20" t="n">
        <v>0.63152428</v>
      </c>
    </row>
    <row r="38" spans="1:18">
      <c r="A38" s="15" t="s">
        <v>460</v>
      </c>
      <c r="B38" s="17" t="n">
        <v>2807</v>
      </c>
      <c r="C38" s="18">
        <f>(2328.0/B38*100)</f>
        <v/>
      </c>
      <c r="D38" s="19" t="n">
        <v>479</v>
      </c>
      <c r="E38" s="18" t="n">
        <v>80.46854442999999</v>
      </c>
      <c r="F38" s="20" t="n">
        <v>2.11249249</v>
      </c>
      <c r="G38" s="18" t="n">
        <v>15.47282477</v>
      </c>
      <c r="H38" s="20" t="n">
        <v>1.87323925</v>
      </c>
      <c r="I38" s="18" t="n">
        <v>0</v>
      </c>
      <c r="J38" s="20" t="n">
        <v>0</v>
      </c>
      <c r="K38" s="18" t="n">
        <v>2.26148138</v>
      </c>
      <c r="L38" s="20" t="n">
        <v>0.92462415</v>
      </c>
      <c r="M38" s="18" t="n">
        <v>0</v>
      </c>
      <c r="N38" s="20" t="n">
        <v>0</v>
      </c>
      <c r="O38" s="18" t="n">
        <v>0</v>
      </c>
      <c r="P38" s="20" t="n">
        <v>0</v>
      </c>
      <c r="Q38" s="18" t="n">
        <v>1.79714941</v>
      </c>
      <c r="R38" s="20" t="n">
        <v>1.06886288</v>
      </c>
    </row>
    <row r="39" spans="1:18">
      <c r="A39" s="15" t="s">
        <v>461</v>
      </c>
      <c r="B39" s="17" t="n">
        <v>2938</v>
      </c>
      <c r="C39" s="18">
        <f>(2582.0/B39*100)</f>
        <v/>
      </c>
      <c r="D39" s="19" t="n">
        <v>356</v>
      </c>
      <c r="E39" s="18" t="n">
        <v>97.7444082</v>
      </c>
      <c r="F39" s="20" t="n">
        <v>0.928807</v>
      </c>
      <c r="G39" s="18" t="n">
        <v>1.04705662</v>
      </c>
      <c r="H39" s="20" t="n">
        <v>0.39967273</v>
      </c>
      <c r="I39" s="18" t="n">
        <v>0</v>
      </c>
      <c r="J39" s="20" t="n">
        <v>0</v>
      </c>
      <c r="K39" s="18" t="n">
        <v>0</v>
      </c>
      <c r="L39" s="20" t="n">
        <v>0</v>
      </c>
      <c r="M39" s="18" t="n">
        <v>0</v>
      </c>
      <c r="N39" s="20" t="n">
        <v>0</v>
      </c>
      <c r="O39" s="18" t="n">
        <v>0</v>
      </c>
      <c r="P39" s="20" t="n">
        <v>0</v>
      </c>
      <c r="Q39" s="18" t="n">
        <v>1.20853518</v>
      </c>
      <c r="R39" s="20" t="n">
        <v>1.01178517</v>
      </c>
    </row>
    <row r="40" spans="1:18">
      <c r="A40" s="15" t="s">
        <v>462</v>
      </c>
      <c r="B40" s="17" t="n">
        <v>6922</v>
      </c>
      <c r="C40" s="18">
        <f>(6102.0/B40*100)</f>
        <v/>
      </c>
      <c r="D40" s="19" t="n">
        <v>820</v>
      </c>
      <c r="E40" s="18" t="n">
        <v>86.79455341000001</v>
      </c>
      <c r="F40" s="20" t="n">
        <v>1.50212982</v>
      </c>
      <c r="G40" s="18" t="n">
        <v>12.68990835</v>
      </c>
      <c r="H40" s="20" t="n">
        <v>1.44555332</v>
      </c>
      <c r="I40" s="18" t="n">
        <v>0</v>
      </c>
      <c r="J40" s="20" t="n">
        <v>0</v>
      </c>
      <c r="K40" s="18" t="n">
        <v>0.47601748</v>
      </c>
      <c r="L40" s="20" t="n">
        <v>0.3683367</v>
      </c>
      <c r="M40" s="18" t="n">
        <v>0</v>
      </c>
      <c r="N40" s="20" t="n">
        <v>0</v>
      </c>
      <c r="O40" s="18" t="n">
        <v>0</v>
      </c>
      <c r="P40" s="20" t="n">
        <v>0</v>
      </c>
      <c r="Q40" s="18" t="n">
        <v>0.03952075</v>
      </c>
      <c r="R40" s="20" t="n">
        <v>0.02882417</v>
      </c>
    </row>
    <row r="41" spans="1:18">
      <c r="A41" s="15" t="s">
        <v>463</v>
      </c>
      <c r="B41" s="17" t="n">
        <v>2854</v>
      </c>
      <c r="C41" s="18">
        <f>(2521.0/B41*100)</f>
        <v/>
      </c>
      <c r="D41" s="19" t="n">
        <v>333</v>
      </c>
      <c r="E41" s="18" t="n">
        <v>87.65204596</v>
      </c>
      <c r="F41" s="20" t="n">
        <v>1.97841365</v>
      </c>
      <c r="G41" s="18" t="n">
        <v>11.14159133</v>
      </c>
      <c r="H41" s="20" t="n">
        <v>1.69981133</v>
      </c>
      <c r="I41" s="18" t="n">
        <v>0</v>
      </c>
      <c r="J41" s="20" t="n">
        <v>0</v>
      </c>
      <c r="K41" s="18" t="n">
        <v>1.20636271</v>
      </c>
      <c r="L41" s="20" t="n">
        <v>0.6933607899999999</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(10922.0/B46*100)</f>
        <v/>
      </c>
      <c r="D46" s="19" t="n">
        <v>1151</v>
      </c>
      <c r="E46" s="18" t="n">
        <v>91.10578329000001</v>
      </c>
      <c r="F46" s="20" t="n">
        <v>1.10151797</v>
      </c>
      <c r="G46" s="18" t="n">
        <v>2.69492771</v>
      </c>
      <c r="H46" s="20" t="n">
        <v>0.7233015699999999</v>
      </c>
      <c r="I46" s="18" t="n">
        <v>0</v>
      </c>
      <c r="J46" s="20" t="n">
        <v>0</v>
      </c>
      <c r="K46" s="18" t="n">
        <v>2.23055197</v>
      </c>
      <c r="L46" s="20" t="n">
        <v>0.52399982</v>
      </c>
      <c r="M46" s="18" t="n">
        <v>0</v>
      </c>
      <c r="N46" s="20" t="n">
        <v>0</v>
      </c>
      <c r="O46" s="18" t="n">
        <v>0</v>
      </c>
      <c r="P46" s="20" t="n">
        <v>0</v>
      </c>
      <c r="Q46" s="18" t="n">
        <v>3.96873703</v>
      </c>
      <c r="R46" s="20" t="n">
        <v>0.84087245</v>
      </c>
    </row>
    <row r="47" spans="1:18">
      <c r="A47" s="15" t="s">
        <v>470</v>
      </c>
      <c r="B47" s="17" t="n">
        <v>2823</v>
      </c>
      <c r="C47" s="18">
        <f>(2483.0/B47*100)</f>
        <v/>
      </c>
      <c r="D47" s="19" t="n">
        <v>340</v>
      </c>
      <c r="E47" s="18" t="n">
        <v>87.21596606999999</v>
      </c>
      <c r="F47" s="20" t="n">
        <v>1.92866379</v>
      </c>
      <c r="G47" s="18" t="n">
        <v>8.881696979999999</v>
      </c>
      <c r="H47" s="20" t="n">
        <v>1.56231659</v>
      </c>
      <c r="I47" s="18" t="n">
        <v>0</v>
      </c>
      <c r="J47" s="20" t="n">
        <v>0</v>
      </c>
      <c r="K47" s="18" t="n">
        <v>2.36937958</v>
      </c>
      <c r="L47" s="20" t="n">
        <v>0.81947392</v>
      </c>
      <c r="M47" s="18" t="n">
        <v>0</v>
      </c>
      <c r="N47" s="20" t="n">
        <v>0</v>
      </c>
      <c r="O47" s="18" t="n">
        <v>0</v>
      </c>
      <c r="P47" s="20" t="n">
        <v>0</v>
      </c>
      <c r="Q47" s="18" t="n">
        <v>1.53295738</v>
      </c>
      <c r="R47" s="20" t="n">
        <v>0.60263357</v>
      </c>
    </row>
    <row r="48" spans="1:18">
      <c r="A48" s="15" t="s">
        <v>471</v>
      </c>
      <c r="B48" s="17" t="n">
        <v>4682</v>
      </c>
      <c r="C48" s="18">
        <f>(4104.0/B48*100)</f>
        <v/>
      </c>
      <c r="D48" s="19" t="n">
        <v>578</v>
      </c>
      <c r="E48" s="18" t="n">
        <v>92.62206169</v>
      </c>
      <c r="F48" s="20" t="n">
        <v>1.55457736</v>
      </c>
      <c r="G48" s="18" t="n">
        <v>5.53600887</v>
      </c>
      <c r="H48" s="20" t="n">
        <v>1.38254361</v>
      </c>
      <c r="I48" s="18" t="n">
        <v>0</v>
      </c>
      <c r="J48" s="20" t="n">
        <v>0</v>
      </c>
      <c r="K48" s="18" t="n">
        <v>1.5802217</v>
      </c>
      <c r="L48" s="20" t="n">
        <v>0.67398906</v>
      </c>
      <c r="M48" s="18" t="n">
        <v>0</v>
      </c>
      <c r="N48" s="20" t="n">
        <v>0</v>
      </c>
      <c r="O48" s="18" t="n">
        <v>0</v>
      </c>
      <c r="P48" s="20" t="n">
        <v>0</v>
      </c>
      <c r="Q48" s="18" t="n">
        <v>0.26170774</v>
      </c>
      <c r="R48" s="20" t="n">
        <v>0.249086</v>
      </c>
    </row>
    <row r="49" spans="1:18">
      <c r="A49" s="15" t="s">
        <v>472</v>
      </c>
      <c r="B49" s="17" t="n">
        <v>6158</v>
      </c>
      <c r="C49" s="18">
        <f>(5416.0/B49*100)</f>
        <v/>
      </c>
      <c r="D49" s="19" t="n">
        <v>742</v>
      </c>
      <c r="E49" s="18" t="n">
        <v>95.75952044</v>
      </c>
      <c r="F49" s="20" t="n">
        <v>0.89403238</v>
      </c>
      <c r="G49" s="18" t="n">
        <v>0.91817401</v>
      </c>
      <c r="H49" s="20" t="n">
        <v>0.32207088</v>
      </c>
      <c r="I49" s="18" t="n">
        <v>0</v>
      </c>
      <c r="J49" s="20" t="n">
        <v>0</v>
      </c>
      <c r="K49" s="18" t="n">
        <v>2.37317617</v>
      </c>
      <c r="L49" s="20" t="n">
        <v>0.72638608</v>
      </c>
      <c r="M49" s="18" t="n">
        <v>0</v>
      </c>
      <c r="N49" s="20" t="n">
        <v>0</v>
      </c>
      <c r="O49" s="18" t="n">
        <v>0</v>
      </c>
      <c r="P49" s="20" t="n">
        <v>0</v>
      </c>
      <c r="Q49" s="18" t="n">
        <v>0.94912938</v>
      </c>
      <c r="R49" s="20" t="n">
        <v>0.43851461</v>
      </c>
    </row>
    <row r="50" spans="1:18">
      <c r="A50" s="15" t="s">
        <v>473</v>
      </c>
      <c r="B50" s="17" t="n">
        <v>3494</v>
      </c>
      <c r="C50" s="18">
        <f>(3140.0/B50*100)</f>
        <v/>
      </c>
      <c r="D50" s="19" t="n">
        <v>354</v>
      </c>
      <c r="E50" s="18" t="n">
        <v>94.09536106</v>
      </c>
      <c r="F50" s="20" t="n">
        <v>1.1797341</v>
      </c>
      <c r="G50" s="18" t="n">
        <v>4.17721917</v>
      </c>
      <c r="H50" s="20" t="n">
        <v>1.07442207</v>
      </c>
      <c r="I50" s="18" t="n">
        <v>0</v>
      </c>
      <c r="J50" s="20" t="n">
        <v>0</v>
      </c>
      <c r="K50" s="18" t="n">
        <v>0.74124451</v>
      </c>
      <c r="L50" s="20" t="n">
        <v>0.46356757</v>
      </c>
      <c r="M50" s="18" t="n">
        <v>0</v>
      </c>
      <c r="N50" s="20" t="n">
        <v>0</v>
      </c>
      <c r="O50" s="18" t="n">
        <v>0</v>
      </c>
      <c r="P50" s="20" t="n">
        <v>0</v>
      </c>
      <c r="Q50" s="18" t="n">
        <v>0.98617526</v>
      </c>
      <c r="R50" s="20" t="n">
        <v>0.51187008</v>
      </c>
    </row>
    <row r="51" spans="1:18">
      <c r="A51" s="15" t="s">
        <v>474</v>
      </c>
      <c r="B51" s="17" t="n">
        <v>3013</v>
      </c>
      <c r="C51" s="18">
        <f>(2662.0/B51*100)</f>
        <v/>
      </c>
      <c r="D51" s="19" t="n">
        <v>351</v>
      </c>
      <c r="E51" s="18" t="n">
        <v>89.40201815</v>
      </c>
      <c r="F51" s="20" t="n">
        <v>1.56901358</v>
      </c>
      <c r="G51" s="18" t="n">
        <v>8.682057439999999</v>
      </c>
      <c r="H51" s="20" t="n">
        <v>1.43663558</v>
      </c>
      <c r="I51" s="18" t="n">
        <v>0</v>
      </c>
      <c r="J51" s="20" t="n">
        <v>0</v>
      </c>
      <c r="K51" s="18" t="n">
        <v>0.71121198</v>
      </c>
      <c r="L51" s="20" t="n">
        <v>0.53618322</v>
      </c>
      <c r="M51" s="18" t="n">
        <v>0</v>
      </c>
      <c r="N51" s="20" t="n">
        <v>0</v>
      </c>
      <c r="O51" s="18" t="n">
        <v>0</v>
      </c>
      <c r="P51" s="20" t="n">
        <v>0</v>
      </c>
      <c r="Q51" s="18" t="n">
        <v>1.20471243</v>
      </c>
      <c r="R51" s="20" t="n">
        <v>0.59687992</v>
      </c>
    </row>
    <row r="52" spans="1:18">
      <c r="A52" s="15" t="s">
        <v>475</v>
      </c>
      <c r="B52" s="17" t="n">
        <v>2760</v>
      </c>
      <c r="C52" s="18">
        <f>(2438.0/B52*100)</f>
        <v/>
      </c>
      <c r="D52" s="19" t="n">
        <v>322</v>
      </c>
      <c r="E52" s="18" t="n">
        <v>91.37046117</v>
      </c>
      <c r="F52" s="20" t="n">
        <v>1.62655729</v>
      </c>
      <c r="G52" s="18" t="n">
        <v>7.19780183</v>
      </c>
      <c r="H52" s="20" t="n">
        <v>1.52524902</v>
      </c>
      <c r="I52" s="18" t="n">
        <v>0</v>
      </c>
      <c r="J52" s="20" t="n">
        <v>0</v>
      </c>
      <c r="K52" s="18" t="n">
        <v>0.6671844</v>
      </c>
      <c r="L52" s="20" t="n">
        <v>0.48598431</v>
      </c>
      <c r="M52" s="18" t="n">
        <v>0</v>
      </c>
      <c r="N52" s="20" t="n">
        <v>0</v>
      </c>
      <c r="O52" s="18" t="n">
        <v>0</v>
      </c>
      <c r="P52" s="20" t="n">
        <v>0</v>
      </c>
      <c r="Q52" s="18" t="n">
        <v>0.7645526</v>
      </c>
      <c r="R52" s="20" t="n">
        <v>0.54554059</v>
      </c>
    </row>
    <row r="53" spans="1:18">
      <c r="A53" s="15" t="s">
        <v>476</v>
      </c>
      <c r="B53" s="17" t="n">
        <v>2474</v>
      </c>
      <c r="C53" s="18">
        <f>(2068.0/B53*100)</f>
        <v/>
      </c>
      <c r="D53" s="19" t="n">
        <v>406</v>
      </c>
      <c r="E53" s="18" t="n">
        <v>80.49612259</v>
      </c>
      <c r="F53" s="20" t="n">
        <v>2.15797366</v>
      </c>
      <c r="G53" s="18" t="n">
        <v>0.17642903</v>
      </c>
      <c r="H53" s="20" t="n">
        <v>0.17760755</v>
      </c>
      <c r="I53" s="18" t="n">
        <v>0</v>
      </c>
      <c r="J53" s="20" t="n">
        <v>0</v>
      </c>
      <c r="K53" s="18" t="n">
        <v>16.2869867</v>
      </c>
      <c r="L53" s="20" t="n">
        <v>1.8070827</v>
      </c>
      <c r="M53" s="18" t="n">
        <v>0</v>
      </c>
      <c r="N53" s="20" t="n">
        <v>0</v>
      </c>
      <c r="O53" s="18" t="n">
        <v>0</v>
      </c>
      <c r="P53" s="20" t="n">
        <v>0</v>
      </c>
      <c r="Q53" s="18" t="n">
        <v>3.04046168</v>
      </c>
      <c r="R53" s="20" t="n">
        <v>1.04696885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(2365.0/B55*100)</f>
        <v/>
      </c>
      <c r="D55" s="19" t="n">
        <v>310</v>
      </c>
      <c r="E55" s="18" t="n">
        <v>89.59961788</v>
      </c>
      <c r="F55" s="20" t="n">
        <v>1.77639406</v>
      </c>
      <c r="G55" s="18" t="n">
        <v>9.336880560000001</v>
      </c>
      <c r="H55" s="20" t="n">
        <v>1.68952933</v>
      </c>
      <c r="I55" s="18" t="n">
        <v>0</v>
      </c>
      <c r="J55" s="20" t="n">
        <v>0</v>
      </c>
      <c r="K55" s="18" t="n">
        <v>1.06350156</v>
      </c>
      <c r="L55" s="20" t="n">
        <v>0.735198</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(2822.0/B61*100)</f>
        <v/>
      </c>
      <c r="D61" s="19" t="n">
        <v>379</v>
      </c>
      <c r="E61" s="18" t="n">
        <v>90.82458502999999</v>
      </c>
      <c r="F61" s="20" t="n">
        <v>1.71145703</v>
      </c>
      <c r="G61" s="18" t="n">
        <v>6.77372247</v>
      </c>
      <c r="H61" s="20" t="n">
        <v>1.51745789</v>
      </c>
      <c r="I61" s="18" t="n">
        <v>0</v>
      </c>
      <c r="J61" s="20" t="n">
        <v>0</v>
      </c>
      <c r="K61" s="18" t="n">
        <v>0</v>
      </c>
      <c r="L61" s="20" t="n">
        <v>0</v>
      </c>
      <c r="M61" s="18" t="n">
        <v>0</v>
      </c>
      <c r="N61" s="20" t="n">
        <v>0</v>
      </c>
      <c r="O61" s="18" t="n">
        <v>0</v>
      </c>
      <c r="P61" s="20" t="n">
        <v>0</v>
      </c>
      <c r="Q61" s="18" t="n">
        <v>2.4016925</v>
      </c>
      <c r="R61" s="20" t="n">
        <v>0.9068517699999999</v>
      </c>
    </row>
    <row r="62" spans="1:18">
      <c r="A62" s="15" t="s">
        <v>486</v>
      </c>
      <c r="B62" s="17" t="n">
        <v>2230</v>
      </c>
      <c r="C62" s="18">
        <f>(1971.0/B62*100)</f>
        <v/>
      </c>
      <c r="D62" s="19" t="n">
        <v>259</v>
      </c>
      <c r="E62" s="18" t="n">
        <v>86.86658538</v>
      </c>
      <c r="F62" s="20" t="n">
        <v>1.92513087</v>
      </c>
      <c r="G62" s="18" t="n">
        <v>12.74580066</v>
      </c>
      <c r="H62" s="20" t="n">
        <v>1.89940198</v>
      </c>
      <c r="I62" s="18" t="n">
        <v>0</v>
      </c>
      <c r="J62" s="20" t="n">
        <v>0</v>
      </c>
      <c r="K62" s="18" t="n">
        <v>0.38761396</v>
      </c>
      <c r="L62" s="20" t="n">
        <v>0.38737224</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(2456.0/B67*100)</f>
        <v/>
      </c>
      <c r="D67" s="19" t="n">
        <v>315</v>
      </c>
      <c r="E67" s="18" t="n">
        <v>90.61558535</v>
      </c>
      <c r="F67" s="20" t="n">
        <v>1.7116889</v>
      </c>
      <c r="G67" s="18" t="n">
        <v>3.40850465</v>
      </c>
      <c r="H67" s="20" t="n">
        <v>1.06349989</v>
      </c>
      <c r="I67" s="18" t="n">
        <v>0</v>
      </c>
      <c r="J67" s="20" t="n">
        <v>0</v>
      </c>
      <c r="K67" s="18" t="n">
        <v>3.13734038</v>
      </c>
      <c r="L67" s="20" t="n">
        <v>1.31973246</v>
      </c>
      <c r="M67" s="18" t="n">
        <v>0</v>
      </c>
      <c r="N67" s="20" t="n">
        <v>0</v>
      </c>
      <c r="O67" s="18" t="n">
        <v>0</v>
      </c>
      <c r="P67" s="20" t="n">
        <v>0</v>
      </c>
      <c r="Q67" s="18" t="n">
        <v>2.83856962</v>
      </c>
      <c r="R67" s="20" t="n">
        <v>0.96522931</v>
      </c>
    </row>
    <row r="68" spans="1:18">
      <c r="A68" s="15" t="s">
        <v>492</v>
      </c>
      <c r="B68" s="17" t="n">
        <v>3460</v>
      </c>
      <c r="C68" s="18">
        <f>(3138.0/B68*100)</f>
        <v/>
      </c>
      <c r="D68" s="19" t="n">
        <v>322</v>
      </c>
      <c r="E68" s="18" t="n">
        <v>95.51453900999999</v>
      </c>
      <c r="F68" s="20" t="n">
        <v>1.28721147</v>
      </c>
      <c r="G68" s="18" t="n">
        <v>2.90858681</v>
      </c>
      <c r="H68" s="20" t="n">
        <v>1.11699528</v>
      </c>
      <c r="I68" s="18" t="n">
        <v>0</v>
      </c>
      <c r="J68" s="20" t="n">
        <v>0</v>
      </c>
      <c r="K68" s="18" t="n">
        <v>0.31974989</v>
      </c>
      <c r="L68" s="20" t="n">
        <v>0.32153377</v>
      </c>
      <c r="M68" s="18" t="n">
        <v>0</v>
      </c>
      <c r="N68" s="20" t="n">
        <v>0</v>
      </c>
      <c r="O68" s="18" t="n">
        <v>0</v>
      </c>
      <c r="P68" s="20" t="n">
        <v>0</v>
      </c>
      <c r="Q68" s="18" t="n">
        <v>1.25712429</v>
      </c>
      <c r="R68" s="20" t="n">
        <v>0.61452556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(5033.0/B70*100)</f>
        <v/>
      </c>
      <c r="D70" s="19" t="n">
        <v>1001</v>
      </c>
      <c r="E70" s="18" t="n">
        <v>90.73862926</v>
      </c>
      <c r="F70" s="20" t="n">
        <v>0.85632735</v>
      </c>
      <c r="G70" s="18" t="n">
        <v>5.43654774</v>
      </c>
      <c r="H70" s="20" t="n">
        <v>0.7034984399999999</v>
      </c>
      <c r="I70" s="18" t="n">
        <v>0</v>
      </c>
      <c r="J70" s="20" t="n">
        <v>0</v>
      </c>
      <c r="K70" s="18" t="n">
        <v>3.00104964</v>
      </c>
      <c r="L70" s="20" t="n">
        <v>0.51523895</v>
      </c>
      <c r="M70" s="18" t="n">
        <v>0</v>
      </c>
      <c r="N70" s="20" t="n">
        <v>0</v>
      </c>
      <c r="O70" s="18" t="n">
        <v>0</v>
      </c>
      <c r="P70" s="20" t="n">
        <v>0</v>
      </c>
      <c r="Q70" s="18" t="n">
        <v>0.8237733699999999</v>
      </c>
      <c r="R70" s="20" t="n">
        <v>0.25030928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(2736.0/B72*100)</f>
        <v/>
      </c>
      <c r="D72" s="19" t="n">
        <v>371</v>
      </c>
      <c r="E72" s="18" t="n">
        <v>92.80082581000001</v>
      </c>
      <c r="F72" s="20" t="n">
        <v>1.79267561</v>
      </c>
      <c r="G72" s="18" t="n">
        <v>5.03707209</v>
      </c>
      <c r="H72" s="20" t="n">
        <v>1.21933131</v>
      </c>
      <c r="I72" s="18" t="n">
        <v>0</v>
      </c>
      <c r="J72" s="20" t="n">
        <v>0</v>
      </c>
      <c r="K72" s="18" t="n">
        <v>1.37614452</v>
      </c>
      <c r="L72" s="20" t="n">
        <v>0.79528231</v>
      </c>
      <c r="M72" s="18" t="n">
        <v>0</v>
      </c>
      <c r="N72" s="20" t="n">
        <v>0</v>
      </c>
      <c r="O72" s="18" t="n">
        <v>0</v>
      </c>
      <c r="P72" s="20" t="n">
        <v>0</v>
      </c>
      <c r="Q72" s="18" t="n">
        <v>0.78595758</v>
      </c>
      <c r="R72" s="20" t="n">
        <v>0.48461318</v>
      </c>
    </row>
    <row r="73" spans="1:18">
      <c r="A73" s="15" t="s">
        <v>497</v>
      </c>
      <c r="B73" s="17" t="n">
        <v>2973</v>
      </c>
      <c r="C73" s="18">
        <f>(2606.0/B73*100)</f>
        <v/>
      </c>
      <c r="D73" s="19" t="n">
        <v>367</v>
      </c>
      <c r="E73" s="18" t="n">
        <v>84.37816671</v>
      </c>
      <c r="F73" s="20" t="n">
        <v>2.10654259</v>
      </c>
      <c r="G73" s="18" t="n">
        <v>15.62183329</v>
      </c>
      <c r="H73" s="20" t="n">
        <v>2.10654259</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(3359.0/B74*100)</f>
        <v/>
      </c>
      <c r="D74" s="19" t="n">
        <v>460</v>
      </c>
      <c r="E74" s="18" t="n">
        <v>93.09889574</v>
      </c>
      <c r="F74" s="20" t="n">
        <v>1.41781138</v>
      </c>
      <c r="G74" s="18" t="n">
        <v>6.78589676</v>
      </c>
      <c r="H74" s="20" t="n">
        <v>1.41094681</v>
      </c>
      <c r="I74" s="18" t="n">
        <v>0</v>
      </c>
      <c r="J74" s="20" t="n">
        <v>0</v>
      </c>
      <c r="K74" s="18" t="n">
        <v>0.1152075</v>
      </c>
      <c r="L74" s="20" t="n">
        <v>0.08351926</v>
      </c>
      <c r="M74" s="18" t="n">
        <v>0</v>
      </c>
      <c r="N74" s="20" t="n">
        <v>0</v>
      </c>
      <c r="O74" s="18" t="n">
        <v>0</v>
      </c>
      <c r="P74" s="20" t="n">
        <v>0</v>
      </c>
      <c r="Q74" s="18" t="n">
        <v>0</v>
      </c>
      <c r="R74" s="20" t="n">
        <v>0</v>
      </c>
    </row>
    <row r="75" spans="1:18">
      <c r="A75" s="15" t="s">
        <v>499</v>
      </c>
      <c r="B75" s="17" t="n">
        <v>4652</v>
      </c>
      <c r="C75" s="18">
        <f>(4112.0/B75*100)</f>
        <v/>
      </c>
      <c r="D75" s="19" t="n">
        <v>540</v>
      </c>
      <c r="E75" s="18" t="n">
        <v>97.65352137000001</v>
      </c>
      <c r="F75" s="20" t="n">
        <v>0.80201693</v>
      </c>
      <c r="G75" s="18" t="n">
        <v>1.6312188</v>
      </c>
      <c r="H75" s="20" t="n">
        <v>0.64707141</v>
      </c>
      <c r="I75" s="18" t="n">
        <v>0</v>
      </c>
      <c r="J75" s="20" t="n">
        <v>0</v>
      </c>
      <c r="K75" s="18" t="n">
        <v>0.45034078</v>
      </c>
      <c r="L75" s="20" t="n">
        <v>0.37987262</v>
      </c>
      <c r="M75" s="18" t="n">
        <v>0</v>
      </c>
      <c r="N75" s="20" t="n">
        <v>0</v>
      </c>
      <c r="O75" s="18" t="n">
        <v>0</v>
      </c>
      <c r="P75" s="20" t="n">
        <v>0</v>
      </c>
      <c r="Q75" s="18" t="n">
        <v>0.26491905</v>
      </c>
      <c r="R75" s="20" t="n">
        <v>0.265132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(2656.0/B77*100)</f>
        <v/>
      </c>
      <c r="D77" s="19" t="n">
        <v>313</v>
      </c>
      <c r="E77" s="18" t="n">
        <v>91.53873332000001</v>
      </c>
      <c r="F77" s="20" t="n">
        <v>1.54023561</v>
      </c>
      <c r="G77" s="18" t="n">
        <v>0.59554345</v>
      </c>
      <c r="H77" s="20" t="n">
        <v>0.42403927</v>
      </c>
      <c r="I77" s="18" t="n">
        <v>0</v>
      </c>
      <c r="J77" s="20" t="n">
        <v>0</v>
      </c>
      <c r="K77" s="18" t="n">
        <v>5.87148959</v>
      </c>
      <c r="L77" s="20" t="n">
        <v>1.33489355</v>
      </c>
      <c r="M77" s="18" t="n">
        <v>0</v>
      </c>
      <c r="N77" s="20" t="n">
        <v>0</v>
      </c>
      <c r="O77" s="18" t="n">
        <v>0</v>
      </c>
      <c r="P77" s="20" t="n">
        <v>0</v>
      </c>
      <c r="Q77" s="18" t="n">
        <v>1.99423364</v>
      </c>
      <c r="R77" s="20" t="n">
        <v>0.78359051</v>
      </c>
    </row>
    <row r="78" spans="1:18">
      <c r="A78" s="15" t="s">
        <v>502</v>
      </c>
      <c r="B78" s="17" t="n">
        <v>7115</v>
      </c>
      <c r="C78" s="18">
        <f>(6226.0/B78*100)</f>
        <v/>
      </c>
      <c r="D78" s="19" t="n">
        <v>889</v>
      </c>
      <c r="E78" s="18" t="n">
        <v>90.53513922</v>
      </c>
      <c r="F78" s="20" t="n">
        <v>1.34114838</v>
      </c>
      <c r="G78" s="18" t="n">
        <v>8.26452965</v>
      </c>
      <c r="H78" s="20" t="n">
        <v>1.27098311</v>
      </c>
      <c r="I78" s="18" t="n">
        <v>0</v>
      </c>
      <c r="J78" s="20" t="n">
        <v>0</v>
      </c>
      <c r="K78" s="18" t="n">
        <v>1.08618874</v>
      </c>
      <c r="L78" s="20" t="n">
        <v>0.36741816</v>
      </c>
      <c r="M78" s="18" t="n">
        <v>0</v>
      </c>
      <c r="N78" s="20" t="n">
        <v>0</v>
      </c>
      <c r="O78" s="18" t="n">
        <v>0</v>
      </c>
      <c r="P78" s="20" t="n">
        <v>0</v>
      </c>
      <c r="Q78" s="18" t="n">
        <v>0.11414239</v>
      </c>
      <c r="R78" s="20" t="n">
        <v>0.06550586999999999</v>
      </c>
    </row>
    <row r="79" spans="1:18">
      <c r="A79" s="15" t="s">
        <v>503</v>
      </c>
      <c r="B79" s="17" t="n">
        <v>3154</v>
      </c>
      <c r="C79" s="18">
        <f>(2780.0/B79*100)</f>
        <v/>
      </c>
      <c r="D79" s="19" t="n">
        <v>374</v>
      </c>
      <c r="E79" s="18" t="n">
        <v>87.29755637</v>
      </c>
      <c r="F79" s="20" t="n">
        <v>1.58235762</v>
      </c>
      <c r="G79" s="18" t="n">
        <v>5.08620029</v>
      </c>
      <c r="H79" s="20" t="n">
        <v>1.0830211</v>
      </c>
      <c r="I79" s="18" t="n">
        <v>0</v>
      </c>
      <c r="J79" s="20" t="n">
        <v>0</v>
      </c>
      <c r="K79" s="18" t="n">
        <v>4.09840494</v>
      </c>
      <c r="L79" s="20" t="n">
        <v>1.06948448</v>
      </c>
      <c r="M79" s="18" t="n">
        <v>0</v>
      </c>
      <c r="N79" s="20" t="n">
        <v>0</v>
      </c>
      <c r="O79" s="18" t="n">
        <v>0</v>
      </c>
      <c r="P79" s="20" t="n">
        <v>0</v>
      </c>
      <c r="Q79" s="18" t="n">
        <v>3.5178384</v>
      </c>
      <c r="R79" s="20" t="n">
        <v>0.92247112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(14060.0/B82*100)</f>
        <v/>
      </c>
      <c r="D82" s="19" t="n">
        <v>1901</v>
      </c>
      <c r="E82" s="18" t="n">
        <v>86.73145904</v>
      </c>
      <c r="F82" s="20" t="n">
        <v>1.29091798</v>
      </c>
      <c r="G82" s="18" t="n">
        <v>11.34550502</v>
      </c>
      <c r="H82" s="20" t="n">
        <v>1.12421825</v>
      </c>
      <c r="I82" s="18" t="n">
        <v>0</v>
      </c>
      <c r="J82" s="20" t="n">
        <v>0</v>
      </c>
      <c r="K82" s="18" t="n">
        <v>0.75287385</v>
      </c>
      <c r="L82" s="20" t="n">
        <v>0.29213755</v>
      </c>
      <c r="M82" s="18" t="n">
        <v>0</v>
      </c>
      <c r="N82" s="20" t="n">
        <v>0</v>
      </c>
      <c r="O82" s="18" t="n">
        <v>0</v>
      </c>
      <c r="P82" s="20" t="n">
        <v>0</v>
      </c>
      <c r="Q82" s="18" t="n">
        <v>1.17016209</v>
      </c>
      <c r="R82" s="20" t="n">
        <v>0.34705339</v>
      </c>
    </row>
    <row r="83" spans="1:18">
      <c r="A83" s="15" t="s">
        <v>507</v>
      </c>
      <c r="B83" s="17" t="n">
        <v>808</v>
      </c>
      <c r="C83" s="18">
        <f>(719.0/B83*100)</f>
        <v/>
      </c>
      <c r="D83" s="19" t="n">
        <v>89</v>
      </c>
      <c r="E83" s="18" t="n">
        <v>75.70920662</v>
      </c>
      <c r="F83" s="20" t="n">
        <v>5.60394677</v>
      </c>
      <c r="G83" s="18" t="n">
        <v>23.16078363</v>
      </c>
      <c r="H83" s="20" t="n">
        <v>5.1682164</v>
      </c>
      <c r="I83" s="18" t="n">
        <v>0</v>
      </c>
      <c r="J83" s="20" t="n">
        <v>0</v>
      </c>
      <c r="K83" s="18" t="n">
        <v>1.13000976</v>
      </c>
      <c r="L83" s="20" t="n">
        <v>1.02983189</v>
      </c>
      <c r="M83" s="18" t="n">
        <v>0</v>
      </c>
      <c r="N83" s="20" t="n">
        <v>0</v>
      </c>
      <c r="O83" s="18" t="n">
        <v>0</v>
      </c>
      <c r="P83" s="20" t="n">
        <v>0</v>
      </c>
      <c r="Q83" s="18" t="n">
        <v>0</v>
      </c>
      <c r="R83" s="20" t="n">
        <v>0</v>
      </c>
    </row>
    <row r="84" spans="1:18">
      <c r="A84" s="23" t="s">
        <v>508</v>
      </c>
      <c r="B84" s="24" t="n">
        <v>938</v>
      </c>
      <c r="C84" s="25">
        <f>(832.0/B84*100)</f>
        <v/>
      </c>
      <c r="D84" s="19" t="n">
        <v>106</v>
      </c>
      <c r="E84" s="18" t="n">
        <v>85.65647715999999</v>
      </c>
      <c r="F84" s="20" t="n">
        <v>2.98939454</v>
      </c>
      <c r="G84" s="18" t="n">
        <v>14.34352284</v>
      </c>
      <c r="H84" s="20" t="n">
        <v>2.98939454</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(6329.0/B7*100)</f>
        <v/>
      </c>
      <c r="D7" s="19" t="n">
        <v>834</v>
      </c>
      <c r="E7" s="18" t="n">
        <v>19.77663286</v>
      </c>
      <c r="F7" s="20" t="n">
        <v>1.59068989</v>
      </c>
      <c r="G7" s="18" t="n">
        <v>72.37876446999999</v>
      </c>
      <c r="H7" s="20" t="n">
        <v>1.92445538</v>
      </c>
      <c r="I7" s="18" t="n">
        <v>0</v>
      </c>
      <c r="J7" s="20" t="n">
        <v>0</v>
      </c>
      <c r="K7" s="18" t="n">
        <v>1.6087872</v>
      </c>
      <c r="L7" s="20" t="n">
        <v>0.49148489</v>
      </c>
      <c r="M7" s="18" t="n">
        <v>0.01187502</v>
      </c>
      <c r="N7" s="20" t="n">
        <v>0.01205072</v>
      </c>
      <c r="O7" s="18" t="n">
        <v>0</v>
      </c>
      <c r="P7" s="20" t="n">
        <v>0</v>
      </c>
      <c r="Q7" s="18" t="n">
        <v>6.22394045</v>
      </c>
      <c r="R7" s="20" t="n">
        <v>0.95980773</v>
      </c>
    </row>
    <row r="8" spans="1:18">
      <c r="A8" s="15" t="s">
        <v>430</v>
      </c>
      <c r="B8" s="17" t="n">
        <v>3443</v>
      </c>
      <c r="C8" s="18">
        <f>(3021.0/B8*100)</f>
        <v/>
      </c>
      <c r="D8" s="19" t="n">
        <v>422</v>
      </c>
      <c r="E8" s="18" t="n">
        <v>26.94056002</v>
      </c>
      <c r="F8" s="20" t="n">
        <v>2.64356373</v>
      </c>
      <c r="G8" s="18" t="n">
        <v>67.30785400000001</v>
      </c>
      <c r="H8" s="20" t="n">
        <v>3.00354268</v>
      </c>
      <c r="I8" s="18" t="n">
        <v>0</v>
      </c>
      <c r="J8" s="20" t="n">
        <v>0</v>
      </c>
      <c r="K8" s="18" t="n">
        <v>1.60140365</v>
      </c>
      <c r="L8" s="20" t="n">
        <v>0.7208788699999999</v>
      </c>
      <c r="M8" s="18" t="n">
        <v>0</v>
      </c>
      <c r="N8" s="20" t="n">
        <v>0</v>
      </c>
      <c r="O8" s="18" t="n">
        <v>0</v>
      </c>
      <c r="P8" s="20" t="n">
        <v>0</v>
      </c>
      <c r="Q8" s="18" t="n">
        <v>4.15018233</v>
      </c>
      <c r="R8" s="20" t="n">
        <v>1.04614272</v>
      </c>
    </row>
    <row r="9" spans="1:18">
      <c r="A9" s="15" t="s">
        <v>431</v>
      </c>
      <c r="B9" s="17" t="n">
        <v>4752</v>
      </c>
      <c r="C9" s="18">
        <f>(4223.0/B9*100)</f>
        <v/>
      </c>
      <c r="D9" s="19" t="n">
        <v>529</v>
      </c>
      <c r="E9" s="18" t="n">
        <v>20.82371147</v>
      </c>
      <c r="F9" s="20" t="n">
        <v>1.77606442</v>
      </c>
      <c r="G9" s="18" t="n">
        <v>73.3876669</v>
      </c>
      <c r="H9" s="20" t="n">
        <v>1.91412514</v>
      </c>
      <c r="I9" s="18" t="n">
        <v>0</v>
      </c>
      <c r="J9" s="20" t="n">
        <v>0</v>
      </c>
      <c r="K9" s="18" t="n">
        <v>1.33916835</v>
      </c>
      <c r="L9" s="20" t="n">
        <v>0.56591646</v>
      </c>
      <c r="M9" s="18" t="n">
        <v>0.38723808</v>
      </c>
      <c r="N9" s="20" t="n">
        <v>0.04537723</v>
      </c>
      <c r="O9" s="18" t="n">
        <v>0</v>
      </c>
      <c r="P9" s="20" t="n">
        <v>0</v>
      </c>
      <c r="Q9" s="18" t="n">
        <v>4.06221519</v>
      </c>
      <c r="R9" s="20" t="n">
        <v>0.98214994</v>
      </c>
    </row>
    <row r="10" spans="1:18">
      <c r="A10" s="15" t="s">
        <v>432</v>
      </c>
      <c r="B10" s="17" t="n">
        <v>10022</v>
      </c>
      <c r="C10" s="18">
        <f>(8825.0/B10*100)</f>
        <v/>
      </c>
      <c r="D10" s="19" t="n">
        <v>1197</v>
      </c>
      <c r="E10" s="18" t="n">
        <v>17.42377205</v>
      </c>
      <c r="F10" s="20" t="n">
        <v>1.37344599</v>
      </c>
      <c r="G10" s="18" t="n">
        <v>79.39915472</v>
      </c>
      <c r="H10" s="20" t="n">
        <v>1.44733399</v>
      </c>
      <c r="I10" s="18" t="n">
        <v>0</v>
      </c>
      <c r="J10" s="20" t="n">
        <v>0</v>
      </c>
      <c r="K10" s="18" t="n">
        <v>0.67984196</v>
      </c>
      <c r="L10" s="20" t="n">
        <v>0.34015845</v>
      </c>
      <c r="M10" s="18" t="n">
        <v>0</v>
      </c>
      <c r="N10" s="20" t="n">
        <v>0</v>
      </c>
      <c r="O10" s="18" t="n">
        <v>0</v>
      </c>
      <c r="P10" s="20" t="n">
        <v>0</v>
      </c>
      <c r="Q10" s="18" t="n">
        <v>2.49723127</v>
      </c>
      <c r="R10" s="20" t="n">
        <v>0.80319221</v>
      </c>
    </row>
    <row r="11" spans="1:18">
      <c r="A11" s="15" t="s">
        <v>433</v>
      </c>
      <c r="B11" s="17" t="n">
        <v>3500</v>
      </c>
      <c r="C11" s="18">
        <f>(3117.0/B11*100)</f>
        <v/>
      </c>
      <c r="D11" s="19" t="n">
        <v>383</v>
      </c>
      <c r="E11" s="18" t="n">
        <v>31.64455508</v>
      </c>
      <c r="F11" s="20" t="n">
        <v>3.09750234</v>
      </c>
      <c r="G11" s="18" t="n">
        <v>58.21334834</v>
      </c>
      <c r="H11" s="20" t="n">
        <v>3.05996195</v>
      </c>
      <c r="I11" s="18" t="n">
        <v>0</v>
      </c>
      <c r="J11" s="20" t="n">
        <v>0</v>
      </c>
      <c r="K11" s="18" t="n">
        <v>2.45688704</v>
      </c>
      <c r="L11" s="20" t="n">
        <v>0.86540655</v>
      </c>
      <c r="M11" s="18" t="n">
        <v>0</v>
      </c>
      <c r="N11" s="20" t="n">
        <v>0</v>
      </c>
      <c r="O11" s="18" t="n">
        <v>0</v>
      </c>
      <c r="P11" s="20" t="n">
        <v>0</v>
      </c>
      <c r="Q11" s="18" t="n">
        <v>7.68520954</v>
      </c>
      <c r="R11" s="20" t="n">
        <v>1.28555136</v>
      </c>
    </row>
    <row r="12" spans="1:18">
      <c r="A12" s="15" t="s">
        <v>434</v>
      </c>
      <c r="B12" s="17" t="n">
        <v>3422</v>
      </c>
      <c r="C12" s="18">
        <f>(3022.0/B12*100)</f>
        <v/>
      </c>
      <c r="D12" s="19" t="n">
        <v>400</v>
      </c>
      <c r="E12" s="18" t="n">
        <v>28.41998966</v>
      </c>
      <c r="F12" s="20" t="n">
        <v>2.64289051</v>
      </c>
      <c r="G12" s="18" t="n">
        <v>62.26025788</v>
      </c>
      <c r="H12" s="20" t="n">
        <v>2.87711278</v>
      </c>
      <c r="I12" s="18" t="n">
        <v>0</v>
      </c>
      <c r="J12" s="20" t="n">
        <v>0</v>
      </c>
      <c r="K12" s="18" t="n">
        <v>1.09105129</v>
      </c>
      <c r="L12" s="20" t="n">
        <v>0.52425829</v>
      </c>
      <c r="M12" s="18" t="n">
        <v>0.19944372</v>
      </c>
      <c r="N12" s="20" t="n">
        <v>0.19363499</v>
      </c>
      <c r="O12" s="18" t="n">
        <v>0</v>
      </c>
      <c r="P12" s="20" t="n">
        <v>0</v>
      </c>
      <c r="Q12" s="18" t="n">
        <v>8.02925744</v>
      </c>
      <c r="R12" s="20" t="n">
        <v>1.58992122</v>
      </c>
    </row>
    <row r="13" spans="1:18">
      <c r="A13" s="15" t="s">
        <v>435</v>
      </c>
      <c r="B13" s="17" t="n">
        <v>3602</v>
      </c>
      <c r="C13" s="18">
        <f>(3188.0/B13*100)</f>
        <v/>
      </c>
      <c r="D13" s="19" t="n">
        <v>414</v>
      </c>
      <c r="E13" s="18" t="n">
        <v>17.84022634</v>
      </c>
      <c r="F13" s="20" t="n">
        <v>2.77025301</v>
      </c>
      <c r="G13" s="18" t="n">
        <v>72.77738385000001</v>
      </c>
      <c r="H13" s="20" t="n">
        <v>2.94740131</v>
      </c>
      <c r="I13" s="18" t="n">
        <v>0</v>
      </c>
      <c r="J13" s="20" t="n">
        <v>0</v>
      </c>
      <c r="K13" s="18" t="n">
        <v>3.41312929</v>
      </c>
      <c r="L13" s="20" t="n">
        <v>1.14139402</v>
      </c>
      <c r="M13" s="18" t="n">
        <v>0</v>
      </c>
      <c r="N13" s="20" t="n">
        <v>0</v>
      </c>
      <c r="O13" s="18" t="n">
        <v>0</v>
      </c>
      <c r="P13" s="20" t="n">
        <v>0</v>
      </c>
      <c r="Q13" s="18" t="n">
        <v>5.96926052</v>
      </c>
      <c r="R13" s="20" t="n">
        <v>1.13202142</v>
      </c>
    </row>
    <row r="14" spans="1:18">
      <c r="A14" s="15" t="s">
        <v>436</v>
      </c>
      <c r="B14" s="17" t="n">
        <v>2788</v>
      </c>
      <c r="C14" s="18">
        <f>(2449.0/B14*100)</f>
        <v/>
      </c>
      <c r="D14" s="19" t="n">
        <v>339</v>
      </c>
      <c r="E14" s="18" t="n">
        <v>39.4792552</v>
      </c>
      <c r="F14" s="20" t="n">
        <v>3.02251029</v>
      </c>
      <c r="G14" s="18" t="n">
        <v>56.65982857</v>
      </c>
      <c r="H14" s="20" t="n">
        <v>2.79355729</v>
      </c>
      <c r="I14" s="18" t="n">
        <v>0</v>
      </c>
      <c r="J14" s="20" t="n">
        <v>0</v>
      </c>
      <c r="K14" s="18" t="n">
        <v>0.76221697</v>
      </c>
      <c r="L14" s="20" t="n">
        <v>0.45542843</v>
      </c>
      <c r="M14" s="18" t="n">
        <v>0</v>
      </c>
      <c r="N14" s="20" t="n">
        <v>0</v>
      </c>
      <c r="O14" s="18" t="n">
        <v>0</v>
      </c>
      <c r="P14" s="20" t="n">
        <v>0</v>
      </c>
      <c r="Q14" s="18" t="n">
        <v>3.09869927</v>
      </c>
      <c r="R14" s="20" t="n">
        <v>1.15724663</v>
      </c>
    </row>
    <row r="15" spans="1:18">
      <c r="A15" s="15" t="s">
        <v>437</v>
      </c>
      <c r="B15" s="17" t="n">
        <v>2863</v>
      </c>
      <c r="C15" s="18">
        <f>(2534.0/B15*100)</f>
        <v/>
      </c>
      <c r="D15" s="19" t="n">
        <v>329</v>
      </c>
      <c r="E15" s="18" t="n">
        <v>8.747288859999999</v>
      </c>
      <c r="F15" s="20" t="n">
        <v>1.54281077</v>
      </c>
      <c r="G15" s="18" t="n">
        <v>88.84180066</v>
      </c>
      <c r="H15" s="20" t="n">
        <v>1.83121228</v>
      </c>
      <c r="I15" s="18" t="n">
        <v>0</v>
      </c>
      <c r="J15" s="20" t="n">
        <v>0</v>
      </c>
      <c r="K15" s="18" t="n">
        <v>0.83779333</v>
      </c>
      <c r="L15" s="20" t="n">
        <v>0.62928757</v>
      </c>
      <c r="M15" s="18" t="n">
        <v>0</v>
      </c>
      <c r="N15" s="20" t="n">
        <v>0</v>
      </c>
      <c r="O15" s="18" t="n">
        <v>0</v>
      </c>
      <c r="P15" s="20" t="n">
        <v>0</v>
      </c>
      <c r="Q15" s="18" t="n">
        <v>1.57311715</v>
      </c>
      <c r="R15" s="20" t="n">
        <v>0.7968726</v>
      </c>
    </row>
    <row r="16" spans="1:18">
      <c r="A16" s="15" t="s">
        <v>438</v>
      </c>
      <c r="B16" s="17" t="n">
        <v>3111</v>
      </c>
      <c r="C16" s="18">
        <f>(2752.0/B16*100)</f>
        <v/>
      </c>
      <c r="D16" s="19" t="n">
        <v>359</v>
      </c>
      <c r="E16" s="18" t="n">
        <v>24.26846416</v>
      </c>
      <c r="F16" s="20" t="n">
        <v>1.90002685</v>
      </c>
      <c r="G16" s="18" t="n">
        <v>63.75486193</v>
      </c>
      <c r="H16" s="20" t="n">
        <v>2.3240001</v>
      </c>
      <c r="I16" s="18" t="n">
        <v>0</v>
      </c>
      <c r="J16" s="20" t="n">
        <v>0</v>
      </c>
      <c r="K16" s="18" t="n">
        <v>2.8505149</v>
      </c>
      <c r="L16" s="20" t="n">
        <v>0.94833414</v>
      </c>
      <c r="M16" s="18" t="n">
        <v>0</v>
      </c>
      <c r="N16" s="20" t="n">
        <v>0</v>
      </c>
      <c r="O16" s="18" t="n">
        <v>0</v>
      </c>
      <c r="P16" s="20" t="n">
        <v>0</v>
      </c>
      <c r="Q16" s="18" t="n">
        <v>9.12615901</v>
      </c>
      <c r="R16" s="20" t="n">
        <v>1.58499893</v>
      </c>
    </row>
    <row r="17" spans="1:18">
      <c r="A17" s="15" t="s">
        <v>439</v>
      </c>
      <c r="B17" s="17" t="n">
        <v>3197</v>
      </c>
      <c r="C17" s="18">
        <f>(2837.0/B17*100)</f>
        <v/>
      </c>
      <c r="D17" s="19" t="n">
        <v>360</v>
      </c>
      <c r="E17" s="18" t="n">
        <v>25.34524812</v>
      </c>
      <c r="F17" s="20" t="n">
        <v>2.28175312</v>
      </c>
      <c r="G17" s="18" t="n">
        <v>69.93395034</v>
      </c>
      <c r="H17" s="20" t="n">
        <v>2.55405504</v>
      </c>
      <c r="I17" s="18" t="n">
        <v>0</v>
      </c>
      <c r="J17" s="20" t="n">
        <v>0</v>
      </c>
      <c r="K17" s="18" t="n">
        <v>0.44188539</v>
      </c>
      <c r="L17" s="20" t="n">
        <v>0.31516172</v>
      </c>
      <c r="M17" s="18" t="n">
        <v>0</v>
      </c>
      <c r="N17" s="20" t="n">
        <v>0</v>
      </c>
      <c r="O17" s="18" t="n">
        <v>0</v>
      </c>
      <c r="P17" s="20" t="n">
        <v>0</v>
      </c>
      <c r="Q17" s="18" t="n">
        <v>4.27891615</v>
      </c>
      <c r="R17" s="20" t="n">
        <v>1.03773836</v>
      </c>
    </row>
    <row r="18" spans="1:18">
      <c r="A18" s="15" t="s">
        <v>440</v>
      </c>
      <c r="B18" s="17" t="n">
        <v>2706</v>
      </c>
      <c r="C18" s="18">
        <f>(2380.0/B18*100)</f>
        <v/>
      </c>
      <c r="D18" s="19" t="n">
        <v>326</v>
      </c>
      <c r="E18" s="18" t="n">
        <v>22.19238481</v>
      </c>
      <c r="F18" s="20" t="n">
        <v>2.37931271</v>
      </c>
      <c r="G18" s="18" t="n">
        <v>63.77080151</v>
      </c>
      <c r="H18" s="20" t="n">
        <v>3.0256089</v>
      </c>
      <c r="I18" s="18" t="n">
        <v>0</v>
      </c>
      <c r="J18" s="20" t="n">
        <v>0</v>
      </c>
      <c r="K18" s="18" t="n">
        <v>3.06641959</v>
      </c>
      <c r="L18" s="20" t="n">
        <v>1.25942581</v>
      </c>
      <c r="M18" s="18" t="n">
        <v>0</v>
      </c>
      <c r="N18" s="20" t="n">
        <v>0</v>
      </c>
      <c r="O18" s="18" t="n">
        <v>0</v>
      </c>
      <c r="P18" s="20" t="n">
        <v>0</v>
      </c>
      <c r="Q18" s="18" t="n">
        <v>10.9703941</v>
      </c>
      <c r="R18" s="20" t="n">
        <v>1.91851157</v>
      </c>
    </row>
    <row r="19" spans="1:18">
      <c r="A19" s="15" t="s">
        <v>441</v>
      </c>
      <c r="B19" s="17" t="n">
        <v>2850</v>
      </c>
      <c r="C19" s="18">
        <f>(2506.0/B19*100)</f>
        <v/>
      </c>
      <c r="D19" s="19" t="n">
        <v>344</v>
      </c>
      <c r="E19" s="18" t="n">
        <v>24.54717621</v>
      </c>
      <c r="F19" s="20" t="n">
        <v>2.39220249</v>
      </c>
      <c r="G19" s="18" t="n">
        <v>67.4580193</v>
      </c>
      <c r="H19" s="20" t="n">
        <v>2.64705566</v>
      </c>
      <c r="I19" s="18" t="n">
        <v>0</v>
      </c>
      <c r="J19" s="20" t="n">
        <v>0</v>
      </c>
      <c r="K19" s="18" t="n">
        <v>0.27209991</v>
      </c>
      <c r="L19" s="20" t="n">
        <v>0.28090108</v>
      </c>
      <c r="M19" s="18" t="n">
        <v>0</v>
      </c>
      <c r="N19" s="20" t="n">
        <v>0</v>
      </c>
      <c r="O19" s="18" t="n">
        <v>0</v>
      </c>
      <c r="P19" s="20" t="n">
        <v>0</v>
      </c>
      <c r="Q19" s="18" t="n">
        <v>7.72270458</v>
      </c>
      <c r="R19" s="20" t="n">
        <v>1.69957902</v>
      </c>
    </row>
    <row r="20" spans="1:18">
      <c r="A20" s="15" t="s">
        <v>442</v>
      </c>
      <c r="B20" s="17" t="n">
        <v>1741</v>
      </c>
      <c r="C20" s="18">
        <f>(1542.0/B20*100)</f>
        <v/>
      </c>
      <c r="D20" s="19" t="n">
        <v>199</v>
      </c>
      <c r="E20" s="18" t="n">
        <v>19.56222638</v>
      </c>
      <c r="F20" s="20" t="n">
        <v>2.75652053</v>
      </c>
      <c r="G20" s="18" t="n">
        <v>75.70806847</v>
      </c>
      <c r="H20" s="20" t="n">
        <v>2.85962535</v>
      </c>
      <c r="I20" s="18" t="n">
        <v>0</v>
      </c>
      <c r="J20" s="20" t="n">
        <v>0</v>
      </c>
      <c r="K20" s="18" t="n">
        <v>1.27177777</v>
      </c>
      <c r="L20" s="20" t="n">
        <v>0.89480884</v>
      </c>
      <c r="M20" s="18" t="n">
        <v>0</v>
      </c>
      <c r="N20" s="20" t="n">
        <v>0</v>
      </c>
      <c r="O20" s="18" t="n">
        <v>0</v>
      </c>
      <c r="P20" s="20" t="n">
        <v>0</v>
      </c>
      <c r="Q20" s="18" t="n">
        <v>3.45792738</v>
      </c>
      <c r="R20" s="20" t="n">
        <v>1.26377881</v>
      </c>
    </row>
    <row r="21" spans="1:18">
      <c r="A21" s="15" t="s">
        <v>443</v>
      </c>
      <c r="B21" s="17" t="n">
        <v>2833</v>
      </c>
      <c r="C21" s="18">
        <f>(2369.0/B21*100)</f>
        <v/>
      </c>
      <c r="D21" s="19" t="n">
        <v>464</v>
      </c>
      <c r="E21" s="18" t="n">
        <v>11.89873862</v>
      </c>
      <c r="F21" s="20" t="n">
        <v>1.43225289</v>
      </c>
      <c r="G21" s="18" t="n">
        <v>85.73897675000001</v>
      </c>
      <c r="H21" s="20" t="n">
        <v>1.44387917</v>
      </c>
      <c r="I21" s="18" t="n">
        <v>0</v>
      </c>
      <c r="J21" s="20" t="n">
        <v>0</v>
      </c>
      <c r="K21" s="18" t="n">
        <v>0</v>
      </c>
      <c r="L21" s="20" t="n">
        <v>0</v>
      </c>
      <c r="M21" s="18" t="n">
        <v>0</v>
      </c>
      <c r="N21" s="20" t="n">
        <v>0</v>
      </c>
      <c r="O21" s="18" t="n">
        <v>0</v>
      </c>
      <c r="P21" s="20" t="n">
        <v>0</v>
      </c>
      <c r="Q21" s="18" t="n">
        <v>2.36228463</v>
      </c>
      <c r="R21" s="20" t="n">
        <v>0.74828606</v>
      </c>
    </row>
    <row r="22" spans="1:18">
      <c r="A22" s="15" t="s">
        <v>444</v>
      </c>
      <c r="B22" s="17" t="n">
        <v>3667</v>
      </c>
      <c r="C22" s="18">
        <f>(3292.0/B22*100)</f>
        <v/>
      </c>
      <c r="D22" s="19" t="n">
        <v>375</v>
      </c>
      <c r="E22" s="18" t="n">
        <v>21.47985283</v>
      </c>
      <c r="F22" s="20" t="n">
        <v>1.91741797</v>
      </c>
      <c r="G22" s="18" t="n">
        <v>68.65524259</v>
      </c>
      <c r="H22" s="20" t="n">
        <v>2.20679778</v>
      </c>
      <c r="I22" s="18" t="n">
        <v>0</v>
      </c>
      <c r="J22" s="20" t="n">
        <v>0</v>
      </c>
      <c r="K22" s="18" t="n">
        <v>2.75235776</v>
      </c>
      <c r="L22" s="20" t="n">
        <v>0.82141251</v>
      </c>
      <c r="M22" s="18" t="n">
        <v>0</v>
      </c>
      <c r="N22" s="20" t="n">
        <v>0</v>
      </c>
      <c r="O22" s="18" t="n">
        <v>0</v>
      </c>
      <c r="P22" s="20" t="n">
        <v>0</v>
      </c>
      <c r="Q22" s="18" t="n">
        <v>7.11254682</v>
      </c>
      <c r="R22" s="20" t="n">
        <v>1.67570812</v>
      </c>
    </row>
    <row r="23" spans="1:18">
      <c r="A23" s="15" t="s">
        <v>445</v>
      </c>
      <c r="B23" s="17" t="n">
        <v>5792</v>
      </c>
      <c r="C23" s="18">
        <f>(5110.0/B23*100)</f>
        <v/>
      </c>
      <c r="D23" s="19" t="n">
        <v>682</v>
      </c>
      <c r="E23" s="18" t="n">
        <v>22.44566323</v>
      </c>
      <c r="F23" s="20" t="n">
        <v>2.67180011</v>
      </c>
      <c r="G23" s="18" t="n">
        <v>63.21983433</v>
      </c>
      <c r="H23" s="20" t="n">
        <v>3.23454914</v>
      </c>
      <c r="I23" s="18" t="n">
        <v>0</v>
      </c>
      <c r="J23" s="20" t="n">
        <v>0</v>
      </c>
      <c r="K23" s="18" t="n">
        <v>2.6757047</v>
      </c>
      <c r="L23" s="20" t="n">
        <v>0.9149654</v>
      </c>
      <c r="M23" s="18" t="n">
        <v>0.05955657</v>
      </c>
      <c r="N23" s="20" t="n">
        <v>0.0218699</v>
      </c>
      <c r="O23" s="18" t="n">
        <v>0</v>
      </c>
      <c r="P23" s="20" t="n">
        <v>0</v>
      </c>
      <c r="Q23" s="18" t="n">
        <v>11.59924117</v>
      </c>
      <c r="R23" s="20" t="n">
        <v>2.40859405</v>
      </c>
    </row>
    <row r="24" spans="1:18">
      <c r="A24" s="15" t="s">
        <v>446</v>
      </c>
      <c r="B24" s="17" t="n">
        <v>3309</v>
      </c>
      <c r="C24" s="18">
        <f>(2954.0/B24*100)</f>
        <v/>
      </c>
      <c r="D24" s="19" t="n">
        <v>355</v>
      </c>
      <c r="E24" s="18" t="n">
        <v>10.58773531</v>
      </c>
      <c r="F24" s="20" t="n">
        <v>1.57359553</v>
      </c>
      <c r="G24" s="18" t="n">
        <v>82.64071319</v>
      </c>
      <c r="H24" s="20" t="n">
        <v>2.3408415</v>
      </c>
      <c r="I24" s="18" t="n">
        <v>0</v>
      </c>
      <c r="J24" s="20" t="n">
        <v>0</v>
      </c>
      <c r="K24" s="18" t="n">
        <v>1.95273819</v>
      </c>
      <c r="L24" s="20" t="n">
        <v>0.74829206</v>
      </c>
      <c r="M24" s="18" t="n">
        <v>0</v>
      </c>
      <c r="N24" s="20" t="n">
        <v>0</v>
      </c>
      <c r="O24" s="18" t="n">
        <v>0</v>
      </c>
      <c r="P24" s="20" t="n">
        <v>0</v>
      </c>
      <c r="Q24" s="18" t="n">
        <v>4.81881332</v>
      </c>
      <c r="R24" s="20" t="n">
        <v>1.06057808</v>
      </c>
    </row>
    <row r="25" spans="1:18">
      <c r="A25" s="15" t="s">
        <v>447</v>
      </c>
      <c r="B25" s="17" t="n">
        <v>2669</v>
      </c>
      <c r="C25" s="18">
        <f>(2330.0/B25*100)</f>
        <v/>
      </c>
      <c r="D25" s="19" t="n">
        <v>339</v>
      </c>
      <c r="E25" s="18" t="n">
        <v>3.96144352</v>
      </c>
      <c r="F25" s="20" t="n">
        <v>1.21263041</v>
      </c>
      <c r="G25" s="18" t="n">
        <v>91.90737399</v>
      </c>
      <c r="H25" s="20" t="n">
        <v>1.43749333</v>
      </c>
      <c r="I25" s="18" t="n">
        <v>0</v>
      </c>
      <c r="J25" s="20" t="n">
        <v>0</v>
      </c>
      <c r="K25" s="18" t="n">
        <v>0.51470357</v>
      </c>
      <c r="L25" s="20" t="n">
        <v>0.37869117</v>
      </c>
      <c r="M25" s="18" t="n">
        <v>0</v>
      </c>
      <c r="N25" s="20" t="n">
        <v>0</v>
      </c>
      <c r="O25" s="18" t="n">
        <v>0</v>
      </c>
      <c r="P25" s="20" t="n">
        <v>0</v>
      </c>
      <c r="Q25" s="18" t="n">
        <v>3.61647893</v>
      </c>
      <c r="R25" s="20" t="n">
        <v>1.08774137</v>
      </c>
    </row>
    <row r="26" spans="1:18">
      <c r="A26" s="15" t="s">
        <v>448</v>
      </c>
      <c r="B26" s="17" t="n">
        <v>2419</v>
      </c>
      <c r="C26" s="18">
        <f>(2126.0/B26*100)</f>
        <v/>
      </c>
      <c r="D26" s="19" t="n">
        <v>293</v>
      </c>
      <c r="E26" s="18" t="n">
        <v>25.58467333</v>
      </c>
      <c r="F26" s="20" t="n">
        <v>2.87473467</v>
      </c>
      <c r="G26" s="18" t="n">
        <v>71.00105135</v>
      </c>
      <c r="H26" s="20" t="n">
        <v>2.94263832</v>
      </c>
      <c r="I26" s="18" t="n">
        <v>0</v>
      </c>
      <c r="J26" s="20" t="n">
        <v>0</v>
      </c>
      <c r="K26" s="18" t="n">
        <v>0.54828921</v>
      </c>
      <c r="L26" s="20" t="n">
        <v>0.38657728</v>
      </c>
      <c r="M26" s="18" t="n">
        <v>0</v>
      </c>
      <c r="N26" s="20" t="n">
        <v>0</v>
      </c>
      <c r="O26" s="18" t="n">
        <v>0</v>
      </c>
      <c r="P26" s="20" t="n">
        <v>0</v>
      </c>
      <c r="Q26" s="18" t="n">
        <v>2.86598611</v>
      </c>
      <c r="R26" s="20" t="n">
        <v>1.05720033</v>
      </c>
    </row>
    <row r="27" spans="1:18">
      <c r="A27" s="15" t="s">
        <v>449</v>
      </c>
      <c r="B27" s="17" t="n">
        <v>2683</v>
      </c>
      <c r="C27" s="18">
        <f>(2354.0/B27*100)</f>
        <v/>
      </c>
      <c r="D27" s="19" t="n">
        <v>329</v>
      </c>
      <c r="E27" s="18" t="n">
        <v>25.62407654</v>
      </c>
      <c r="F27" s="20" t="n">
        <v>2.50381015</v>
      </c>
      <c r="G27" s="18" t="n">
        <v>64.09226473</v>
      </c>
      <c r="H27" s="20" t="n">
        <v>2.64849302</v>
      </c>
      <c r="I27" s="18" t="n">
        <v>0</v>
      </c>
      <c r="J27" s="20" t="n">
        <v>0</v>
      </c>
      <c r="K27" s="18" t="n">
        <v>1.89296123</v>
      </c>
      <c r="L27" s="20" t="n">
        <v>0.76386062</v>
      </c>
      <c r="M27" s="18" t="n">
        <v>0</v>
      </c>
      <c r="N27" s="20" t="n">
        <v>0</v>
      </c>
      <c r="O27" s="18" t="n">
        <v>0</v>
      </c>
      <c r="P27" s="20" t="n">
        <v>0</v>
      </c>
      <c r="Q27" s="18" t="n">
        <v>8.3906975</v>
      </c>
      <c r="R27" s="20" t="n">
        <v>1.18826478</v>
      </c>
    </row>
    <row r="28" spans="1:18">
      <c r="A28" s="15" t="s">
        <v>450</v>
      </c>
      <c r="B28" s="17" t="n">
        <v>3803</v>
      </c>
      <c r="C28" s="18">
        <f>(3388.0/B28*100)</f>
        <v/>
      </c>
      <c r="D28" s="19" t="n">
        <v>415</v>
      </c>
      <c r="E28" s="18" t="n">
        <v>39.67222141</v>
      </c>
      <c r="F28" s="20" t="n">
        <v>2.83342385</v>
      </c>
      <c r="G28" s="18" t="n">
        <v>56.23503595</v>
      </c>
      <c r="H28" s="20" t="n">
        <v>2.77887307</v>
      </c>
      <c r="I28" s="18" t="n">
        <v>0</v>
      </c>
      <c r="J28" s="20" t="n">
        <v>0</v>
      </c>
      <c r="K28" s="18" t="n">
        <v>1.10408777</v>
      </c>
      <c r="L28" s="20" t="n">
        <v>0.5709184</v>
      </c>
      <c r="M28" s="18" t="n">
        <v>0.19971353</v>
      </c>
      <c r="N28" s="20" t="n">
        <v>0.19903368</v>
      </c>
      <c r="O28" s="18" t="n">
        <v>0</v>
      </c>
      <c r="P28" s="20" t="n">
        <v>0</v>
      </c>
      <c r="Q28" s="18" t="n">
        <v>2.78894133</v>
      </c>
      <c r="R28" s="20" t="n">
        <v>0.79320544</v>
      </c>
    </row>
    <row r="29" spans="1:18">
      <c r="A29" s="15" t="s">
        <v>451</v>
      </c>
      <c r="B29" s="17" t="n">
        <v>2700</v>
      </c>
      <c r="C29" s="18">
        <f>(2385.0/B29*100)</f>
        <v/>
      </c>
      <c r="D29" s="19" t="n">
        <v>315</v>
      </c>
      <c r="E29" s="18" t="n">
        <v>20.50850556</v>
      </c>
      <c r="F29" s="20" t="n">
        <v>1.90773954</v>
      </c>
      <c r="G29" s="18" t="n">
        <v>78.9128805</v>
      </c>
      <c r="H29" s="20" t="n">
        <v>1.91545554</v>
      </c>
      <c r="I29" s="18" t="n">
        <v>0</v>
      </c>
      <c r="J29" s="20" t="n">
        <v>0</v>
      </c>
      <c r="K29" s="18" t="n">
        <v>0</v>
      </c>
      <c r="L29" s="20" t="n">
        <v>0</v>
      </c>
      <c r="M29" s="18" t="n">
        <v>0</v>
      </c>
      <c r="N29" s="20" t="n">
        <v>0</v>
      </c>
      <c r="O29" s="18" t="n">
        <v>0</v>
      </c>
      <c r="P29" s="20" t="n">
        <v>0</v>
      </c>
      <c r="Q29" s="18" t="n">
        <v>0.57861394</v>
      </c>
      <c r="R29" s="20" t="n">
        <v>0.14869811</v>
      </c>
    </row>
    <row r="30" spans="1:18">
      <c r="A30" s="15" t="s">
        <v>452</v>
      </c>
      <c r="B30" s="17" t="n">
        <v>2257</v>
      </c>
      <c r="C30" s="18">
        <f>(2016.0/B30*100)</f>
        <v/>
      </c>
      <c r="D30" s="19" t="n">
        <v>241</v>
      </c>
      <c r="E30" s="18" t="n">
        <v>19.79891972</v>
      </c>
      <c r="F30" s="20" t="n">
        <v>2.76013303</v>
      </c>
      <c r="G30" s="18" t="n">
        <v>75.76037100000001</v>
      </c>
      <c r="H30" s="20" t="n">
        <v>2.72496509</v>
      </c>
      <c r="I30" s="18" t="n">
        <v>0</v>
      </c>
      <c r="J30" s="20" t="n">
        <v>0</v>
      </c>
      <c r="K30" s="18" t="n">
        <v>1.30402732</v>
      </c>
      <c r="L30" s="20" t="n">
        <v>0.77871437</v>
      </c>
      <c r="M30" s="18" t="n">
        <v>0</v>
      </c>
      <c r="N30" s="20" t="n">
        <v>0</v>
      </c>
      <c r="O30" s="18" t="n">
        <v>0</v>
      </c>
      <c r="P30" s="20" t="n">
        <v>0</v>
      </c>
      <c r="Q30" s="18" t="n">
        <v>3.13668196</v>
      </c>
      <c r="R30" s="20" t="n">
        <v>1.05395793</v>
      </c>
    </row>
    <row r="31" spans="1:18">
      <c r="A31" s="15" t="s">
        <v>453</v>
      </c>
      <c r="B31" s="17" t="n">
        <v>2706</v>
      </c>
      <c r="C31" s="18">
        <f>(2375.0/B31*100)</f>
        <v/>
      </c>
      <c r="D31" s="19" t="n">
        <v>331</v>
      </c>
      <c r="E31" s="18" t="n">
        <v>14.67616406</v>
      </c>
      <c r="F31" s="20" t="n">
        <v>1.71339743</v>
      </c>
      <c r="G31" s="18" t="n">
        <v>78.16099241000001</v>
      </c>
      <c r="H31" s="20" t="n">
        <v>2.27197457</v>
      </c>
      <c r="I31" s="18" t="n">
        <v>0</v>
      </c>
      <c r="J31" s="20" t="n">
        <v>0</v>
      </c>
      <c r="K31" s="18" t="n">
        <v>3.02699894</v>
      </c>
      <c r="L31" s="20" t="n">
        <v>0.96116715</v>
      </c>
      <c r="M31" s="18" t="n">
        <v>0</v>
      </c>
      <c r="N31" s="20" t="n">
        <v>0</v>
      </c>
      <c r="O31" s="18" t="n">
        <v>0</v>
      </c>
      <c r="P31" s="20" t="n">
        <v>0</v>
      </c>
      <c r="Q31" s="18" t="n">
        <v>4.1358446</v>
      </c>
      <c r="R31" s="20" t="n">
        <v>1.15922945</v>
      </c>
    </row>
    <row r="32" spans="1:18">
      <c r="A32" s="15" t="s">
        <v>454</v>
      </c>
      <c r="B32" s="17" t="n">
        <v>2209</v>
      </c>
      <c r="C32" s="18">
        <f>(1844.0/B32*100)</f>
        <v/>
      </c>
      <c r="D32" s="19" t="n">
        <v>365</v>
      </c>
      <c r="E32" s="18" t="n">
        <v>21.65353577</v>
      </c>
      <c r="F32" s="20" t="n">
        <v>2.35042463</v>
      </c>
      <c r="G32" s="18" t="n">
        <v>72.66048352</v>
      </c>
      <c r="H32" s="20" t="n">
        <v>2.28396777</v>
      </c>
      <c r="I32" s="18" t="n">
        <v>0</v>
      </c>
      <c r="J32" s="20" t="n">
        <v>0</v>
      </c>
      <c r="K32" s="18" t="n">
        <v>0.50932709</v>
      </c>
      <c r="L32" s="20" t="n">
        <v>0.34910456</v>
      </c>
      <c r="M32" s="18" t="n">
        <v>0</v>
      </c>
      <c r="N32" s="20" t="n">
        <v>0</v>
      </c>
      <c r="O32" s="18" t="n">
        <v>0</v>
      </c>
      <c r="P32" s="20" t="n">
        <v>0</v>
      </c>
      <c r="Q32" s="18" t="n">
        <v>5.17665362</v>
      </c>
      <c r="R32" s="20" t="n">
        <v>1.13757986</v>
      </c>
    </row>
    <row r="33" spans="1:18">
      <c r="A33" s="15" t="s">
        <v>455</v>
      </c>
      <c r="B33" s="17" t="n">
        <v>3651</v>
      </c>
      <c r="C33" s="18">
        <f>(3250.0/B33*100)</f>
        <v/>
      </c>
      <c r="D33" s="19" t="n">
        <v>401</v>
      </c>
      <c r="E33" s="18" t="n">
        <v>24.22373806</v>
      </c>
      <c r="F33" s="20" t="n">
        <v>2.40623094</v>
      </c>
      <c r="G33" s="18" t="n">
        <v>65.9831969</v>
      </c>
      <c r="H33" s="20" t="n">
        <v>2.80107978</v>
      </c>
      <c r="I33" s="18" t="n">
        <v>0</v>
      </c>
      <c r="J33" s="20" t="n">
        <v>0</v>
      </c>
      <c r="K33" s="18" t="n">
        <v>0.02152191</v>
      </c>
      <c r="L33" s="20" t="n">
        <v>0.02137662</v>
      </c>
      <c r="M33" s="18" t="n">
        <v>0</v>
      </c>
      <c r="N33" s="20" t="n">
        <v>0</v>
      </c>
      <c r="O33" s="18" t="n">
        <v>0</v>
      </c>
      <c r="P33" s="20" t="n">
        <v>0</v>
      </c>
      <c r="Q33" s="18" t="n">
        <v>9.77154313</v>
      </c>
      <c r="R33" s="20" t="n">
        <v>1.77493936</v>
      </c>
    </row>
    <row r="34" spans="1:18">
      <c r="A34" s="15" t="s">
        <v>456</v>
      </c>
      <c r="B34" s="17" t="n">
        <v>3035</v>
      </c>
      <c r="C34" s="18">
        <f>(2696.0/B34*100)</f>
        <v/>
      </c>
      <c r="D34" s="19" t="n">
        <v>339</v>
      </c>
      <c r="E34" s="18" t="n">
        <v>25.44336737</v>
      </c>
      <c r="F34" s="20" t="n">
        <v>2.50695201</v>
      </c>
      <c r="G34" s="18" t="n">
        <v>65.35049573000001</v>
      </c>
      <c r="H34" s="20" t="n">
        <v>2.55761148</v>
      </c>
      <c r="I34" s="18" t="n">
        <v>0</v>
      </c>
      <c r="J34" s="20" t="n">
        <v>0</v>
      </c>
      <c r="K34" s="18" t="n">
        <v>0.762786</v>
      </c>
      <c r="L34" s="20" t="n">
        <v>0.34481657</v>
      </c>
      <c r="M34" s="18" t="n">
        <v>0</v>
      </c>
      <c r="N34" s="20" t="n">
        <v>0</v>
      </c>
      <c r="O34" s="18" t="n">
        <v>0</v>
      </c>
      <c r="P34" s="20" t="n">
        <v>0</v>
      </c>
      <c r="Q34" s="18" t="n">
        <v>8.4433509</v>
      </c>
      <c r="R34" s="20" t="n">
        <v>1.56607414</v>
      </c>
    </row>
    <row r="35" spans="1:18">
      <c r="A35" s="15" t="s">
        <v>457</v>
      </c>
      <c r="B35" s="17" t="n">
        <v>2901</v>
      </c>
      <c r="C35" s="18">
        <f>(2565.0/B35*100)</f>
        <v/>
      </c>
      <c r="D35" s="19" t="n">
        <v>336</v>
      </c>
      <c r="E35" s="18" t="n">
        <v>25.12849405</v>
      </c>
      <c r="F35" s="20" t="n">
        <v>2.7717391</v>
      </c>
      <c r="G35" s="18" t="n">
        <v>72.00683767</v>
      </c>
      <c r="H35" s="20" t="n">
        <v>3.00304719</v>
      </c>
      <c r="I35" s="18" t="n">
        <v>0</v>
      </c>
      <c r="J35" s="20" t="n">
        <v>0</v>
      </c>
      <c r="K35" s="18" t="n">
        <v>0.54422868</v>
      </c>
      <c r="L35" s="20" t="n">
        <v>0.27359977</v>
      </c>
      <c r="M35" s="18" t="n">
        <v>0</v>
      </c>
      <c r="N35" s="20" t="n">
        <v>0</v>
      </c>
      <c r="O35" s="18" t="n">
        <v>0</v>
      </c>
      <c r="P35" s="20" t="n">
        <v>0</v>
      </c>
      <c r="Q35" s="18" t="n">
        <v>2.3204396</v>
      </c>
      <c r="R35" s="20" t="n">
        <v>0.73820109</v>
      </c>
    </row>
    <row r="36" spans="1:18">
      <c r="A36" s="15" t="s">
        <v>458</v>
      </c>
      <c r="B36" s="17" t="n">
        <v>3404</v>
      </c>
      <c r="C36" s="18">
        <f>(3011.0/B36*100)</f>
        <v/>
      </c>
      <c r="D36" s="19" t="n">
        <v>393</v>
      </c>
      <c r="E36" s="18" t="n">
        <v>28.83942119</v>
      </c>
      <c r="F36" s="20" t="n">
        <v>2.56672394</v>
      </c>
      <c r="G36" s="18" t="n">
        <v>64.63651431</v>
      </c>
      <c r="H36" s="20" t="n">
        <v>2.54801056</v>
      </c>
      <c r="I36" s="18" t="n">
        <v>0</v>
      </c>
      <c r="J36" s="20" t="n">
        <v>0</v>
      </c>
      <c r="K36" s="18" t="n">
        <v>1.79345993</v>
      </c>
      <c r="L36" s="20" t="n">
        <v>0.6360225900000001</v>
      </c>
      <c r="M36" s="18" t="n">
        <v>0</v>
      </c>
      <c r="N36" s="20" t="n">
        <v>0</v>
      </c>
      <c r="O36" s="18" t="n">
        <v>0</v>
      </c>
      <c r="P36" s="20" t="n">
        <v>0</v>
      </c>
      <c r="Q36" s="18" t="n">
        <v>4.73060457</v>
      </c>
      <c r="R36" s="20" t="n">
        <v>1.24666375</v>
      </c>
    </row>
    <row r="37" spans="1:18">
      <c r="A37" s="15" t="s">
        <v>459</v>
      </c>
      <c r="B37" s="17" t="n">
        <v>2731</v>
      </c>
      <c r="C37" s="18">
        <f>(2395.0/B37*100)</f>
        <v/>
      </c>
      <c r="D37" s="19" t="n">
        <v>336</v>
      </c>
      <c r="E37" s="18" t="n">
        <v>20.50521726</v>
      </c>
      <c r="F37" s="20" t="n">
        <v>2.5149768</v>
      </c>
      <c r="G37" s="18" t="n">
        <v>69.9151621</v>
      </c>
      <c r="H37" s="20" t="n">
        <v>2.54374883</v>
      </c>
      <c r="I37" s="18" t="n">
        <v>0</v>
      </c>
      <c r="J37" s="20" t="n">
        <v>0</v>
      </c>
      <c r="K37" s="18" t="n">
        <v>4.06949739</v>
      </c>
      <c r="L37" s="20" t="n">
        <v>0.9991922</v>
      </c>
      <c r="M37" s="18" t="n">
        <v>0</v>
      </c>
      <c r="N37" s="20" t="n">
        <v>0</v>
      </c>
      <c r="O37" s="18" t="n">
        <v>0</v>
      </c>
      <c r="P37" s="20" t="n">
        <v>0</v>
      </c>
      <c r="Q37" s="18" t="n">
        <v>5.51012325</v>
      </c>
      <c r="R37" s="20" t="n">
        <v>1.2244009</v>
      </c>
    </row>
    <row r="38" spans="1:18">
      <c r="A38" s="15" t="s">
        <v>460</v>
      </c>
      <c r="B38" s="17" t="n">
        <v>2807</v>
      </c>
      <c r="C38" s="18">
        <f>(2334.0/B38*100)</f>
        <v/>
      </c>
      <c r="D38" s="19" t="n">
        <v>473</v>
      </c>
      <c r="E38" s="18" t="n">
        <v>25.15354792</v>
      </c>
      <c r="F38" s="20" t="n">
        <v>2.05191302</v>
      </c>
      <c r="G38" s="18" t="n">
        <v>64.9195539</v>
      </c>
      <c r="H38" s="20" t="n">
        <v>2.20880818</v>
      </c>
      <c r="I38" s="18" t="n">
        <v>0</v>
      </c>
      <c r="J38" s="20" t="n">
        <v>0</v>
      </c>
      <c r="K38" s="18" t="n">
        <v>2.82422566</v>
      </c>
      <c r="L38" s="20" t="n">
        <v>1.04128069</v>
      </c>
      <c r="M38" s="18" t="n">
        <v>0</v>
      </c>
      <c r="N38" s="20" t="n">
        <v>0</v>
      </c>
      <c r="O38" s="18" t="n">
        <v>0</v>
      </c>
      <c r="P38" s="20" t="n">
        <v>0</v>
      </c>
      <c r="Q38" s="18" t="n">
        <v>7.10267252</v>
      </c>
      <c r="R38" s="20" t="n">
        <v>1.49684623</v>
      </c>
    </row>
    <row r="39" spans="1:18">
      <c r="A39" s="15" t="s">
        <v>461</v>
      </c>
      <c r="B39" s="17" t="n">
        <v>2938</v>
      </c>
      <c r="C39" s="18">
        <f>(2581.0/B39*100)</f>
        <v/>
      </c>
      <c r="D39" s="19" t="n">
        <v>357</v>
      </c>
      <c r="E39" s="18" t="n">
        <v>41.47964174</v>
      </c>
      <c r="F39" s="20" t="n">
        <v>2.89597845</v>
      </c>
      <c r="G39" s="18" t="n">
        <v>45.8839471</v>
      </c>
      <c r="H39" s="20" t="n">
        <v>3.23576551</v>
      </c>
      <c r="I39" s="18" t="n">
        <v>0</v>
      </c>
      <c r="J39" s="20" t="n">
        <v>0</v>
      </c>
      <c r="K39" s="18" t="n">
        <v>0.31549057</v>
      </c>
      <c r="L39" s="20" t="n">
        <v>0.28151199</v>
      </c>
      <c r="M39" s="18" t="n">
        <v>0</v>
      </c>
      <c r="N39" s="20" t="n">
        <v>0</v>
      </c>
      <c r="O39" s="18" t="n">
        <v>0</v>
      </c>
      <c r="P39" s="20" t="n">
        <v>0</v>
      </c>
      <c r="Q39" s="18" t="n">
        <v>12.32092059</v>
      </c>
      <c r="R39" s="20" t="n">
        <v>1.9011286</v>
      </c>
    </row>
    <row r="40" spans="1:18">
      <c r="A40" s="15" t="s">
        <v>462</v>
      </c>
      <c r="B40" s="17" t="n">
        <v>6922</v>
      </c>
      <c r="C40" s="18">
        <f>(6109.0/B40*100)</f>
        <v/>
      </c>
      <c r="D40" s="19" t="n">
        <v>813</v>
      </c>
      <c r="E40" s="18" t="n">
        <v>20.39562299</v>
      </c>
      <c r="F40" s="20" t="n">
        <v>1.79458453</v>
      </c>
      <c r="G40" s="18" t="n">
        <v>74.21494753</v>
      </c>
      <c r="H40" s="20" t="n">
        <v>1.87324241</v>
      </c>
      <c r="I40" s="18" t="n">
        <v>0</v>
      </c>
      <c r="J40" s="20" t="n">
        <v>0</v>
      </c>
      <c r="K40" s="18" t="n">
        <v>0.9048676</v>
      </c>
      <c r="L40" s="20" t="n">
        <v>0.49662495</v>
      </c>
      <c r="M40" s="18" t="n">
        <v>0</v>
      </c>
      <c r="N40" s="20" t="n">
        <v>0</v>
      </c>
      <c r="O40" s="18" t="n">
        <v>0</v>
      </c>
      <c r="P40" s="20" t="n">
        <v>0</v>
      </c>
      <c r="Q40" s="18" t="n">
        <v>4.48456188</v>
      </c>
      <c r="R40" s="20" t="n">
        <v>1.13533377</v>
      </c>
    </row>
    <row r="41" spans="1:18">
      <c r="A41" s="15" t="s">
        <v>463</v>
      </c>
      <c r="B41" s="17" t="n">
        <v>2854</v>
      </c>
      <c r="C41" s="18">
        <f>(2529.0/B41*100)</f>
        <v/>
      </c>
      <c r="D41" s="19" t="n">
        <v>325</v>
      </c>
      <c r="E41" s="18" t="n">
        <v>24.71209758</v>
      </c>
      <c r="F41" s="20" t="n">
        <v>2.67318191</v>
      </c>
      <c r="G41" s="18" t="n">
        <v>71.23906623000001</v>
      </c>
      <c r="H41" s="20" t="n">
        <v>2.77147015</v>
      </c>
      <c r="I41" s="18" t="n">
        <v>0</v>
      </c>
      <c r="J41" s="20" t="n">
        <v>0</v>
      </c>
      <c r="K41" s="18" t="n">
        <v>2.25170208</v>
      </c>
      <c r="L41" s="20" t="n">
        <v>0.88183588</v>
      </c>
      <c r="M41" s="18" t="n">
        <v>0</v>
      </c>
      <c r="N41" s="20" t="n">
        <v>0</v>
      </c>
      <c r="O41" s="18" t="n">
        <v>0</v>
      </c>
      <c r="P41" s="20" t="n">
        <v>0</v>
      </c>
      <c r="Q41" s="18" t="n">
        <v>1.79713411</v>
      </c>
      <c r="R41" s="20" t="n">
        <v>0.67864104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(11014.0/B46*100)</f>
        <v/>
      </c>
      <c r="D46" s="19" t="n">
        <v>1059</v>
      </c>
      <c r="E46" s="18" t="n">
        <v>26.60547724</v>
      </c>
      <c r="F46" s="20" t="n">
        <v>1.72891977</v>
      </c>
      <c r="G46" s="18" t="n">
        <v>55.78162587</v>
      </c>
      <c r="H46" s="20" t="n">
        <v>2.00976523</v>
      </c>
      <c r="I46" s="18" t="n">
        <v>0</v>
      </c>
      <c r="J46" s="20" t="n">
        <v>0</v>
      </c>
      <c r="K46" s="18" t="n">
        <v>3.55931818</v>
      </c>
      <c r="L46" s="20" t="n">
        <v>0.6552894</v>
      </c>
      <c r="M46" s="18" t="n">
        <v>0.14730217</v>
      </c>
      <c r="N46" s="20" t="n">
        <v>0.115466</v>
      </c>
      <c r="O46" s="18" t="n">
        <v>0</v>
      </c>
      <c r="P46" s="20" t="n">
        <v>0</v>
      </c>
      <c r="Q46" s="18" t="n">
        <v>13.90627655</v>
      </c>
      <c r="R46" s="20" t="n">
        <v>1.34575696</v>
      </c>
    </row>
    <row r="47" spans="1:18">
      <c r="A47" s="15" t="s">
        <v>470</v>
      </c>
      <c r="B47" s="17" t="n">
        <v>2823</v>
      </c>
      <c r="C47" s="18">
        <f>(2487.0/B47*100)</f>
        <v/>
      </c>
      <c r="D47" s="19" t="n">
        <v>336</v>
      </c>
      <c r="E47" s="18" t="n">
        <v>25.36313509</v>
      </c>
      <c r="F47" s="20" t="n">
        <v>2.3843865</v>
      </c>
      <c r="G47" s="18" t="n">
        <v>52.7072256</v>
      </c>
      <c r="H47" s="20" t="n">
        <v>3.15323052</v>
      </c>
      <c r="I47" s="18" t="n">
        <v>0</v>
      </c>
      <c r="J47" s="20" t="n">
        <v>0</v>
      </c>
      <c r="K47" s="18" t="n">
        <v>3.54251258</v>
      </c>
      <c r="L47" s="20" t="n">
        <v>1.00325761</v>
      </c>
      <c r="M47" s="18" t="n">
        <v>0</v>
      </c>
      <c r="N47" s="20" t="n">
        <v>0</v>
      </c>
      <c r="O47" s="18" t="n">
        <v>0</v>
      </c>
      <c r="P47" s="20" t="n">
        <v>0</v>
      </c>
      <c r="Q47" s="18" t="n">
        <v>18.38712673</v>
      </c>
      <c r="R47" s="20" t="n">
        <v>2.3719561</v>
      </c>
    </row>
    <row r="48" spans="1:18">
      <c r="A48" s="15" t="s">
        <v>471</v>
      </c>
      <c r="B48" s="17" t="n">
        <v>4682</v>
      </c>
      <c r="C48" s="18">
        <f>(4108.0/B48*100)</f>
        <v/>
      </c>
      <c r="D48" s="19" t="n">
        <v>574</v>
      </c>
      <c r="E48" s="18" t="n">
        <v>12.20522704</v>
      </c>
      <c r="F48" s="20" t="n">
        <v>1.94783884</v>
      </c>
      <c r="G48" s="18" t="n">
        <v>78.09372068</v>
      </c>
      <c r="H48" s="20" t="n">
        <v>2.39834709</v>
      </c>
      <c r="I48" s="18" t="n">
        <v>0</v>
      </c>
      <c r="J48" s="20" t="n">
        <v>0</v>
      </c>
      <c r="K48" s="18" t="n">
        <v>2.87016005</v>
      </c>
      <c r="L48" s="20" t="n">
        <v>1.12258595</v>
      </c>
      <c r="M48" s="18" t="n">
        <v>0</v>
      </c>
      <c r="N48" s="20" t="n">
        <v>0</v>
      </c>
      <c r="O48" s="18" t="n">
        <v>0</v>
      </c>
      <c r="P48" s="20" t="n">
        <v>0</v>
      </c>
      <c r="Q48" s="18" t="n">
        <v>6.83089223</v>
      </c>
      <c r="R48" s="20" t="n">
        <v>1.52254396</v>
      </c>
    </row>
    <row r="49" spans="1:18">
      <c r="A49" s="15" t="s">
        <v>472</v>
      </c>
      <c r="B49" s="17" t="n">
        <v>6158</v>
      </c>
      <c r="C49" s="18">
        <f>(5433.0/B49*100)</f>
        <v/>
      </c>
      <c r="D49" s="19" t="n">
        <v>725</v>
      </c>
      <c r="E49" s="18" t="n">
        <v>46.31159894</v>
      </c>
      <c r="F49" s="20" t="n">
        <v>2.62028523</v>
      </c>
      <c r="G49" s="18" t="n">
        <v>44.61587274</v>
      </c>
      <c r="H49" s="20" t="n">
        <v>2.58043952</v>
      </c>
      <c r="I49" s="18" t="n">
        <v>0</v>
      </c>
      <c r="J49" s="20" t="n">
        <v>0</v>
      </c>
      <c r="K49" s="18" t="n">
        <v>3.33619974</v>
      </c>
      <c r="L49" s="20" t="n">
        <v>0.78261162</v>
      </c>
      <c r="M49" s="18" t="n">
        <v>0.14004358</v>
      </c>
      <c r="N49" s="20" t="n">
        <v>0.0987692</v>
      </c>
      <c r="O49" s="18" t="n">
        <v>0</v>
      </c>
      <c r="P49" s="20" t="n">
        <v>0</v>
      </c>
      <c r="Q49" s="18" t="n">
        <v>5.596285</v>
      </c>
      <c r="R49" s="20" t="n">
        <v>1.10783949</v>
      </c>
    </row>
    <row r="50" spans="1:18">
      <c r="A50" s="15" t="s">
        <v>473</v>
      </c>
      <c r="B50" s="17" t="n">
        <v>3494</v>
      </c>
      <c r="C50" s="18">
        <f>(3151.0/B50*100)</f>
        <v/>
      </c>
      <c r="D50" s="19" t="n">
        <v>343</v>
      </c>
      <c r="E50" s="18" t="n">
        <v>36.93005929</v>
      </c>
      <c r="F50" s="20" t="n">
        <v>2.99926891</v>
      </c>
      <c r="G50" s="18" t="n">
        <v>57.24361225</v>
      </c>
      <c r="H50" s="20" t="n">
        <v>3.17001007</v>
      </c>
      <c r="I50" s="18" t="n">
        <v>0</v>
      </c>
      <c r="J50" s="20" t="n">
        <v>0</v>
      </c>
      <c r="K50" s="18" t="n">
        <v>1.34529929</v>
      </c>
      <c r="L50" s="20" t="n">
        <v>0.62981308</v>
      </c>
      <c r="M50" s="18" t="n">
        <v>0</v>
      </c>
      <c r="N50" s="20" t="n">
        <v>0</v>
      </c>
      <c r="O50" s="18" t="n">
        <v>0</v>
      </c>
      <c r="P50" s="20" t="n">
        <v>0</v>
      </c>
      <c r="Q50" s="18" t="n">
        <v>4.48102917</v>
      </c>
      <c r="R50" s="20" t="n">
        <v>1.11855995</v>
      </c>
    </row>
    <row r="51" spans="1:18">
      <c r="A51" s="15" t="s">
        <v>474</v>
      </c>
      <c r="B51" s="17" t="n">
        <v>3013</v>
      </c>
      <c r="C51" s="18">
        <f>(2666.0/B51*100)</f>
        <v/>
      </c>
      <c r="D51" s="19" t="n">
        <v>347</v>
      </c>
      <c r="E51" s="18" t="n">
        <v>23.19053174</v>
      </c>
      <c r="F51" s="20" t="n">
        <v>1.95756691</v>
      </c>
      <c r="G51" s="18" t="n">
        <v>68.6331364</v>
      </c>
      <c r="H51" s="20" t="n">
        <v>2.19520198</v>
      </c>
      <c r="I51" s="18" t="n">
        <v>0</v>
      </c>
      <c r="J51" s="20" t="n">
        <v>0</v>
      </c>
      <c r="K51" s="18" t="n">
        <v>1.06557903</v>
      </c>
      <c r="L51" s="20" t="n">
        <v>0.60325853</v>
      </c>
      <c r="M51" s="18" t="n">
        <v>0</v>
      </c>
      <c r="N51" s="20" t="n">
        <v>0</v>
      </c>
      <c r="O51" s="18" t="n">
        <v>0</v>
      </c>
      <c r="P51" s="20" t="n">
        <v>0</v>
      </c>
      <c r="Q51" s="18" t="n">
        <v>7.11075282</v>
      </c>
      <c r="R51" s="20" t="n">
        <v>1.34113594</v>
      </c>
    </row>
    <row r="52" spans="1:18">
      <c r="A52" s="15" t="s">
        <v>475</v>
      </c>
      <c r="B52" s="17" t="n">
        <v>2760</v>
      </c>
      <c r="C52" s="18">
        <f>(2444.0/B52*100)</f>
        <v/>
      </c>
      <c r="D52" s="19" t="n">
        <v>316</v>
      </c>
      <c r="E52" s="18" t="n">
        <v>17.17454446</v>
      </c>
      <c r="F52" s="20" t="n">
        <v>2.08145704</v>
      </c>
      <c r="G52" s="18" t="n">
        <v>64.84980251</v>
      </c>
      <c r="H52" s="20" t="n">
        <v>2.46931882</v>
      </c>
      <c r="I52" s="18" t="n">
        <v>0</v>
      </c>
      <c r="J52" s="20" t="n">
        <v>0</v>
      </c>
      <c r="K52" s="18" t="n">
        <v>2.27977429</v>
      </c>
      <c r="L52" s="20" t="n">
        <v>0.68181839</v>
      </c>
      <c r="M52" s="18" t="n">
        <v>0</v>
      </c>
      <c r="N52" s="20" t="n">
        <v>0</v>
      </c>
      <c r="O52" s="18" t="n">
        <v>0</v>
      </c>
      <c r="P52" s="20" t="n">
        <v>0</v>
      </c>
      <c r="Q52" s="18" t="n">
        <v>15.69587874</v>
      </c>
      <c r="R52" s="20" t="n">
        <v>2.14018821</v>
      </c>
    </row>
    <row r="53" spans="1:18">
      <c r="A53" s="15" t="s">
        <v>476</v>
      </c>
      <c r="B53" s="17" t="n">
        <v>2474</v>
      </c>
      <c r="C53" s="18">
        <f>(2071.0/B53*100)</f>
        <v/>
      </c>
      <c r="D53" s="19" t="n">
        <v>403</v>
      </c>
      <c r="E53" s="18" t="n">
        <v>38.13045066</v>
      </c>
      <c r="F53" s="20" t="n">
        <v>2.25634299</v>
      </c>
      <c r="G53" s="18" t="n">
        <v>26.61614475</v>
      </c>
      <c r="H53" s="20" t="n">
        <v>2.1964375</v>
      </c>
      <c r="I53" s="18" t="n">
        <v>0</v>
      </c>
      <c r="J53" s="20" t="n">
        <v>0</v>
      </c>
      <c r="K53" s="18" t="n">
        <v>21.45137766</v>
      </c>
      <c r="L53" s="20" t="n">
        <v>2.00806005</v>
      </c>
      <c r="M53" s="18" t="n">
        <v>1.51840914</v>
      </c>
      <c r="N53" s="20" t="n">
        <v>1.23922915</v>
      </c>
      <c r="O53" s="18" t="n">
        <v>0</v>
      </c>
      <c r="P53" s="20" t="n">
        <v>0</v>
      </c>
      <c r="Q53" s="18" t="n">
        <v>12.28361779</v>
      </c>
      <c r="R53" s="20" t="n">
        <v>1.6549303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(2368.0/B55*100)</f>
        <v/>
      </c>
      <c r="D55" s="19" t="n">
        <v>307</v>
      </c>
      <c r="E55" s="18" t="n">
        <v>8.515381769999999</v>
      </c>
      <c r="F55" s="20" t="n">
        <v>1.94348502</v>
      </c>
      <c r="G55" s="18" t="n">
        <v>88.88614145</v>
      </c>
      <c r="H55" s="20" t="n">
        <v>2.28748319</v>
      </c>
      <c r="I55" s="18" t="n">
        <v>0</v>
      </c>
      <c r="J55" s="20" t="n">
        <v>0</v>
      </c>
      <c r="K55" s="18" t="n">
        <v>1.41215984</v>
      </c>
      <c r="L55" s="20" t="n">
        <v>0.8173348499999999</v>
      </c>
      <c r="M55" s="18" t="n">
        <v>0</v>
      </c>
      <c r="N55" s="20" t="n">
        <v>0</v>
      </c>
      <c r="O55" s="18" t="n">
        <v>0</v>
      </c>
      <c r="P55" s="20" t="n">
        <v>0</v>
      </c>
      <c r="Q55" s="18" t="n">
        <v>1.18631694</v>
      </c>
      <c r="R55" s="20" t="n">
        <v>0.58315681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(2826.0/B61*100)</f>
        <v/>
      </c>
      <c r="D61" s="19" t="n">
        <v>375</v>
      </c>
      <c r="E61" s="18" t="n">
        <v>23.63587014</v>
      </c>
      <c r="F61" s="20" t="n">
        <v>2.44496308</v>
      </c>
      <c r="G61" s="18" t="n">
        <v>71.15878961999999</v>
      </c>
      <c r="H61" s="20" t="n">
        <v>2.6999229</v>
      </c>
      <c r="I61" s="18" t="n">
        <v>0</v>
      </c>
      <c r="J61" s="20" t="n">
        <v>0</v>
      </c>
      <c r="K61" s="18" t="n">
        <v>0.53372659</v>
      </c>
      <c r="L61" s="20" t="n">
        <v>0.25906028</v>
      </c>
      <c r="M61" s="18" t="n">
        <v>0</v>
      </c>
      <c r="N61" s="20" t="n">
        <v>0</v>
      </c>
      <c r="O61" s="18" t="n">
        <v>0</v>
      </c>
      <c r="P61" s="20" t="n">
        <v>0</v>
      </c>
      <c r="Q61" s="18" t="n">
        <v>4.67161365</v>
      </c>
      <c r="R61" s="20" t="n">
        <v>1.18359321</v>
      </c>
    </row>
    <row r="62" spans="1:18">
      <c r="A62" s="15" t="s">
        <v>486</v>
      </c>
      <c r="B62" s="17" t="n">
        <v>2230</v>
      </c>
      <c r="C62" s="18">
        <f>(1975.0/B62*100)</f>
        <v/>
      </c>
      <c r="D62" s="19" t="n">
        <v>255</v>
      </c>
      <c r="E62" s="18" t="n">
        <v>7.85640906</v>
      </c>
      <c r="F62" s="20" t="n">
        <v>1.7562729</v>
      </c>
      <c r="G62" s="18" t="n">
        <v>89.75601004000001</v>
      </c>
      <c r="H62" s="20" t="n">
        <v>1.85081141</v>
      </c>
      <c r="I62" s="18" t="n">
        <v>0</v>
      </c>
      <c r="J62" s="20" t="n">
        <v>0</v>
      </c>
      <c r="K62" s="18" t="n">
        <v>0.78356881</v>
      </c>
      <c r="L62" s="20" t="n">
        <v>0.54744464</v>
      </c>
      <c r="M62" s="18" t="n">
        <v>1.17327995</v>
      </c>
      <c r="N62" s="20" t="n">
        <v>0.68319365</v>
      </c>
      <c r="O62" s="18" t="n">
        <v>0</v>
      </c>
      <c r="P62" s="20" t="n">
        <v>0</v>
      </c>
      <c r="Q62" s="18" t="n">
        <v>0.43073214</v>
      </c>
      <c r="R62" s="20" t="n">
        <v>0.41626779</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(2461.0/B67*100)</f>
        <v/>
      </c>
      <c r="D67" s="19" t="n">
        <v>310</v>
      </c>
      <c r="E67" s="18" t="n">
        <v>18.32639405</v>
      </c>
      <c r="F67" s="20" t="n">
        <v>2.11047198</v>
      </c>
      <c r="G67" s="18" t="n">
        <v>58.45991813</v>
      </c>
      <c r="H67" s="20" t="n">
        <v>3.0745595</v>
      </c>
      <c r="I67" s="18" t="n">
        <v>0</v>
      </c>
      <c r="J67" s="20" t="n">
        <v>0</v>
      </c>
      <c r="K67" s="18" t="n">
        <v>5.6661339</v>
      </c>
      <c r="L67" s="20" t="n">
        <v>1.6353504</v>
      </c>
      <c r="M67" s="18" t="n">
        <v>0</v>
      </c>
      <c r="N67" s="20" t="n">
        <v>0</v>
      </c>
      <c r="O67" s="18" t="n">
        <v>0</v>
      </c>
      <c r="P67" s="20" t="n">
        <v>0</v>
      </c>
      <c r="Q67" s="18" t="n">
        <v>17.54755392</v>
      </c>
      <c r="R67" s="20" t="n">
        <v>2.12332449</v>
      </c>
    </row>
    <row r="68" spans="1:18">
      <c r="A68" s="15" t="s">
        <v>492</v>
      </c>
      <c r="B68" s="17" t="n">
        <v>3460</v>
      </c>
      <c r="C68" s="18">
        <f>(3166.0/B68*100)</f>
        <v/>
      </c>
      <c r="D68" s="19" t="n">
        <v>294</v>
      </c>
      <c r="E68" s="18" t="n">
        <v>43.75328124</v>
      </c>
      <c r="F68" s="20" t="n">
        <v>3.05316346</v>
      </c>
      <c r="G68" s="18" t="n">
        <v>49.04743769</v>
      </c>
      <c r="H68" s="20" t="n">
        <v>3.34817881</v>
      </c>
      <c r="I68" s="18" t="n">
        <v>0</v>
      </c>
      <c r="J68" s="20" t="n">
        <v>0</v>
      </c>
      <c r="K68" s="18" t="n">
        <v>0.97556162</v>
      </c>
      <c r="L68" s="20" t="n">
        <v>0.5641786</v>
      </c>
      <c r="M68" s="18" t="n">
        <v>0</v>
      </c>
      <c r="N68" s="20" t="n">
        <v>0</v>
      </c>
      <c r="O68" s="18" t="n">
        <v>0</v>
      </c>
      <c r="P68" s="20" t="n">
        <v>0</v>
      </c>
      <c r="Q68" s="18" t="n">
        <v>6.22371945</v>
      </c>
      <c r="R68" s="20" t="n">
        <v>1.61180002</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(5034.0/B70*100)</f>
        <v/>
      </c>
      <c r="D70" s="19" t="n">
        <v>1000</v>
      </c>
      <c r="E70" s="18" t="n">
        <v>24.59144552</v>
      </c>
      <c r="F70" s="20" t="n">
        <v>1.31509039</v>
      </c>
      <c r="G70" s="18" t="n">
        <v>62.96812906</v>
      </c>
      <c r="H70" s="20" t="n">
        <v>1.55330056</v>
      </c>
      <c r="I70" s="18" t="n">
        <v>0</v>
      </c>
      <c r="J70" s="20" t="n">
        <v>0</v>
      </c>
      <c r="K70" s="18" t="n">
        <v>4.53490642</v>
      </c>
      <c r="L70" s="20" t="n">
        <v>0.73170081</v>
      </c>
      <c r="M70" s="18" t="n">
        <v>0</v>
      </c>
      <c r="N70" s="20" t="n">
        <v>0</v>
      </c>
      <c r="O70" s="18" t="n">
        <v>0</v>
      </c>
      <c r="P70" s="20" t="n">
        <v>0</v>
      </c>
      <c r="Q70" s="18" t="n">
        <v>7.905519</v>
      </c>
      <c r="R70" s="20" t="n">
        <v>1.01372002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(2749.0/B72*100)</f>
        <v/>
      </c>
      <c r="D72" s="19" t="n">
        <v>358</v>
      </c>
      <c r="E72" s="18" t="n">
        <v>20.88025338</v>
      </c>
      <c r="F72" s="20" t="n">
        <v>2.27916602</v>
      </c>
      <c r="G72" s="18" t="n">
        <v>73.53512497</v>
      </c>
      <c r="H72" s="20" t="n">
        <v>2.3562748</v>
      </c>
      <c r="I72" s="18" t="n">
        <v>0</v>
      </c>
      <c r="J72" s="20" t="n">
        <v>0</v>
      </c>
      <c r="K72" s="18" t="n">
        <v>1.83804259</v>
      </c>
      <c r="L72" s="20" t="n">
        <v>0.87207751</v>
      </c>
      <c r="M72" s="18" t="n">
        <v>0</v>
      </c>
      <c r="N72" s="20" t="n">
        <v>0</v>
      </c>
      <c r="O72" s="18" t="n">
        <v>0</v>
      </c>
      <c r="P72" s="20" t="n">
        <v>0</v>
      </c>
      <c r="Q72" s="18" t="n">
        <v>3.74657906</v>
      </c>
      <c r="R72" s="20" t="n">
        <v>1.04362403</v>
      </c>
    </row>
    <row r="73" spans="1:18">
      <c r="A73" s="15" t="s">
        <v>497</v>
      </c>
      <c r="B73" s="17" t="n">
        <v>2973</v>
      </c>
      <c r="C73" s="18">
        <f>(2609.0/B73*100)</f>
        <v/>
      </c>
      <c r="D73" s="19" t="n">
        <v>364</v>
      </c>
      <c r="E73" s="18" t="n">
        <v>12.10272714</v>
      </c>
      <c r="F73" s="20" t="n">
        <v>1.977651</v>
      </c>
      <c r="G73" s="18" t="n">
        <v>85.00957336</v>
      </c>
      <c r="H73" s="20" t="n">
        <v>2.16531318</v>
      </c>
      <c r="I73" s="18" t="n">
        <v>0</v>
      </c>
      <c r="J73" s="20" t="n">
        <v>0</v>
      </c>
      <c r="K73" s="18" t="n">
        <v>0.50111393</v>
      </c>
      <c r="L73" s="20" t="n">
        <v>0.34127003</v>
      </c>
      <c r="M73" s="18" t="n">
        <v>0</v>
      </c>
      <c r="N73" s="20" t="n">
        <v>0</v>
      </c>
      <c r="O73" s="18" t="n">
        <v>0</v>
      </c>
      <c r="P73" s="20" t="n">
        <v>0</v>
      </c>
      <c r="Q73" s="18" t="n">
        <v>2.38658557</v>
      </c>
      <c r="R73" s="20" t="n">
        <v>0.74149445</v>
      </c>
    </row>
    <row r="74" spans="1:18">
      <c r="A74" s="15" t="s">
        <v>498</v>
      </c>
      <c r="B74" s="17" t="n">
        <v>3819</v>
      </c>
      <c r="C74" s="18">
        <f>(3360.0/B74*100)</f>
        <v/>
      </c>
      <c r="D74" s="19" t="n">
        <v>459</v>
      </c>
      <c r="E74" s="18" t="n">
        <v>8.815006309999999</v>
      </c>
      <c r="F74" s="20" t="n">
        <v>1.49567409</v>
      </c>
      <c r="G74" s="18" t="n">
        <v>87.59840989999999</v>
      </c>
      <c r="H74" s="20" t="n">
        <v>1.7056006</v>
      </c>
      <c r="I74" s="18" t="n">
        <v>0</v>
      </c>
      <c r="J74" s="20" t="n">
        <v>0</v>
      </c>
      <c r="K74" s="18" t="n">
        <v>0.11534156</v>
      </c>
      <c r="L74" s="20" t="n">
        <v>0.0836216</v>
      </c>
      <c r="M74" s="18" t="n">
        <v>0</v>
      </c>
      <c r="N74" s="20" t="n">
        <v>0</v>
      </c>
      <c r="O74" s="18" t="n">
        <v>0</v>
      </c>
      <c r="P74" s="20" t="n">
        <v>0</v>
      </c>
      <c r="Q74" s="18" t="n">
        <v>3.47124222</v>
      </c>
      <c r="R74" s="20" t="n">
        <v>0.94499864</v>
      </c>
    </row>
    <row r="75" spans="1:18">
      <c r="A75" s="15" t="s">
        <v>499</v>
      </c>
      <c r="B75" s="17" t="n">
        <v>4652</v>
      </c>
      <c r="C75" s="18">
        <f>(4124.0/B75*100)</f>
        <v/>
      </c>
      <c r="D75" s="19" t="n">
        <v>528</v>
      </c>
      <c r="E75" s="18" t="n">
        <v>39.44788818</v>
      </c>
      <c r="F75" s="20" t="n">
        <v>2.41355226</v>
      </c>
      <c r="G75" s="18" t="n">
        <v>58.28586517</v>
      </c>
      <c r="H75" s="20" t="n">
        <v>2.47675079</v>
      </c>
      <c r="I75" s="18" t="n">
        <v>0</v>
      </c>
      <c r="J75" s="20" t="n">
        <v>0</v>
      </c>
      <c r="K75" s="18" t="n">
        <v>0.48261153</v>
      </c>
      <c r="L75" s="20" t="n">
        <v>0.38937048</v>
      </c>
      <c r="M75" s="18" t="n">
        <v>0</v>
      </c>
      <c r="N75" s="20" t="n">
        <v>0</v>
      </c>
      <c r="O75" s="18" t="n">
        <v>0</v>
      </c>
      <c r="P75" s="20" t="n">
        <v>0</v>
      </c>
      <c r="Q75" s="18" t="n">
        <v>1.78363512</v>
      </c>
      <c r="R75" s="20" t="n">
        <v>0.68262486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(2666.0/B77*100)</f>
        <v/>
      </c>
      <c r="D77" s="19" t="n">
        <v>303</v>
      </c>
      <c r="E77" s="18" t="n">
        <v>23.78091557</v>
      </c>
      <c r="F77" s="20" t="n">
        <v>2.64378226</v>
      </c>
      <c r="G77" s="18" t="n">
        <v>45.03802807</v>
      </c>
      <c r="H77" s="20" t="n">
        <v>3.34698661</v>
      </c>
      <c r="I77" s="18" t="n">
        <v>0</v>
      </c>
      <c r="J77" s="20" t="n">
        <v>0</v>
      </c>
      <c r="K77" s="18" t="n">
        <v>7.62479052</v>
      </c>
      <c r="L77" s="20" t="n">
        <v>1.41846654</v>
      </c>
      <c r="M77" s="18" t="n">
        <v>0</v>
      </c>
      <c r="N77" s="20" t="n">
        <v>0</v>
      </c>
      <c r="O77" s="18" t="n">
        <v>0</v>
      </c>
      <c r="P77" s="20" t="n">
        <v>0</v>
      </c>
      <c r="Q77" s="18" t="n">
        <v>23.55626583</v>
      </c>
      <c r="R77" s="20" t="n">
        <v>2.55644078</v>
      </c>
    </row>
    <row r="78" spans="1:18">
      <c r="A78" s="15" t="s">
        <v>502</v>
      </c>
      <c r="B78" s="17" t="n">
        <v>7115</v>
      </c>
      <c r="C78" s="18">
        <f>(6227.0/B78*100)</f>
        <v/>
      </c>
      <c r="D78" s="19" t="n">
        <v>888</v>
      </c>
      <c r="E78" s="18" t="n">
        <v>30.787057</v>
      </c>
      <c r="F78" s="20" t="n">
        <v>1.94180412</v>
      </c>
      <c r="G78" s="18" t="n">
        <v>64.41583156999999</v>
      </c>
      <c r="H78" s="20" t="n">
        <v>1.9770364</v>
      </c>
      <c r="I78" s="18" t="n">
        <v>0</v>
      </c>
      <c r="J78" s="20" t="n">
        <v>0</v>
      </c>
      <c r="K78" s="18" t="n">
        <v>1.36044302</v>
      </c>
      <c r="L78" s="20" t="n">
        <v>0.38741547</v>
      </c>
      <c r="M78" s="18" t="n">
        <v>0.03677641</v>
      </c>
      <c r="N78" s="20" t="n">
        <v>0.03652651</v>
      </c>
      <c r="O78" s="18" t="n">
        <v>0</v>
      </c>
      <c r="P78" s="20" t="n">
        <v>0</v>
      </c>
      <c r="Q78" s="18" t="n">
        <v>3.399892</v>
      </c>
      <c r="R78" s="20" t="n">
        <v>0.7578191</v>
      </c>
    </row>
    <row r="79" spans="1:18">
      <c r="A79" s="15" t="s">
        <v>503</v>
      </c>
      <c r="B79" s="17" t="n">
        <v>3154</v>
      </c>
      <c r="C79" s="18">
        <f>(2792.0/B79*100)</f>
        <v/>
      </c>
      <c r="D79" s="19" t="n">
        <v>362</v>
      </c>
      <c r="E79" s="18" t="n">
        <v>18.4908493</v>
      </c>
      <c r="F79" s="20" t="n">
        <v>2.08416224</v>
      </c>
      <c r="G79" s="18" t="n">
        <v>57.06811897</v>
      </c>
      <c r="H79" s="20" t="n">
        <v>2.49215938</v>
      </c>
      <c r="I79" s="18" t="n">
        <v>0</v>
      </c>
      <c r="J79" s="20" t="n">
        <v>0</v>
      </c>
      <c r="K79" s="18" t="n">
        <v>8.595160330000001</v>
      </c>
      <c r="L79" s="20" t="n">
        <v>1.53311519</v>
      </c>
      <c r="M79" s="18" t="n">
        <v>0.54004941</v>
      </c>
      <c r="N79" s="20" t="n">
        <v>0.34783316</v>
      </c>
      <c r="O79" s="18" t="n">
        <v>0</v>
      </c>
      <c r="P79" s="20" t="n">
        <v>0</v>
      </c>
      <c r="Q79" s="18" t="n">
        <v>15.30582198</v>
      </c>
      <c r="R79" s="20" t="n">
        <v>1.70574094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(14105.0/B82*100)</f>
        <v/>
      </c>
      <c r="D82" s="19" t="n">
        <v>1856</v>
      </c>
      <c r="E82" s="18" t="n">
        <v>27.82823545</v>
      </c>
      <c r="F82" s="20" t="n">
        <v>1.68233973</v>
      </c>
      <c r="G82" s="18" t="n">
        <v>66.10582409</v>
      </c>
      <c r="H82" s="20" t="n">
        <v>1.67335842</v>
      </c>
      <c r="I82" s="18" t="n">
        <v>0</v>
      </c>
      <c r="J82" s="20" t="n">
        <v>0</v>
      </c>
      <c r="K82" s="18" t="n">
        <v>1.106591</v>
      </c>
      <c r="L82" s="20" t="n">
        <v>0.32693698</v>
      </c>
      <c r="M82" s="18" t="n">
        <v>0.10122664</v>
      </c>
      <c r="N82" s="20" t="n">
        <v>0.10187393</v>
      </c>
      <c r="O82" s="18" t="n">
        <v>0</v>
      </c>
      <c r="P82" s="20" t="n">
        <v>0</v>
      </c>
      <c r="Q82" s="18" t="n">
        <v>4.85812282</v>
      </c>
      <c r="R82" s="20" t="n">
        <v>0.63879871</v>
      </c>
    </row>
    <row r="83" spans="1:18">
      <c r="A83" s="15" t="s">
        <v>507</v>
      </c>
      <c r="B83" s="17" t="n">
        <v>808</v>
      </c>
      <c r="C83" s="18">
        <f>(720.0/B83*100)</f>
        <v/>
      </c>
      <c r="D83" s="19" t="n">
        <v>88</v>
      </c>
      <c r="E83" s="18" t="n">
        <v>19.09574518</v>
      </c>
      <c r="F83" s="20" t="n">
        <v>3.402981</v>
      </c>
      <c r="G83" s="18" t="n">
        <v>76.9225759</v>
      </c>
      <c r="H83" s="20" t="n">
        <v>4.00608469</v>
      </c>
      <c r="I83" s="18" t="n">
        <v>0</v>
      </c>
      <c r="J83" s="20" t="n">
        <v>0</v>
      </c>
      <c r="K83" s="18" t="n">
        <v>2.0098952</v>
      </c>
      <c r="L83" s="20" t="n">
        <v>1.37490733</v>
      </c>
      <c r="M83" s="18" t="n">
        <v>0</v>
      </c>
      <c r="N83" s="20" t="n">
        <v>0</v>
      </c>
      <c r="O83" s="18" t="n">
        <v>0</v>
      </c>
      <c r="P83" s="20" t="n">
        <v>0</v>
      </c>
      <c r="Q83" s="18" t="n">
        <v>1.97178372</v>
      </c>
      <c r="R83" s="20" t="n">
        <v>1.29558989</v>
      </c>
    </row>
    <row r="84" spans="1:18">
      <c r="A84" s="23" t="s">
        <v>508</v>
      </c>
      <c r="B84" s="24" t="n">
        <v>938</v>
      </c>
      <c r="C84" s="25">
        <f>(835.0/B84*100)</f>
        <v/>
      </c>
      <c r="D84" s="19" t="n">
        <v>103</v>
      </c>
      <c r="E84" s="18" t="n">
        <v>27.12002161</v>
      </c>
      <c r="F84" s="20" t="n">
        <v>5.30397005</v>
      </c>
      <c r="G84" s="18" t="n">
        <v>70.78605478</v>
      </c>
      <c r="H84" s="20" t="n">
        <v>5.480068</v>
      </c>
      <c r="I84" s="18" t="n">
        <v>0</v>
      </c>
      <c r="J84" s="20" t="n">
        <v>0</v>
      </c>
      <c r="K84" s="18" t="n">
        <v>0</v>
      </c>
      <c r="L84" s="20" t="n">
        <v>0</v>
      </c>
      <c r="M84" s="18" t="n">
        <v>0</v>
      </c>
      <c r="N84" s="20" t="n">
        <v>0</v>
      </c>
      <c r="O84" s="18" t="n">
        <v>0</v>
      </c>
      <c r="P84" s="20" t="n">
        <v>0</v>
      </c>
      <c r="Q84" s="18" t="n">
        <v>2.0939236</v>
      </c>
      <c r="R84" s="20" t="n">
        <v>1.47507906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(6326.0/B7*100)</f>
        <v/>
      </c>
      <c r="D7" s="19" t="n">
        <v>837</v>
      </c>
      <c r="E7" s="18" t="n">
        <v>14.08215893</v>
      </c>
      <c r="F7" s="20" t="n">
        <v>1.40306794</v>
      </c>
      <c r="G7" s="18" t="n">
        <v>82.82018153</v>
      </c>
      <c r="H7" s="20" t="n">
        <v>1.71392155</v>
      </c>
      <c r="I7" s="18" t="n">
        <v>0</v>
      </c>
      <c r="J7" s="20" t="n">
        <v>0</v>
      </c>
      <c r="K7" s="18" t="n">
        <v>1.96820166</v>
      </c>
      <c r="L7" s="20" t="n">
        <v>0.56574558</v>
      </c>
      <c r="M7" s="18" t="n">
        <v>0</v>
      </c>
      <c r="N7" s="20" t="n">
        <v>0</v>
      </c>
      <c r="O7" s="18" t="n">
        <v>0</v>
      </c>
      <c r="P7" s="20" t="n">
        <v>0</v>
      </c>
      <c r="Q7" s="18" t="n">
        <v>1.12945788</v>
      </c>
      <c r="R7" s="20" t="n">
        <v>0.48624535</v>
      </c>
    </row>
    <row r="8" spans="1:18">
      <c r="A8" s="15" t="s">
        <v>430</v>
      </c>
      <c r="B8" s="17" t="n">
        <v>3443</v>
      </c>
      <c r="C8" s="18">
        <f>(3020.0/B8*100)</f>
        <v/>
      </c>
      <c r="D8" s="19" t="n">
        <v>423</v>
      </c>
      <c r="E8" s="18" t="n">
        <v>17.05586442</v>
      </c>
      <c r="F8" s="20" t="n">
        <v>2.36031088</v>
      </c>
      <c r="G8" s="18" t="n">
        <v>79.98790117</v>
      </c>
      <c r="H8" s="20" t="n">
        <v>2.61186771</v>
      </c>
      <c r="I8" s="18" t="n">
        <v>0</v>
      </c>
      <c r="J8" s="20" t="n">
        <v>0</v>
      </c>
      <c r="K8" s="18" t="n">
        <v>1.98062055</v>
      </c>
      <c r="L8" s="20" t="n">
        <v>1.03064983</v>
      </c>
      <c r="M8" s="18" t="n">
        <v>0</v>
      </c>
      <c r="N8" s="20" t="n">
        <v>0</v>
      </c>
      <c r="O8" s="18" t="n">
        <v>0</v>
      </c>
      <c r="P8" s="20" t="n">
        <v>0</v>
      </c>
      <c r="Q8" s="18" t="n">
        <v>0.97561385</v>
      </c>
      <c r="R8" s="20" t="n">
        <v>0.46835693</v>
      </c>
    </row>
    <row r="9" spans="1:18">
      <c r="A9" s="15" t="s">
        <v>431</v>
      </c>
      <c r="B9" s="17" t="n">
        <v>4752</v>
      </c>
      <c r="C9" s="18">
        <f>(4220.0/B9*100)</f>
        <v/>
      </c>
      <c r="D9" s="19" t="n">
        <v>532</v>
      </c>
      <c r="E9" s="18" t="n">
        <v>14.70720179</v>
      </c>
      <c r="F9" s="20" t="n">
        <v>1.42963145</v>
      </c>
      <c r="G9" s="18" t="n">
        <v>82.3746525</v>
      </c>
      <c r="H9" s="20" t="n">
        <v>1.57367771</v>
      </c>
      <c r="I9" s="18" t="n">
        <v>0</v>
      </c>
      <c r="J9" s="20" t="n">
        <v>0</v>
      </c>
      <c r="K9" s="18" t="n">
        <v>2.00053918</v>
      </c>
      <c r="L9" s="20" t="n">
        <v>0.68803897</v>
      </c>
      <c r="M9" s="18" t="n">
        <v>0</v>
      </c>
      <c r="N9" s="20" t="n">
        <v>0</v>
      </c>
      <c r="O9" s="18" t="n">
        <v>0</v>
      </c>
      <c r="P9" s="20" t="n">
        <v>0</v>
      </c>
      <c r="Q9" s="18" t="n">
        <v>0.91760653</v>
      </c>
      <c r="R9" s="20" t="n">
        <v>0.33836358</v>
      </c>
    </row>
    <row r="10" spans="1:18">
      <c r="A10" s="15" t="s">
        <v>432</v>
      </c>
      <c r="B10" s="17" t="n">
        <v>10022</v>
      </c>
      <c r="C10" s="18">
        <f>(8822.0/B10*100)</f>
        <v/>
      </c>
      <c r="D10" s="19" t="n">
        <v>1200</v>
      </c>
      <c r="E10" s="18" t="n">
        <v>8.47172042</v>
      </c>
      <c r="F10" s="20" t="n">
        <v>1.13821746</v>
      </c>
      <c r="G10" s="18" t="n">
        <v>90.4064322</v>
      </c>
      <c r="H10" s="20" t="n">
        <v>1.21258751</v>
      </c>
      <c r="I10" s="18" t="n">
        <v>0</v>
      </c>
      <c r="J10" s="20" t="n">
        <v>0</v>
      </c>
      <c r="K10" s="18" t="n">
        <v>0.95162381</v>
      </c>
      <c r="L10" s="20" t="n">
        <v>0.36719341</v>
      </c>
      <c r="M10" s="18" t="n">
        <v>0</v>
      </c>
      <c r="N10" s="20" t="n">
        <v>0</v>
      </c>
      <c r="O10" s="18" t="n">
        <v>0</v>
      </c>
      <c r="P10" s="20" t="n">
        <v>0</v>
      </c>
      <c r="Q10" s="18" t="n">
        <v>0.17022357</v>
      </c>
      <c r="R10" s="20" t="n">
        <v>0.1050065</v>
      </c>
    </row>
    <row r="11" spans="1:18">
      <c r="A11" s="15" t="s">
        <v>433</v>
      </c>
      <c r="B11" s="17" t="n">
        <v>3500</v>
      </c>
      <c r="C11" s="18">
        <f>(3115.0/B11*100)</f>
        <v/>
      </c>
      <c r="D11" s="19" t="n">
        <v>385</v>
      </c>
      <c r="E11" s="18" t="n">
        <v>22.41185262</v>
      </c>
      <c r="F11" s="20" t="n">
        <v>2.96463647</v>
      </c>
      <c r="G11" s="18" t="n">
        <v>74.0405336</v>
      </c>
      <c r="H11" s="20" t="n">
        <v>3.01090806</v>
      </c>
      <c r="I11" s="18" t="n">
        <v>0</v>
      </c>
      <c r="J11" s="20" t="n">
        <v>0</v>
      </c>
      <c r="K11" s="18" t="n">
        <v>3.54761377</v>
      </c>
      <c r="L11" s="20" t="n">
        <v>1.00012712</v>
      </c>
      <c r="M11" s="18" t="n">
        <v>0</v>
      </c>
      <c r="N11" s="20" t="n">
        <v>0</v>
      </c>
      <c r="O11" s="18" t="n">
        <v>0</v>
      </c>
      <c r="P11" s="20" t="n">
        <v>0</v>
      </c>
      <c r="Q11" s="18" t="n">
        <v>0</v>
      </c>
      <c r="R11" s="20" t="n">
        <v>0</v>
      </c>
    </row>
    <row r="12" spans="1:18">
      <c r="A12" s="15" t="s">
        <v>434</v>
      </c>
      <c r="B12" s="17" t="n">
        <v>3422</v>
      </c>
      <c r="C12" s="18">
        <f>(3019.0/B12*100)</f>
        <v/>
      </c>
      <c r="D12" s="19" t="n">
        <v>403</v>
      </c>
      <c r="E12" s="18" t="n">
        <v>16.66217431</v>
      </c>
      <c r="F12" s="20" t="n">
        <v>2.2945671</v>
      </c>
      <c r="G12" s="18" t="n">
        <v>80.84239139</v>
      </c>
      <c r="H12" s="20" t="n">
        <v>2.41228033</v>
      </c>
      <c r="I12" s="18" t="n">
        <v>0</v>
      </c>
      <c r="J12" s="20" t="n">
        <v>0</v>
      </c>
      <c r="K12" s="18" t="n">
        <v>1.99096938</v>
      </c>
      <c r="L12" s="20" t="n">
        <v>0.82877802</v>
      </c>
      <c r="M12" s="18" t="n">
        <v>0</v>
      </c>
      <c r="N12" s="20" t="n">
        <v>0</v>
      </c>
      <c r="O12" s="18" t="n">
        <v>0</v>
      </c>
      <c r="P12" s="20" t="n">
        <v>0</v>
      </c>
      <c r="Q12" s="18" t="n">
        <v>0.50446492</v>
      </c>
      <c r="R12" s="20" t="n">
        <v>0.30650336</v>
      </c>
    </row>
    <row r="13" spans="1:18">
      <c r="A13" s="15" t="s">
        <v>435</v>
      </c>
      <c r="B13" s="17" t="n">
        <v>3602</v>
      </c>
      <c r="C13" s="18">
        <f>(3188.0/B13*100)</f>
        <v/>
      </c>
      <c r="D13" s="19" t="n">
        <v>414</v>
      </c>
      <c r="E13" s="18" t="n">
        <v>17.91440991</v>
      </c>
      <c r="F13" s="20" t="n">
        <v>2.23225626</v>
      </c>
      <c r="G13" s="18" t="n">
        <v>77.89272775000001</v>
      </c>
      <c r="H13" s="20" t="n">
        <v>2.16445627</v>
      </c>
      <c r="I13" s="18" t="n">
        <v>0</v>
      </c>
      <c r="J13" s="20" t="n">
        <v>0</v>
      </c>
      <c r="K13" s="18" t="n">
        <v>3.97906292</v>
      </c>
      <c r="L13" s="20" t="n">
        <v>1.22201426</v>
      </c>
      <c r="M13" s="18" t="n">
        <v>0</v>
      </c>
      <c r="N13" s="20" t="n">
        <v>0</v>
      </c>
      <c r="O13" s="18" t="n">
        <v>0</v>
      </c>
      <c r="P13" s="20" t="n">
        <v>0</v>
      </c>
      <c r="Q13" s="18" t="n">
        <v>0.21379942</v>
      </c>
      <c r="R13" s="20" t="n">
        <v>0.15023227</v>
      </c>
    </row>
    <row r="14" spans="1:18">
      <c r="A14" s="15" t="s">
        <v>436</v>
      </c>
      <c r="B14" s="17" t="n">
        <v>2788</v>
      </c>
      <c r="C14" s="18">
        <f>(2449.0/B14*100)</f>
        <v/>
      </c>
      <c r="D14" s="19" t="n">
        <v>339</v>
      </c>
      <c r="E14" s="18" t="n">
        <v>9.702323160000001</v>
      </c>
      <c r="F14" s="20" t="n">
        <v>1.85789924</v>
      </c>
      <c r="G14" s="18" t="n">
        <v>88.07286827999999</v>
      </c>
      <c r="H14" s="20" t="n">
        <v>1.95519787</v>
      </c>
      <c r="I14" s="18" t="n">
        <v>0</v>
      </c>
      <c r="J14" s="20" t="n">
        <v>0</v>
      </c>
      <c r="K14" s="18" t="n">
        <v>1.01085946</v>
      </c>
      <c r="L14" s="20" t="n">
        <v>0.52079687</v>
      </c>
      <c r="M14" s="18" t="n">
        <v>0</v>
      </c>
      <c r="N14" s="20" t="n">
        <v>0</v>
      </c>
      <c r="O14" s="18" t="n">
        <v>0</v>
      </c>
      <c r="P14" s="20" t="n">
        <v>0</v>
      </c>
      <c r="Q14" s="18" t="n">
        <v>1.2139491</v>
      </c>
      <c r="R14" s="20" t="n">
        <v>0.63054175</v>
      </c>
    </row>
    <row r="15" spans="1:18">
      <c r="A15" s="15" t="s">
        <v>437</v>
      </c>
      <c r="B15" s="17" t="n">
        <v>2863</v>
      </c>
      <c r="C15" s="18">
        <f>(2531.0/B15*100)</f>
        <v/>
      </c>
      <c r="D15" s="19" t="n">
        <v>332</v>
      </c>
      <c r="E15" s="18" t="n">
        <v>8.077775730000001</v>
      </c>
      <c r="F15" s="20" t="n">
        <v>1.45161169</v>
      </c>
      <c r="G15" s="18" t="n">
        <v>90.78431309</v>
      </c>
      <c r="H15" s="20" t="n">
        <v>1.5690343</v>
      </c>
      <c r="I15" s="18" t="n">
        <v>0</v>
      </c>
      <c r="J15" s="20" t="n">
        <v>0</v>
      </c>
      <c r="K15" s="18" t="n">
        <v>0.83000053</v>
      </c>
      <c r="L15" s="20" t="n">
        <v>0.62321673</v>
      </c>
      <c r="M15" s="18" t="n">
        <v>0</v>
      </c>
      <c r="N15" s="20" t="n">
        <v>0</v>
      </c>
      <c r="O15" s="18" t="n">
        <v>0</v>
      </c>
      <c r="P15" s="20" t="n">
        <v>0</v>
      </c>
      <c r="Q15" s="18" t="n">
        <v>0.30791065</v>
      </c>
      <c r="R15" s="20" t="n">
        <v>0.3290175</v>
      </c>
    </row>
    <row r="16" spans="1:18">
      <c r="A16" s="15" t="s">
        <v>438</v>
      </c>
      <c r="B16" s="17" t="n">
        <v>3111</v>
      </c>
      <c r="C16" s="18">
        <f>(2751.0/B16*100)</f>
        <v/>
      </c>
      <c r="D16" s="19" t="n">
        <v>360</v>
      </c>
      <c r="E16" s="18" t="n">
        <v>17.08234466</v>
      </c>
      <c r="F16" s="20" t="n">
        <v>2.0838306</v>
      </c>
      <c r="G16" s="18" t="n">
        <v>78.17875788000001</v>
      </c>
      <c r="H16" s="20" t="n">
        <v>2.34591916</v>
      </c>
      <c r="I16" s="18" t="n">
        <v>0</v>
      </c>
      <c r="J16" s="20" t="n">
        <v>0</v>
      </c>
      <c r="K16" s="18" t="n">
        <v>3.39357485</v>
      </c>
      <c r="L16" s="20" t="n">
        <v>1.05194831</v>
      </c>
      <c r="M16" s="18" t="n">
        <v>0</v>
      </c>
      <c r="N16" s="20" t="n">
        <v>0</v>
      </c>
      <c r="O16" s="18" t="n">
        <v>0</v>
      </c>
      <c r="P16" s="20" t="n">
        <v>0</v>
      </c>
      <c r="Q16" s="18" t="n">
        <v>1.34532261</v>
      </c>
      <c r="R16" s="20" t="n">
        <v>0.60119413</v>
      </c>
    </row>
    <row r="17" spans="1:18">
      <c r="A17" s="15" t="s">
        <v>439</v>
      </c>
      <c r="B17" s="17" t="n">
        <v>3197</v>
      </c>
      <c r="C17" s="18">
        <f>(2837.0/B17*100)</f>
        <v/>
      </c>
      <c r="D17" s="19" t="n">
        <v>360</v>
      </c>
      <c r="E17" s="18" t="n">
        <v>12.23030609</v>
      </c>
      <c r="F17" s="20" t="n">
        <v>1.79875445</v>
      </c>
      <c r="G17" s="18" t="n">
        <v>86.60669518</v>
      </c>
      <c r="H17" s="20" t="n">
        <v>1.86075264</v>
      </c>
      <c r="I17" s="18" t="n">
        <v>0</v>
      </c>
      <c r="J17" s="20" t="n">
        <v>0</v>
      </c>
      <c r="K17" s="18" t="n">
        <v>0.44188539</v>
      </c>
      <c r="L17" s="20" t="n">
        <v>0.31516172</v>
      </c>
      <c r="M17" s="18" t="n">
        <v>0</v>
      </c>
      <c r="N17" s="20" t="n">
        <v>0</v>
      </c>
      <c r="O17" s="18" t="n">
        <v>0</v>
      </c>
      <c r="P17" s="20" t="n">
        <v>0</v>
      </c>
      <c r="Q17" s="18" t="n">
        <v>0.72111334</v>
      </c>
      <c r="R17" s="20" t="n">
        <v>0.40434583</v>
      </c>
    </row>
    <row r="18" spans="1:18">
      <c r="A18" s="15" t="s">
        <v>440</v>
      </c>
      <c r="B18" s="17" t="n">
        <v>2706</v>
      </c>
      <c r="C18" s="18">
        <f>(2379.0/B18*100)</f>
        <v/>
      </c>
      <c r="D18" s="19" t="n">
        <v>327</v>
      </c>
      <c r="E18" s="18" t="n">
        <v>25.6058966</v>
      </c>
      <c r="F18" s="20" t="n">
        <v>2.88773016</v>
      </c>
      <c r="G18" s="18" t="n">
        <v>71.05379372</v>
      </c>
      <c r="H18" s="20" t="n">
        <v>2.82181069</v>
      </c>
      <c r="I18" s="18" t="n">
        <v>0</v>
      </c>
      <c r="J18" s="20" t="n">
        <v>0</v>
      </c>
      <c r="K18" s="18" t="n">
        <v>3.34030967</v>
      </c>
      <c r="L18" s="20" t="n">
        <v>1.28790911</v>
      </c>
      <c r="M18" s="18" t="n">
        <v>0</v>
      </c>
      <c r="N18" s="20" t="n">
        <v>0</v>
      </c>
      <c r="O18" s="18" t="n">
        <v>0</v>
      </c>
      <c r="P18" s="20" t="n">
        <v>0</v>
      </c>
      <c r="Q18" s="18" t="n">
        <v>0</v>
      </c>
      <c r="R18" s="20" t="n">
        <v>0</v>
      </c>
    </row>
    <row r="19" spans="1:18">
      <c r="A19" s="15" t="s">
        <v>441</v>
      </c>
      <c r="B19" s="17" t="n">
        <v>2850</v>
      </c>
      <c r="C19" s="18">
        <f>(2504.0/B19*100)</f>
        <v/>
      </c>
      <c r="D19" s="19" t="n">
        <v>346</v>
      </c>
      <c r="E19" s="18" t="n">
        <v>21.60997296</v>
      </c>
      <c r="F19" s="20" t="n">
        <v>2.48234385</v>
      </c>
      <c r="G19" s="18" t="n">
        <v>77.84022804999999</v>
      </c>
      <c r="H19" s="20" t="n">
        <v>2.39366835</v>
      </c>
      <c r="I19" s="18" t="n">
        <v>0</v>
      </c>
      <c r="J19" s="20" t="n">
        <v>0</v>
      </c>
      <c r="K19" s="18" t="n">
        <v>0.549799</v>
      </c>
      <c r="L19" s="20" t="n">
        <v>0.39696699</v>
      </c>
      <c r="M19" s="18" t="n">
        <v>0</v>
      </c>
      <c r="N19" s="20" t="n">
        <v>0</v>
      </c>
      <c r="O19" s="18" t="n">
        <v>0</v>
      </c>
      <c r="P19" s="20" t="n">
        <v>0</v>
      </c>
      <c r="Q19" s="18" t="n">
        <v>0</v>
      </c>
      <c r="R19" s="20" t="n">
        <v>0</v>
      </c>
    </row>
    <row r="20" spans="1:18">
      <c r="A20" s="15" t="s">
        <v>442</v>
      </c>
      <c r="B20" s="17" t="n">
        <v>1741</v>
      </c>
      <c r="C20" s="18">
        <f>(1538.0/B20*100)</f>
        <v/>
      </c>
      <c r="D20" s="19" t="n">
        <v>203</v>
      </c>
      <c r="E20" s="18" t="n">
        <v>12.52529461</v>
      </c>
      <c r="F20" s="20" t="n">
        <v>2.3561036</v>
      </c>
      <c r="G20" s="18" t="n">
        <v>85.31363835000001</v>
      </c>
      <c r="H20" s="20" t="n">
        <v>2.72953837</v>
      </c>
      <c r="I20" s="18" t="n">
        <v>0</v>
      </c>
      <c r="J20" s="20" t="n">
        <v>0</v>
      </c>
      <c r="K20" s="18" t="n">
        <v>1.71804597</v>
      </c>
      <c r="L20" s="20" t="n">
        <v>0.98915641</v>
      </c>
      <c r="M20" s="18" t="n">
        <v>0</v>
      </c>
      <c r="N20" s="20" t="n">
        <v>0</v>
      </c>
      <c r="O20" s="18" t="n">
        <v>0</v>
      </c>
      <c r="P20" s="20" t="n">
        <v>0</v>
      </c>
      <c r="Q20" s="18" t="n">
        <v>0.44302107</v>
      </c>
      <c r="R20" s="20" t="n">
        <v>0.44803341</v>
      </c>
    </row>
    <row r="21" spans="1:18">
      <c r="A21" s="15" t="s">
        <v>443</v>
      </c>
      <c r="B21" s="17" t="n">
        <v>2833</v>
      </c>
      <c r="C21" s="18">
        <f>(2370.0/B21*100)</f>
        <v/>
      </c>
      <c r="D21" s="19" t="n">
        <v>463</v>
      </c>
      <c r="E21" s="18" t="n">
        <v>10.16865529</v>
      </c>
      <c r="F21" s="20" t="n">
        <v>1.5815084</v>
      </c>
      <c r="G21" s="18" t="n">
        <v>89.26501431</v>
      </c>
      <c r="H21" s="20" t="n">
        <v>1.65005248</v>
      </c>
      <c r="I21" s="18" t="n">
        <v>0</v>
      </c>
      <c r="J21" s="20" t="n">
        <v>0</v>
      </c>
      <c r="K21" s="18" t="n">
        <v>0</v>
      </c>
      <c r="L21" s="20" t="n">
        <v>0</v>
      </c>
      <c r="M21" s="18" t="n">
        <v>0</v>
      </c>
      <c r="N21" s="20" t="n">
        <v>0</v>
      </c>
      <c r="O21" s="18" t="n">
        <v>0</v>
      </c>
      <c r="P21" s="20" t="n">
        <v>0</v>
      </c>
      <c r="Q21" s="18" t="n">
        <v>0.5663304</v>
      </c>
      <c r="R21" s="20" t="n">
        <v>0.33751784</v>
      </c>
    </row>
    <row r="22" spans="1:18">
      <c r="A22" s="15" t="s">
        <v>444</v>
      </c>
      <c r="B22" s="17" t="n">
        <v>3667</v>
      </c>
      <c r="C22" s="18">
        <f>(3292.0/B22*100)</f>
        <v/>
      </c>
      <c r="D22" s="19" t="n">
        <v>375</v>
      </c>
      <c r="E22" s="18" t="n">
        <v>28.93981627</v>
      </c>
      <c r="F22" s="20" t="n">
        <v>3.05078111</v>
      </c>
      <c r="G22" s="18" t="n">
        <v>67.26117732</v>
      </c>
      <c r="H22" s="20" t="n">
        <v>3.18316469</v>
      </c>
      <c r="I22" s="18" t="n">
        <v>0</v>
      </c>
      <c r="J22" s="20" t="n">
        <v>0</v>
      </c>
      <c r="K22" s="18" t="n">
        <v>3.27086974</v>
      </c>
      <c r="L22" s="20" t="n">
        <v>0.969345</v>
      </c>
      <c r="M22" s="18" t="n">
        <v>0</v>
      </c>
      <c r="N22" s="20" t="n">
        <v>0</v>
      </c>
      <c r="O22" s="18" t="n">
        <v>0</v>
      </c>
      <c r="P22" s="20" t="n">
        <v>0</v>
      </c>
      <c r="Q22" s="18" t="n">
        <v>0.52813667</v>
      </c>
      <c r="R22" s="20" t="n">
        <v>0.37531284</v>
      </c>
    </row>
    <row r="23" spans="1:18">
      <c r="A23" s="15" t="s">
        <v>445</v>
      </c>
      <c r="B23" s="17" t="n">
        <v>5792</v>
      </c>
      <c r="C23" s="18">
        <f>(5106.0/B23*100)</f>
        <v/>
      </c>
      <c r="D23" s="19" t="n">
        <v>686</v>
      </c>
      <c r="E23" s="18" t="n">
        <v>18.77542289</v>
      </c>
      <c r="F23" s="20" t="n">
        <v>2.42861956</v>
      </c>
      <c r="G23" s="18" t="n">
        <v>78.45352570999999</v>
      </c>
      <c r="H23" s="20" t="n">
        <v>2.54218895</v>
      </c>
      <c r="I23" s="18" t="n">
        <v>0</v>
      </c>
      <c r="J23" s="20" t="n">
        <v>0</v>
      </c>
      <c r="K23" s="18" t="n">
        <v>2.67550786</v>
      </c>
      <c r="L23" s="20" t="n">
        <v>0.9085334900000001</v>
      </c>
      <c r="M23" s="18" t="n">
        <v>0</v>
      </c>
      <c r="N23" s="20" t="n">
        <v>0</v>
      </c>
      <c r="O23" s="18" t="n">
        <v>0</v>
      </c>
      <c r="P23" s="20" t="n">
        <v>0</v>
      </c>
      <c r="Q23" s="18" t="n">
        <v>0.09554354</v>
      </c>
      <c r="R23" s="20" t="n">
        <v>0.13209013</v>
      </c>
    </row>
    <row r="24" spans="1:18">
      <c r="A24" s="15" t="s">
        <v>446</v>
      </c>
      <c r="B24" s="17" t="n">
        <v>3309</v>
      </c>
      <c r="C24" s="18">
        <f>(2954.0/B24*100)</f>
        <v/>
      </c>
      <c r="D24" s="19" t="n">
        <v>355</v>
      </c>
      <c r="E24" s="18" t="n">
        <v>15.18392208</v>
      </c>
      <c r="F24" s="20" t="n">
        <v>2.16010152</v>
      </c>
      <c r="G24" s="18" t="n">
        <v>82.0013656</v>
      </c>
      <c r="H24" s="20" t="n">
        <v>2.26915626</v>
      </c>
      <c r="I24" s="18" t="n">
        <v>0</v>
      </c>
      <c r="J24" s="20" t="n">
        <v>0</v>
      </c>
      <c r="K24" s="18" t="n">
        <v>2.53382531</v>
      </c>
      <c r="L24" s="20" t="n">
        <v>0.7683998399999999</v>
      </c>
      <c r="M24" s="18" t="n">
        <v>0</v>
      </c>
      <c r="N24" s="20" t="n">
        <v>0</v>
      </c>
      <c r="O24" s="18" t="n">
        <v>0</v>
      </c>
      <c r="P24" s="20" t="n">
        <v>0</v>
      </c>
      <c r="Q24" s="18" t="n">
        <v>0.28088702</v>
      </c>
      <c r="R24" s="20" t="n">
        <v>0.27582845</v>
      </c>
    </row>
    <row r="25" spans="1:18">
      <c r="A25" s="15" t="s">
        <v>447</v>
      </c>
      <c r="B25" s="17" t="n">
        <v>2669</v>
      </c>
      <c r="C25" s="18">
        <f>(2330.0/B25*100)</f>
        <v/>
      </c>
      <c r="D25" s="19" t="n">
        <v>339</v>
      </c>
      <c r="E25" s="18" t="n">
        <v>4.92616831</v>
      </c>
      <c r="F25" s="20" t="n">
        <v>1.24857151</v>
      </c>
      <c r="G25" s="18" t="n">
        <v>94.55912812</v>
      </c>
      <c r="H25" s="20" t="n">
        <v>1.30481397</v>
      </c>
      <c r="I25" s="18" t="n">
        <v>0</v>
      </c>
      <c r="J25" s="20" t="n">
        <v>0</v>
      </c>
      <c r="K25" s="18" t="n">
        <v>0.51470357</v>
      </c>
      <c r="L25" s="20" t="n">
        <v>0.37869117</v>
      </c>
      <c r="M25" s="18" t="n">
        <v>0</v>
      </c>
      <c r="N25" s="20" t="n">
        <v>0</v>
      </c>
      <c r="O25" s="18" t="n">
        <v>0</v>
      </c>
      <c r="P25" s="20" t="n">
        <v>0</v>
      </c>
      <c r="Q25" s="18" t="n">
        <v>0</v>
      </c>
      <c r="R25" s="20" t="n">
        <v>0</v>
      </c>
    </row>
    <row r="26" spans="1:18">
      <c r="A26" s="15" t="s">
        <v>448</v>
      </c>
      <c r="B26" s="17" t="n">
        <v>2419</v>
      </c>
      <c r="C26" s="18">
        <f>(2126.0/B26*100)</f>
        <v/>
      </c>
      <c r="D26" s="19" t="n">
        <v>293</v>
      </c>
      <c r="E26" s="18" t="n">
        <v>14.25285128</v>
      </c>
      <c r="F26" s="20" t="n">
        <v>2.28974359</v>
      </c>
      <c r="G26" s="18" t="n">
        <v>84.07820483</v>
      </c>
      <c r="H26" s="20" t="n">
        <v>2.26280258</v>
      </c>
      <c r="I26" s="18" t="n">
        <v>0</v>
      </c>
      <c r="J26" s="20" t="n">
        <v>0</v>
      </c>
      <c r="K26" s="18" t="n">
        <v>0.54828921</v>
      </c>
      <c r="L26" s="20" t="n">
        <v>0.38657728</v>
      </c>
      <c r="M26" s="18" t="n">
        <v>0</v>
      </c>
      <c r="N26" s="20" t="n">
        <v>0</v>
      </c>
      <c r="O26" s="18" t="n">
        <v>0</v>
      </c>
      <c r="P26" s="20" t="n">
        <v>0</v>
      </c>
      <c r="Q26" s="18" t="n">
        <v>1.12065468</v>
      </c>
      <c r="R26" s="20" t="n">
        <v>0.69219351</v>
      </c>
    </row>
    <row r="27" spans="1:18">
      <c r="A27" s="15" t="s">
        <v>449</v>
      </c>
      <c r="B27" s="17" t="n">
        <v>2683</v>
      </c>
      <c r="C27" s="18">
        <f>(2352.0/B27*100)</f>
        <v/>
      </c>
      <c r="D27" s="19" t="n">
        <v>331</v>
      </c>
      <c r="E27" s="18" t="n">
        <v>21.93892422</v>
      </c>
      <c r="F27" s="20" t="n">
        <v>2.27215659</v>
      </c>
      <c r="G27" s="18" t="n">
        <v>75.57200172</v>
      </c>
      <c r="H27" s="20" t="n">
        <v>2.3717617</v>
      </c>
      <c r="I27" s="18" t="n">
        <v>0</v>
      </c>
      <c r="J27" s="20" t="n">
        <v>0</v>
      </c>
      <c r="K27" s="18" t="n">
        <v>1.88177838</v>
      </c>
      <c r="L27" s="20" t="n">
        <v>0.75696716</v>
      </c>
      <c r="M27" s="18" t="n">
        <v>0</v>
      </c>
      <c r="N27" s="20" t="n">
        <v>0</v>
      </c>
      <c r="O27" s="18" t="n">
        <v>0</v>
      </c>
      <c r="P27" s="20" t="n">
        <v>0</v>
      </c>
      <c r="Q27" s="18" t="n">
        <v>0.6072956900000001</v>
      </c>
      <c r="R27" s="20" t="n">
        <v>0.42784845</v>
      </c>
    </row>
    <row r="28" spans="1:18">
      <c r="A28" s="15" t="s">
        <v>450</v>
      </c>
      <c r="B28" s="17" t="n">
        <v>3803</v>
      </c>
      <c r="C28" s="18">
        <f>(3383.0/B28*100)</f>
        <v/>
      </c>
      <c r="D28" s="19" t="n">
        <v>420</v>
      </c>
      <c r="E28" s="18" t="n">
        <v>34.16294639</v>
      </c>
      <c r="F28" s="20" t="n">
        <v>2.95083163</v>
      </c>
      <c r="G28" s="18" t="n">
        <v>64.06199470999999</v>
      </c>
      <c r="H28" s="20" t="n">
        <v>3.02340442</v>
      </c>
      <c r="I28" s="18" t="n">
        <v>0</v>
      </c>
      <c r="J28" s="20" t="n">
        <v>0</v>
      </c>
      <c r="K28" s="18" t="n">
        <v>1.09120525</v>
      </c>
      <c r="L28" s="20" t="n">
        <v>0.56399319</v>
      </c>
      <c r="M28" s="18" t="n">
        <v>0</v>
      </c>
      <c r="N28" s="20" t="n">
        <v>0</v>
      </c>
      <c r="O28" s="18" t="n">
        <v>0</v>
      </c>
      <c r="P28" s="20" t="n">
        <v>0</v>
      </c>
      <c r="Q28" s="18" t="n">
        <v>0.68385365</v>
      </c>
      <c r="R28" s="20" t="n">
        <v>0.39062662</v>
      </c>
    </row>
    <row r="29" spans="1:18">
      <c r="A29" s="15" t="s">
        <v>451</v>
      </c>
      <c r="B29" s="17" t="n">
        <v>2700</v>
      </c>
      <c r="C29" s="18">
        <f>(2385.0/B29*100)</f>
        <v/>
      </c>
      <c r="D29" s="19" t="n">
        <v>315</v>
      </c>
      <c r="E29" s="18" t="n">
        <v>13.49206094</v>
      </c>
      <c r="F29" s="20" t="n">
        <v>1.79038822</v>
      </c>
      <c r="G29" s="18" t="n">
        <v>86.50793906</v>
      </c>
      <c r="H29" s="20" t="n">
        <v>1.79038822</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(2015.0/B30*100)</f>
        <v/>
      </c>
      <c r="D30" s="19" t="n">
        <v>242</v>
      </c>
      <c r="E30" s="18" t="n">
        <v>12.24976539</v>
      </c>
      <c r="F30" s="20" t="n">
        <v>1.8686098</v>
      </c>
      <c r="G30" s="18" t="n">
        <v>84.31896082999999</v>
      </c>
      <c r="H30" s="20" t="n">
        <v>2.09622153</v>
      </c>
      <c r="I30" s="18" t="n">
        <v>0</v>
      </c>
      <c r="J30" s="20" t="n">
        <v>0</v>
      </c>
      <c r="K30" s="18" t="n">
        <v>1.81467822</v>
      </c>
      <c r="L30" s="20" t="n">
        <v>0.92332799</v>
      </c>
      <c r="M30" s="18" t="n">
        <v>0</v>
      </c>
      <c r="N30" s="20" t="n">
        <v>0</v>
      </c>
      <c r="O30" s="18" t="n">
        <v>0</v>
      </c>
      <c r="P30" s="20" t="n">
        <v>0</v>
      </c>
      <c r="Q30" s="18" t="n">
        <v>1.61659556</v>
      </c>
      <c r="R30" s="20" t="n">
        <v>0.9046887300000001</v>
      </c>
    </row>
    <row r="31" spans="1:18">
      <c r="A31" s="15" t="s">
        <v>453</v>
      </c>
      <c r="B31" s="17" t="n">
        <v>2706</v>
      </c>
      <c r="C31" s="18">
        <f>(2375.0/B31*100)</f>
        <v/>
      </c>
      <c r="D31" s="19" t="n">
        <v>331</v>
      </c>
      <c r="E31" s="18" t="n">
        <v>19.47269691</v>
      </c>
      <c r="F31" s="20" t="n">
        <v>2.32222684</v>
      </c>
      <c r="G31" s="18" t="n">
        <v>76.57337579999999</v>
      </c>
      <c r="H31" s="20" t="n">
        <v>2.33385709</v>
      </c>
      <c r="I31" s="18" t="n">
        <v>0</v>
      </c>
      <c r="J31" s="20" t="n">
        <v>0</v>
      </c>
      <c r="K31" s="18" t="n">
        <v>3.02699894</v>
      </c>
      <c r="L31" s="20" t="n">
        <v>0.96116715</v>
      </c>
      <c r="M31" s="18" t="n">
        <v>0</v>
      </c>
      <c r="N31" s="20" t="n">
        <v>0</v>
      </c>
      <c r="O31" s="18" t="n">
        <v>0</v>
      </c>
      <c r="P31" s="20" t="n">
        <v>0</v>
      </c>
      <c r="Q31" s="18" t="n">
        <v>0.92692836</v>
      </c>
      <c r="R31" s="20" t="n">
        <v>0.52830638</v>
      </c>
    </row>
    <row r="32" spans="1:18">
      <c r="A32" s="15" t="s">
        <v>454</v>
      </c>
      <c r="B32" s="17" t="n">
        <v>2209</v>
      </c>
      <c r="C32" s="18">
        <f>(1843.0/B32*100)</f>
        <v/>
      </c>
      <c r="D32" s="19" t="n">
        <v>366</v>
      </c>
      <c r="E32" s="18" t="n">
        <v>13.84873589</v>
      </c>
      <c r="F32" s="20" t="n">
        <v>1.76080297</v>
      </c>
      <c r="G32" s="18" t="n">
        <v>85.36590986</v>
      </c>
      <c r="H32" s="20" t="n">
        <v>1.82381788</v>
      </c>
      <c r="I32" s="18" t="n">
        <v>0</v>
      </c>
      <c r="J32" s="20" t="n">
        <v>0</v>
      </c>
      <c r="K32" s="18" t="n">
        <v>0.78535426</v>
      </c>
      <c r="L32" s="20" t="n">
        <v>0.44676106</v>
      </c>
      <c r="M32" s="18" t="n">
        <v>0</v>
      </c>
      <c r="N32" s="20" t="n">
        <v>0</v>
      </c>
      <c r="O32" s="18" t="n">
        <v>0</v>
      </c>
      <c r="P32" s="20" t="n">
        <v>0</v>
      </c>
      <c r="Q32" s="18" t="n">
        <v>0</v>
      </c>
      <c r="R32" s="20" t="n">
        <v>0</v>
      </c>
    </row>
    <row r="33" spans="1:18">
      <c r="A33" s="15" t="s">
        <v>455</v>
      </c>
      <c r="B33" s="17" t="n">
        <v>3651</v>
      </c>
      <c r="C33" s="18">
        <f>(3246.0/B33*100)</f>
        <v/>
      </c>
      <c r="D33" s="19" t="n">
        <v>405</v>
      </c>
      <c r="E33" s="18" t="n">
        <v>17.71172484</v>
      </c>
      <c r="F33" s="20" t="n">
        <v>1.93559494</v>
      </c>
      <c r="G33" s="18" t="n">
        <v>81.02731319999999</v>
      </c>
      <c r="H33" s="20" t="n">
        <v>1.93563604</v>
      </c>
      <c r="I33" s="18" t="n">
        <v>0</v>
      </c>
      <c r="J33" s="20" t="n">
        <v>0</v>
      </c>
      <c r="K33" s="18" t="n">
        <v>0.02118304</v>
      </c>
      <c r="L33" s="20" t="n">
        <v>0.0210362</v>
      </c>
      <c r="M33" s="18" t="n">
        <v>0</v>
      </c>
      <c r="N33" s="20" t="n">
        <v>0</v>
      </c>
      <c r="O33" s="18" t="n">
        <v>0</v>
      </c>
      <c r="P33" s="20" t="n">
        <v>0</v>
      </c>
      <c r="Q33" s="18" t="n">
        <v>1.23977892</v>
      </c>
      <c r="R33" s="20" t="n">
        <v>0.62198105</v>
      </c>
    </row>
    <row r="34" spans="1:18">
      <c r="A34" s="15" t="s">
        <v>456</v>
      </c>
      <c r="B34" s="17" t="n">
        <v>3035</v>
      </c>
      <c r="C34" s="18">
        <f>(2694.0/B34*100)</f>
        <v/>
      </c>
      <c r="D34" s="19" t="n">
        <v>341</v>
      </c>
      <c r="E34" s="18" t="n">
        <v>21.03515645</v>
      </c>
      <c r="F34" s="20" t="n">
        <v>2.07012027</v>
      </c>
      <c r="G34" s="18" t="n">
        <v>76.94265973</v>
      </c>
      <c r="H34" s="20" t="n">
        <v>2.21065345</v>
      </c>
      <c r="I34" s="18" t="n">
        <v>0</v>
      </c>
      <c r="J34" s="20" t="n">
        <v>0</v>
      </c>
      <c r="K34" s="18" t="n">
        <v>0.76004111</v>
      </c>
      <c r="L34" s="20" t="n">
        <v>0.34352768</v>
      </c>
      <c r="M34" s="18" t="n">
        <v>0</v>
      </c>
      <c r="N34" s="20" t="n">
        <v>0</v>
      </c>
      <c r="O34" s="18" t="n">
        <v>0</v>
      </c>
      <c r="P34" s="20" t="n">
        <v>0</v>
      </c>
      <c r="Q34" s="18" t="n">
        <v>1.2621427</v>
      </c>
      <c r="R34" s="20" t="n">
        <v>0.64505928</v>
      </c>
    </row>
    <row r="35" spans="1:18">
      <c r="A35" s="15" t="s">
        <v>457</v>
      </c>
      <c r="B35" s="17" t="n">
        <v>2901</v>
      </c>
      <c r="C35" s="18">
        <f>(2565.0/B35*100)</f>
        <v/>
      </c>
      <c r="D35" s="19" t="n">
        <v>336</v>
      </c>
      <c r="E35" s="18" t="n">
        <v>19.0991345</v>
      </c>
      <c r="F35" s="20" t="n">
        <v>2.28250813</v>
      </c>
      <c r="G35" s="18" t="n">
        <v>80.35663682000001</v>
      </c>
      <c r="H35" s="20" t="n">
        <v>2.2933691</v>
      </c>
      <c r="I35" s="18" t="n">
        <v>0</v>
      </c>
      <c r="J35" s="20" t="n">
        <v>0</v>
      </c>
      <c r="K35" s="18" t="n">
        <v>0.54422868</v>
      </c>
      <c r="L35" s="20" t="n">
        <v>0.27359977</v>
      </c>
      <c r="M35" s="18" t="n">
        <v>0</v>
      </c>
      <c r="N35" s="20" t="n">
        <v>0</v>
      </c>
      <c r="O35" s="18" t="n">
        <v>0</v>
      </c>
      <c r="P35" s="20" t="n">
        <v>0</v>
      </c>
      <c r="Q35" s="18" t="n">
        <v>0</v>
      </c>
      <c r="R35" s="20" t="n">
        <v>0</v>
      </c>
    </row>
    <row r="36" spans="1:18">
      <c r="A36" s="15" t="s">
        <v>458</v>
      </c>
      <c r="B36" s="17" t="n">
        <v>3404</v>
      </c>
      <c r="C36" s="18">
        <f>(3009.0/B36*100)</f>
        <v/>
      </c>
      <c r="D36" s="19" t="n">
        <v>395</v>
      </c>
      <c r="E36" s="18" t="n">
        <v>18.3615945</v>
      </c>
      <c r="F36" s="20" t="n">
        <v>2.46138505</v>
      </c>
      <c r="G36" s="18" t="n">
        <v>78.95438772999999</v>
      </c>
      <c r="H36" s="20" t="n">
        <v>2.60837983</v>
      </c>
      <c r="I36" s="18" t="n">
        <v>0</v>
      </c>
      <c r="J36" s="20" t="n">
        <v>0</v>
      </c>
      <c r="K36" s="18" t="n">
        <v>2.68401778</v>
      </c>
      <c r="L36" s="20" t="n">
        <v>0.82557626</v>
      </c>
      <c r="M36" s="18" t="n">
        <v>0</v>
      </c>
      <c r="N36" s="20" t="n">
        <v>0</v>
      </c>
      <c r="O36" s="18" t="n">
        <v>0</v>
      </c>
      <c r="P36" s="20" t="n">
        <v>0</v>
      </c>
      <c r="Q36" s="18" t="n">
        <v>0</v>
      </c>
      <c r="R36" s="20" t="n">
        <v>0</v>
      </c>
    </row>
    <row r="37" spans="1:18">
      <c r="A37" s="15" t="s">
        <v>459</v>
      </c>
      <c r="B37" s="17" t="n">
        <v>2731</v>
      </c>
      <c r="C37" s="18">
        <f>(2395.0/B37*100)</f>
        <v/>
      </c>
      <c r="D37" s="19" t="n">
        <v>336</v>
      </c>
      <c r="E37" s="18" t="n">
        <v>18.60465619</v>
      </c>
      <c r="F37" s="20" t="n">
        <v>2.34478879</v>
      </c>
      <c r="G37" s="18" t="n">
        <v>75.07240973</v>
      </c>
      <c r="H37" s="20" t="n">
        <v>2.63795624</v>
      </c>
      <c r="I37" s="18" t="n">
        <v>0</v>
      </c>
      <c r="J37" s="20" t="n">
        <v>0</v>
      </c>
      <c r="K37" s="18" t="n">
        <v>4.95772532</v>
      </c>
      <c r="L37" s="20" t="n">
        <v>1.19929022</v>
      </c>
      <c r="M37" s="18" t="n">
        <v>0</v>
      </c>
      <c r="N37" s="20" t="n">
        <v>0</v>
      </c>
      <c r="O37" s="18" t="n">
        <v>0</v>
      </c>
      <c r="P37" s="20" t="n">
        <v>0</v>
      </c>
      <c r="Q37" s="18" t="n">
        <v>1.36520876</v>
      </c>
      <c r="R37" s="20" t="n">
        <v>0.60517532</v>
      </c>
    </row>
    <row r="38" spans="1:18">
      <c r="A38" s="15" t="s">
        <v>460</v>
      </c>
      <c r="B38" s="17" t="n">
        <v>2807</v>
      </c>
      <c r="C38" s="18">
        <f>(2332.0/B38*100)</f>
        <v/>
      </c>
      <c r="D38" s="19" t="n">
        <v>475</v>
      </c>
      <c r="E38" s="18" t="n">
        <v>20.75080754</v>
      </c>
      <c r="F38" s="20" t="n">
        <v>2.00052132</v>
      </c>
      <c r="G38" s="18" t="n">
        <v>74.98202285000001</v>
      </c>
      <c r="H38" s="20" t="n">
        <v>2.24889286</v>
      </c>
      <c r="I38" s="18" t="n">
        <v>0</v>
      </c>
      <c r="J38" s="20" t="n">
        <v>0</v>
      </c>
      <c r="K38" s="18" t="n">
        <v>3.86021737</v>
      </c>
      <c r="L38" s="20" t="n">
        <v>1.13066273</v>
      </c>
      <c r="M38" s="18" t="n">
        <v>0</v>
      </c>
      <c r="N38" s="20" t="n">
        <v>0</v>
      </c>
      <c r="O38" s="18" t="n">
        <v>0</v>
      </c>
      <c r="P38" s="20" t="n">
        <v>0</v>
      </c>
      <c r="Q38" s="18" t="n">
        <v>0.40695225</v>
      </c>
      <c r="R38" s="20" t="n">
        <v>0.30128459</v>
      </c>
    </row>
    <row r="39" spans="1:18">
      <c r="A39" s="15" t="s">
        <v>461</v>
      </c>
      <c r="B39" s="17" t="n">
        <v>2938</v>
      </c>
      <c r="C39" s="18">
        <f>(2581.0/B39*100)</f>
        <v/>
      </c>
      <c r="D39" s="19" t="n">
        <v>357</v>
      </c>
      <c r="E39" s="18" t="n">
        <v>39.30746632</v>
      </c>
      <c r="F39" s="20" t="n">
        <v>2.71599785</v>
      </c>
      <c r="G39" s="18" t="n">
        <v>58.95674632</v>
      </c>
      <c r="H39" s="20" t="n">
        <v>2.6625805</v>
      </c>
      <c r="I39" s="18" t="n">
        <v>0</v>
      </c>
      <c r="J39" s="20" t="n">
        <v>0</v>
      </c>
      <c r="K39" s="18" t="n">
        <v>0.31549057</v>
      </c>
      <c r="L39" s="20" t="n">
        <v>0.28151199</v>
      </c>
      <c r="M39" s="18" t="n">
        <v>0</v>
      </c>
      <c r="N39" s="20" t="n">
        <v>0</v>
      </c>
      <c r="O39" s="18" t="n">
        <v>0</v>
      </c>
      <c r="P39" s="20" t="n">
        <v>0</v>
      </c>
      <c r="Q39" s="18" t="n">
        <v>1.4202968</v>
      </c>
      <c r="R39" s="20" t="n">
        <v>0.35569447</v>
      </c>
    </row>
    <row r="40" spans="1:18">
      <c r="A40" s="15" t="s">
        <v>462</v>
      </c>
      <c r="B40" s="17" t="n">
        <v>6922</v>
      </c>
      <c r="C40" s="18">
        <f>(6108.0/B40*100)</f>
        <v/>
      </c>
      <c r="D40" s="19" t="n">
        <v>814</v>
      </c>
      <c r="E40" s="18" t="n">
        <v>16.60727598</v>
      </c>
      <c r="F40" s="20" t="n">
        <v>1.98734822</v>
      </c>
      <c r="G40" s="18" t="n">
        <v>81.56459538</v>
      </c>
      <c r="H40" s="20" t="n">
        <v>1.91410414</v>
      </c>
      <c r="I40" s="18" t="n">
        <v>0</v>
      </c>
      <c r="J40" s="20" t="n">
        <v>0</v>
      </c>
      <c r="K40" s="18" t="n">
        <v>0.9022315</v>
      </c>
      <c r="L40" s="20" t="n">
        <v>0.49531129</v>
      </c>
      <c r="M40" s="18" t="n">
        <v>0</v>
      </c>
      <c r="N40" s="20" t="n">
        <v>0</v>
      </c>
      <c r="O40" s="18" t="n">
        <v>0</v>
      </c>
      <c r="P40" s="20" t="n">
        <v>0</v>
      </c>
      <c r="Q40" s="18" t="n">
        <v>0.92589714</v>
      </c>
      <c r="R40" s="20" t="n">
        <v>0.48356808</v>
      </c>
    </row>
    <row r="41" spans="1:18">
      <c r="A41" s="15" t="s">
        <v>463</v>
      </c>
      <c r="B41" s="17" t="n">
        <v>2854</v>
      </c>
      <c r="C41" s="18">
        <f>(2527.0/B41*100)</f>
        <v/>
      </c>
      <c r="D41" s="19" t="n">
        <v>327</v>
      </c>
      <c r="E41" s="18" t="n">
        <v>21.31661495</v>
      </c>
      <c r="F41" s="20" t="n">
        <v>2.48188558</v>
      </c>
      <c r="G41" s="18" t="n">
        <v>76.44187882</v>
      </c>
      <c r="H41" s="20" t="n">
        <v>2.66136956</v>
      </c>
      <c r="I41" s="18" t="n">
        <v>0</v>
      </c>
      <c r="J41" s="20" t="n">
        <v>0</v>
      </c>
      <c r="K41" s="18" t="n">
        <v>2.24150623</v>
      </c>
      <c r="L41" s="20" t="n">
        <v>0.8775844</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(10999.0/B46*100)</f>
        <v/>
      </c>
      <c r="D46" s="19" t="n">
        <v>1074</v>
      </c>
      <c r="E46" s="18" t="n">
        <v>38.14200387</v>
      </c>
      <c r="F46" s="20" t="n">
        <v>1.91494774</v>
      </c>
      <c r="G46" s="18" t="n">
        <v>56.06188251</v>
      </c>
      <c r="H46" s="20" t="n">
        <v>1.92671078</v>
      </c>
      <c r="I46" s="18" t="n">
        <v>0</v>
      </c>
      <c r="J46" s="20" t="n">
        <v>0</v>
      </c>
      <c r="K46" s="18" t="n">
        <v>4.28030363</v>
      </c>
      <c r="L46" s="20" t="n">
        <v>0.64903371</v>
      </c>
      <c r="M46" s="18" t="n">
        <v>0</v>
      </c>
      <c r="N46" s="20" t="n">
        <v>0</v>
      </c>
      <c r="O46" s="18" t="n">
        <v>0</v>
      </c>
      <c r="P46" s="20" t="n">
        <v>0</v>
      </c>
      <c r="Q46" s="18" t="n">
        <v>1.51580999</v>
      </c>
      <c r="R46" s="20" t="n">
        <v>0.45119135</v>
      </c>
    </row>
    <row r="47" spans="1:18">
      <c r="A47" s="15" t="s">
        <v>470</v>
      </c>
      <c r="B47" s="17" t="n">
        <v>2823</v>
      </c>
      <c r="C47" s="18">
        <f>(2486.0/B47*100)</f>
        <v/>
      </c>
      <c r="D47" s="19" t="n">
        <v>337</v>
      </c>
      <c r="E47" s="18" t="n">
        <v>28.12422249</v>
      </c>
      <c r="F47" s="20" t="n">
        <v>2.63452132</v>
      </c>
      <c r="G47" s="18" t="n">
        <v>68.05128286</v>
      </c>
      <c r="H47" s="20" t="n">
        <v>2.63696821</v>
      </c>
      <c r="I47" s="18" t="n">
        <v>0</v>
      </c>
      <c r="J47" s="20" t="n">
        <v>0</v>
      </c>
      <c r="K47" s="18" t="n">
        <v>3.53251153</v>
      </c>
      <c r="L47" s="20" t="n">
        <v>1.00059616</v>
      </c>
      <c r="M47" s="18" t="n">
        <v>0</v>
      </c>
      <c r="N47" s="20" t="n">
        <v>0</v>
      </c>
      <c r="O47" s="18" t="n">
        <v>0</v>
      </c>
      <c r="P47" s="20" t="n">
        <v>0</v>
      </c>
      <c r="Q47" s="18" t="n">
        <v>0.29198312</v>
      </c>
      <c r="R47" s="20" t="n">
        <v>0.29675586</v>
      </c>
    </row>
    <row r="48" spans="1:18">
      <c r="A48" s="15" t="s">
        <v>471</v>
      </c>
      <c r="B48" s="17" t="n">
        <v>4682</v>
      </c>
      <c r="C48" s="18">
        <f>(4106.0/B48*100)</f>
        <v/>
      </c>
      <c r="D48" s="19" t="n">
        <v>576</v>
      </c>
      <c r="E48" s="18" t="n">
        <v>14.52123012</v>
      </c>
      <c r="F48" s="20" t="n">
        <v>1.99227931</v>
      </c>
      <c r="G48" s="18" t="n">
        <v>81.18019008</v>
      </c>
      <c r="H48" s="20" t="n">
        <v>2.54832031</v>
      </c>
      <c r="I48" s="18" t="n">
        <v>0</v>
      </c>
      <c r="J48" s="20" t="n">
        <v>0</v>
      </c>
      <c r="K48" s="18" t="n">
        <v>4.00527658</v>
      </c>
      <c r="L48" s="20" t="n">
        <v>1.42602551</v>
      </c>
      <c r="M48" s="18" t="n">
        <v>0</v>
      </c>
      <c r="N48" s="20" t="n">
        <v>0</v>
      </c>
      <c r="O48" s="18" t="n">
        <v>0</v>
      </c>
      <c r="P48" s="20" t="n">
        <v>0</v>
      </c>
      <c r="Q48" s="18" t="n">
        <v>0.29330322</v>
      </c>
      <c r="R48" s="20" t="n">
        <v>0.29470362</v>
      </c>
    </row>
    <row r="49" spans="1:18">
      <c r="A49" s="15" t="s">
        <v>472</v>
      </c>
      <c r="B49" s="17" t="n">
        <v>6158</v>
      </c>
      <c r="C49" s="18">
        <f>(5430.0/B49*100)</f>
        <v/>
      </c>
      <c r="D49" s="19" t="n">
        <v>728</v>
      </c>
      <c r="E49" s="18" t="n">
        <v>33.70176238</v>
      </c>
      <c r="F49" s="20" t="n">
        <v>2.67266975</v>
      </c>
      <c r="G49" s="18" t="n">
        <v>60.72853287</v>
      </c>
      <c r="H49" s="20" t="n">
        <v>2.66224507</v>
      </c>
      <c r="I49" s="18" t="n">
        <v>0</v>
      </c>
      <c r="J49" s="20" t="n">
        <v>0</v>
      </c>
      <c r="K49" s="18" t="n">
        <v>4.59027014</v>
      </c>
      <c r="L49" s="20" t="n">
        <v>1.03138859</v>
      </c>
      <c r="M49" s="18" t="n">
        <v>0</v>
      </c>
      <c r="N49" s="20" t="n">
        <v>0</v>
      </c>
      <c r="O49" s="18" t="n">
        <v>0</v>
      </c>
      <c r="P49" s="20" t="n">
        <v>0</v>
      </c>
      <c r="Q49" s="18" t="n">
        <v>0.97943461</v>
      </c>
      <c r="R49" s="20" t="n">
        <v>0.43882047</v>
      </c>
    </row>
    <row r="50" spans="1:18">
      <c r="A50" s="15" t="s">
        <v>473</v>
      </c>
      <c r="B50" s="17" t="n">
        <v>3494</v>
      </c>
      <c r="C50" s="18">
        <f>(3149.0/B50*100)</f>
        <v/>
      </c>
      <c r="D50" s="19" t="n">
        <v>345</v>
      </c>
      <c r="E50" s="18" t="n">
        <v>25.19719856</v>
      </c>
      <c r="F50" s="20" t="n">
        <v>2.48051807</v>
      </c>
      <c r="G50" s="18" t="n">
        <v>72.79149572999999</v>
      </c>
      <c r="H50" s="20" t="n">
        <v>2.60814066</v>
      </c>
      <c r="I50" s="18" t="n">
        <v>0</v>
      </c>
      <c r="J50" s="20" t="n">
        <v>0</v>
      </c>
      <c r="K50" s="18" t="n">
        <v>1.44747978</v>
      </c>
      <c r="L50" s="20" t="n">
        <v>0.63456841</v>
      </c>
      <c r="M50" s="18" t="n">
        <v>0</v>
      </c>
      <c r="N50" s="20" t="n">
        <v>0</v>
      </c>
      <c r="O50" s="18" t="n">
        <v>0</v>
      </c>
      <c r="P50" s="20" t="n">
        <v>0</v>
      </c>
      <c r="Q50" s="18" t="n">
        <v>0.56382593</v>
      </c>
      <c r="R50" s="20" t="n">
        <v>0.39213558</v>
      </c>
    </row>
    <row r="51" spans="1:18">
      <c r="A51" s="15" t="s">
        <v>474</v>
      </c>
      <c r="B51" s="17" t="n">
        <v>3013</v>
      </c>
      <c r="C51" s="18">
        <f>(2666.0/B51*100)</f>
        <v/>
      </c>
      <c r="D51" s="19" t="n">
        <v>347</v>
      </c>
      <c r="E51" s="18" t="n">
        <v>13.90047408</v>
      </c>
      <c r="F51" s="20" t="n">
        <v>1.84347688</v>
      </c>
      <c r="G51" s="18" t="n">
        <v>83.81154964</v>
      </c>
      <c r="H51" s="20" t="n">
        <v>1.97125812</v>
      </c>
      <c r="I51" s="18" t="n">
        <v>0</v>
      </c>
      <c r="J51" s="20" t="n">
        <v>0</v>
      </c>
      <c r="K51" s="18" t="n">
        <v>1.06557903</v>
      </c>
      <c r="L51" s="20" t="n">
        <v>0.60325853</v>
      </c>
      <c r="M51" s="18" t="n">
        <v>0</v>
      </c>
      <c r="N51" s="20" t="n">
        <v>0</v>
      </c>
      <c r="O51" s="18" t="n">
        <v>0</v>
      </c>
      <c r="P51" s="20" t="n">
        <v>0</v>
      </c>
      <c r="Q51" s="18" t="n">
        <v>1.22239724</v>
      </c>
      <c r="R51" s="20" t="n">
        <v>0.60756042</v>
      </c>
    </row>
    <row r="52" spans="1:18">
      <c r="A52" s="15" t="s">
        <v>475</v>
      </c>
      <c r="B52" s="17" t="n">
        <v>2760</v>
      </c>
      <c r="C52" s="18">
        <f>(2442.0/B52*100)</f>
        <v/>
      </c>
      <c r="D52" s="19" t="n">
        <v>318</v>
      </c>
      <c r="E52" s="18" t="n">
        <v>25.55810486</v>
      </c>
      <c r="F52" s="20" t="n">
        <v>2.63313215</v>
      </c>
      <c r="G52" s="18" t="n">
        <v>71.35952042</v>
      </c>
      <c r="H52" s="20" t="n">
        <v>2.70380596</v>
      </c>
      <c r="I52" s="18" t="n">
        <v>0</v>
      </c>
      <c r="J52" s="20" t="n">
        <v>0</v>
      </c>
      <c r="K52" s="18" t="n">
        <v>2.50143354</v>
      </c>
      <c r="L52" s="20" t="n">
        <v>0.7204355</v>
      </c>
      <c r="M52" s="18" t="n">
        <v>0</v>
      </c>
      <c r="N52" s="20" t="n">
        <v>0</v>
      </c>
      <c r="O52" s="18" t="n">
        <v>0</v>
      </c>
      <c r="P52" s="20" t="n">
        <v>0</v>
      </c>
      <c r="Q52" s="18" t="n">
        <v>0.58094117</v>
      </c>
      <c r="R52" s="20" t="n">
        <v>0.41664889</v>
      </c>
    </row>
    <row r="53" spans="1:18">
      <c r="A53" s="15" t="s">
        <v>476</v>
      </c>
      <c r="B53" s="17" t="n">
        <v>2474</v>
      </c>
      <c r="C53" s="18">
        <f>(2071.0/B53*100)</f>
        <v/>
      </c>
      <c r="D53" s="19" t="n">
        <v>403</v>
      </c>
      <c r="E53" s="18" t="n">
        <v>37.11444152</v>
      </c>
      <c r="F53" s="20" t="n">
        <v>2.45897251</v>
      </c>
      <c r="G53" s="18" t="n">
        <v>38.02032999</v>
      </c>
      <c r="H53" s="20" t="n">
        <v>2.52237398</v>
      </c>
      <c r="I53" s="18" t="n">
        <v>0</v>
      </c>
      <c r="J53" s="20" t="n">
        <v>0</v>
      </c>
      <c r="K53" s="18" t="n">
        <v>23.15346172</v>
      </c>
      <c r="L53" s="20" t="n">
        <v>1.99574014</v>
      </c>
      <c r="M53" s="18" t="n">
        <v>0</v>
      </c>
      <c r="N53" s="20" t="n">
        <v>0</v>
      </c>
      <c r="O53" s="18" t="n">
        <v>0</v>
      </c>
      <c r="P53" s="20" t="n">
        <v>0</v>
      </c>
      <c r="Q53" s="18" t="n">
        <v>1.71176677</v>
      </c>
      <c r="R53" s="20" t="n">
        <v>0.6736626999999999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(2367.0/B55*100)</f>
        <v/>
      </c>
      <c r="D55" s="19" t="n">
        <v>308</v>
      </c>
      <c r="E55" s="18" t="n">
        <v>6.44862826</v>
      </c>
      <c r="F55" s="20" t="n">
        <v>1.57864085</v>
      </c>
      <c r="G55" s="18" t="n">
        <v>91.59604426999999</v>
      </c>
      <c r="H55" s="20" t="n">
        <v>1.8684086</v>
      </c>
      <c r="I55" s="18" t="n">
        <v>0</v>
      </c>
      <c r="J55" s="20" t="n">
        <v>0</v>
      </c>
      <c r="K55" s="18" t="n">
        <v>1.40834525</v>
      </c>
      <c r="L55" s="20" t="n">
        <v>0.81541714</v>
      </c>
      <c r="M55" s="18" t="n">
        <v>0</v>
      </c>
      <c r="N55" s="20" t="n">
        <v>0</v>
      </c>
      <c r="O55" s="18" t="n">
        <v>0</v>
      </c>
      <c r="P55" s="20" t="n">
        <v>0</v>
      </c>
      <c r="Q55" s="18" t="n">
        <v>0.54698221</v>
      </c>
      <c r="R55" s="20" t="n">
        <v>0.36161758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(2825.0/B61*100)</f>
        <v/>
      </c>
      <c r="D61" s="19" t="n">
        <v>376</v>
      </c>
      <c r="E61" s="18" t="n">
        <v>15.85600805</v>
      </c>
      <c r="F61" s="20" t="n">
        <v>2.14662909</v>
      </c>
      <c r="G61" s="18" t="n">
        <v>82.89687913</v>
      </c>
      <c r="H61" s="20" t="n">
        <v>2.14946546</v>
      </c>
      <c r="I61" s="18" t="n">
        <v>0</v>
      </c>
      <c r="J61" s="20" t="n">
        <v>0</v>
      </c>
      <c r="K61" s="18" t="n">
        <v>0.53145506</v>
      </c>
      <c r="L61" s="20" t="n">
        <v>0.25797678</v>
      </c>
      <c r="M61" s="18" t="n">
        <v>0</v>
      </c>
      <c r="N61" s="20" t="n">
        <v>0</v>
      </c>
      <c r="O61" s="18" t="n">
        <v>0</v>
      </c>
      <c r="P61" s="20" t="n">
        <v>0</v>
      </c>
      <c r="Q61" s="18" t="n">
        <v>0.71565776</v>
      </c>
      <c r="R61" s="20" t="n">
        <v>0.41469764</v>
      </c>
    </row>
    <row r="62" spans="1:18">
      <c r="A62" s="15" t="s">
        <v>486</v>
      </c>
      <c r="B62" s="17" t="n">
        <v>2230</v>
      </c>
      <c r="C62" s="18">
        <f>(1975.0/B62*100)</f>
        <v/>
      </c>
      <c r="D62" s="19" t="n">
        <v>255</v>
      </c>
      <c r="E62" s="18" t="n">
        <v>7.07689714</v>
      </c>
      <c r="F62" s="20" t="n">
        <v>1.55763933</v>
      </c>
      <c r="G62" s="18" t="n">
        <v>92.13953404999999</v>
      </c>
      <c r="H62" s="20" t="n">
        <v>1.53608313</v>
      </c>
      <c r="I62" s="18" t="n">
        <v>0</v>
      </c>
      <c r="J62" s="20" t="n">
        <v>0</v>
      </c>
      <c r="K62" s="18" t="n">
        <v>0.78356881</v>
      </c>
      <c r="L62" s="20" t="n">
        <v>0.54744464</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(2458.0/B67*100)</f>
        <v/>
      </c>
      <c r="D67" s="19" t="n">
        <v>313</v>
      </c>
      <c r="E67" s="18" t="n">
        <v>23.47130499</v>
      </c>
      <c r="F67" s="20" t="n">
        <v>2.50347604</v>
      </c>
      <c r="G67" s="18" t="n">
        <v>67.91916429</v>
      </c>
      <c r="H67" s="20" t="n">
        <v>3.0283702</v>
      </c>
      <c r="I67" s="18" t="n">
        <v>0</v>
      </c>
      <c r="J67" s="20" t="n">
        <v>0</v>
      </c>
      <c r="K67" s="18" t="n">
        <v>5.88257535</v>
      </c>
      <c r="L67" s="20" t="n">
        <v>1.64694017</v>
      </c>
      <c r="M67" s="18" t="n">
        <v>0</v>
      </c>
      <c r="N67" s="20" t="n">
        <v>0</v>
      </c>
      <c r="O67" s="18" t="n">
        <v>0</v>
      </c>
      <c r="P67" s="20" t="n">
        <v>0</v>
      </c>
      <c r="Q67" s="18" t="n">
        <v>2.72695537</v>
      </c>
      <c r="R67" s="20" t="n">
        <v>0.91059924</v>
      </c>
    </row>
    <row r="68" spans="1:18">
      <c r="A68" s="15" t="s">
        <v>492</v>
      </c>
      <c r="B68" s="17" t="n">
        <v>3460</v>
      </c>
      <c r="C68" s="18">
        <f>(3161.0/B68*100)</f>
        <v/>
      </c>
      <c r="D68" s="19" t="n">
        <v>299</v>
      </c>
      <c r="E68" s="18" t="n">
        <v>28.33504952</v>
      </c>
      <c r="F68" s="20" t="n">
        <v>2.98101399</v>
      </c>
      <c r="G68" s="18" t="n">
        <v>68.8580657</v>
      </c>
      <c r="H68" s="20" t="n">
        <v>2.98651069</v>
      </c>
      <c r="I68" s="18" t="n">
        <v>0</v>
      </c>
      <c r="J68" s="20" t="n">
        <v>0</v>
      </c>
      <c r="K68" s="18" t="n">
        <v>0.9572731</v>
      </c>
      <c r="L68" s="20" t="n">
        <v>0.55324415</v>
      </c>
      <c r="M68" s="18" t="n">
        <v>0</v>
      </c>
      <c r="N68" s="20" t="n">
        <v>0</v>
      </c>
      <c r="O68" s="18" t="n">
        <v>0</v>
      </c>
      <c r="P68" s="20" t="n">
        <v>0</v>
      </c>
      <c r="Q68" s="18" t="n">
        <v>1.84961167</v>
      </c>
      <c r="R68" s="20" t="n">
        <v>0.86511413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(5034.0/B70*100)</f>
        <v/>
      </c>
      <c r="D70" s="19" t="n">
        <v>1000</v>
      </c>
      <c r="E70" s="18" t="n">
        <v>35.98275204</v>
      </c>
      <c r="F70" s="20" t="n">
        <v>1.48511146</v>
      </c>
      <c r="G70" s="18" t="n">
        <v>57.73199201</v>
      </c>
      <c r="H70" s="20" t="n">
        <v>1.43250286</v>
      </c>
      <c r="I70" s="18" t="n">
        <v>0</v>
      </c>
      <c r="J70" s="20" t="n">
        <v>0</v>
      </c>
      <c r="K70" s="18" t="n">
        <v>5.33165267</v>
      </c>
      <c r="L70" s="20" t="n">
        <v>0.74184123</v>
      </c>
      <c r="M70" s="18" t="n">
        <v>0</v>
      </c>
      <c r="N70" s="20" t="n">
        <v>0</v>
      </c>
      <c r="O70" s="18" t="n">
        <v>0</v>
      </c>
      <c r="P70" s="20" t="n">
        <v>0</v>
      </c>
      <c r="Q70" s="18" t="n">
        <v>0.95360327</v>
      </c>
      <c r="R70" s="20" t="n">
        <v>0.30933307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(2749.0/B72*100)</f>
        <v/>
      </c>
      <c r="D72" s="19" t="n">
        <v>358</v>
      </c>
      <c r="E72" s="18" t="n">
        <v>12.53657636</v>
      </c>
      <c r="F72" s="20" t="n">
        <v>1.84262935</v>
      </c>
      <c r="G72" s="18" t="n">
        <v>84.49727464</v>
      </c>
      <c r="H72" s="20" t="n">
        <v>2.01529673</v>
      </c>
      <c r="I72" s="18" t="n">
        <v>0</v>
      </c>
      <c r="J72" s="20" t="n">
        <v>0</v>
      </c>
      <c r="K72" s="18" t="n">
        <v>2.09923418</v>
      </c>
      <c r="L72" s="20" t="n">
        <v>0.9025951800000001</v>
      </c>
      <c r="M72" s="18" t="n">
        <v>0</v>
      </c>
      <c r="N72" s="20" t="n">
        <v>0</v>
      </c>
      <c r="O72" s="18" t="n">
        <v>0</v>
      </c>
      <c r="P72" s="20" t="n">
        <v>0</v>
      </c>
      <c r="Q72" s="18" t="n">
        <v>0.86691482</v>
      </c>
      <c r="R72" s="20" t="n">
        <v>0.50293319</v>
      </c>
    </row>
    <row r="73" spans="1:18">
      <c r="A73" s="15" t="s">
        <v>497</v>
      </c>
      <c r="B73" s="17" t="n">
        <v>2973</v>
      </c>
      <c r="C73" s="18">
        <f>(2608.0/B73*100)</f>
        <v/>
      </c>
      <c r="D73" s="19" t="n">
        <v>365</v>
      </c>
      <c r="E73" s="18" t="n">
        <v>13.39573265</v>
      </c>
      <c r="F73" s="20" t="n">
        <v>1.9077722</v>
      </c>
      <c r="G73" s="18" t="n">
        <v>85.42451821</v>
      </c>
      <c r="H73" s="20" t="n">
        <v>1.99768994</v>
      </c>
      <c r="I73" s="18" t="n">
        <v>0</v>
      </c>
      <c r="J73" s="20" t="n">
        <v>0</v>
      </c>
      <c r="K73" s="18" t="n">
        <v>0.83568371</v>
      </c>
      <c r="L73" s="20" t="n">
        <v>0.46873946</v>
      </c>
      <c r="M73" s="18" t="n">
        <v>0</v>
      </c>
      <c r="N73" s="20" t="n">
        <v>0</v>
      </c>
      <c r="O73" s="18" t="n">
        <v>0</v>
      </c>
      <c r="P73" s="20" t="n">
        <v>0</v>
      </c>
      <c r="Q73" s="18" t="n">
        <v>0.34406543</v>
      </c>
      <c r="R73" s="20" t="n">
        <v>0.3064474</v>
      </c>
    </row>
    <row r="74" spans="1:18">
      <c r="A74" s="15" t="s">
        <v>498</v>
      </c>
      <c r="B74" s="17" t="n">
        <v>3819</v>
      </c>
      <c r="C74" s="18">
        <f>(3360.0/B74*100)</f>
        <v/>
      </c>
      <c r="D74" s="19" t="n">
        <v>459</v>
      </c>
      <c r="E74" s="18" t="n">
        <v>9.447414459999999</v>
      </c>
      <c r="F74" s="20" t="n">
        <v>1.3443753</v>
      </c>
      <c r="G74" s="18" t="n">
        <v>90.43724398000001</v>
      </c>
      <c r="H74" s="20" t="n">
        <v>1.34886335</v>
      </c>
      <c r="I74" s="18" t="n">
        <v>0</v>
      </c>
      <c r="J74" s="20" t="n">
        <v>0</v>
      </c>
      <c r="K74" s="18" t="n">
        <v>0.11534156</v>
      </c>
      <c r="L74" s="20" t="n">
        <v>0.0836216</v>
      </c>
      <c r="M74" s="18" t="n">
        <v>0</v>
      </c>
      <c r="N74" s="20" t="n">
        <v>0</v>
      </c>
      <c r="O74" s="18" t="n">
        <v>0</v>
      </c>
      <c r="P74" s="20" t="n">
        <v>0</v>
      </c>
      <c r="Q74" s="18" t="n">
        <v>0</v>
      </c>
      <c r="R74" s="20" t="n">
        <v>0</v>
      </c>
    </row>
    <row r="75" spans="1:18">
      <c r="A75" s="15" t="s">
        <v>499</v>
      </c>
      <c r="B75" s="17" t="n">
        <v>4652</v>
      </c>
      <c r="C75" s="18">
        <f>(4123.0/B75*100)</f>
        <v/>
      </c>
      <c r="D75" s="19" t="n">
        <v>529</v>
      </c>
      <c r="E75" s="18" t="n">
        <v>50.86218786</v>
      </c>
      <c r="F75" s="20" t="n">
        <v>3.01057084</v>
      </c>
      <c r="G75" s="18" t="n">
        <v>48.63558609</v>
      </c>
      <c r="H75" s="20" t="n">
        <v>3.0448275</v>
      </c>
      <c r="I75" s="18" t="n">
        <v>0</v>
      </c>
      <c r="J75" s="20" t="n">
        <v>0</v>
      </c>
      <c r="K75" s="18" t="n">
        <v>0.48257002</v>
      </c>
      <c r="L75" s="20" t="n">
        <v>0.38933719</v>
      </c>
      <c r="M75" s="18" t="n">
        <v>0</v>
      </c>
      <c r="N75" s="20" t="n">
        <v>0</v>
      </c>
      <c r="O75" s="18" t="n">
        <v>0</v>
      </c>
      <c r="P75" s="20" t="n">
        <v>0</v>
      </c>
      <c r="Q75" s="18" t="n">
        <v>0.01965603</v>
      </c>
      <c r="R75" s="20" t="n">
        <v>0.01402899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(2665.0/B77*100)</f>
        <v/>
      </c>
      <c r="D77" s="19" t="n">
        <v>304</v>
      </c>
      <c r="E77" s="18" t="n">
        <v>29.57812085</v>
      </c>
      <c r="F77" s="20" t="n">
        <v>2.74214064</v>
      </c>
      <c r="G77" s="18" t="n">
        <v>59.56566624</v>
      </c>
      <c r="H77" s="20" t="n">
        <v>3.01122817</v>
      </c>
      <c r="I77" s="18" t="n">
        <v>0</v>
      </c>
      <c r="J77" s="20" t="n">
        <v>0</v>
      </c>
      <c r="K77" s="18" t="n">
        <v>8.642463230000001</v>
      </c>
      <c r="L77" s="20" t="n">
        <v>1.60651267</v>
      </c>
      <c r="M77" s="18" t="n">
        <v>0</v>
      </c>
      <c r="N77" s="20" t="n">
        <v>0</v>
      </c>
      <c r="O77" s="18" t="n">
        <v>0</v>
      </c>
      <c r="P77" s="20" t="n">
        <v>0</v>
      </c>
      <c r="Q77" s="18" t="n">
        <v>2.21374968</v>
      </c>
      <c r="R77" s="20" t="n">
        <v>0.9451003100000001</v>
      </c>
    </row>
    <row r="78" spans="1:18">
      <c r="A78" s="15" t="s">
        <v>502</v>
      </c>
      <c r="B78" s="17" t="n">
        <v>7115</v>
      </c>
      <c r="C78" s="18">
        <f>(6228.0/B78*100)</f>
        <v/>
      </c>
      <c r="D78" s="19" t="n">
        <v>887</v>
      </c>
      <c r="E78" s="18" t="n">
        <v>30.35227272</v>
      </c>
      <c r="F78" s="20" t="n">
        <v>2.51655794</v>
      </c>
      <c r="G78" s="18" t="n">
        <v>67.79692926</v>
      </c>
      <c r="H78" s="20" t="n">
        <v>2.47777441</v>
      </c>
      <c r="I78" s="18" t="n">
        <v>0</v>
      </c>
      <c r="J78" s="20" t="n">
        <v>0</v>
      </c>
      <c r="K78" s="18" t="n">
        <v>1.361737</v>
      </c>
      <c r="L78" s="20" t="n">
        <v>0.38773046</v>
      </c>
      <c r="M78" s="18" t="n">
        <v>0</v>
      </c>
      <c r="N78" s="20" t="n">
        <v>0</v>
      </c>
      <c r="O78" s="18" t="n">
        <v>0</v>
      </c>
      <c r="P78" s="20" t="n">
        <v>0</v>
      </c>
      <c r="Q78" s="18" t="n">
        <v>0.48906102</v>
      </c>
      <c r="R78" s="20" t="n">
        <v>0.25781547</v>
      </c>
    </row>
    <row r="79" spans="1:18">
      <c r="A79" s="15" t="s">
        <v>503</v>
      </c>
      <c r="B79" s="17" t="n">
        <v>3154</v>
      </c>
      <c r="C79" s="18">
        <f>(2791.0/B79*100)</f>
        <v/>
      </c>
      <c r="D79" s="19" t="n">
        <v>363</v>
      </c>
      <c r="E79" s="18" t="n">
        <v>25.04847604</v>
      </c>
      <c r="F79" s="20" t="n">
        <v>2.09240038</v>
      </c>
      <c r="G79" s="18" t="n">
        <v>64.69832952</v>
      </c>
      <c r="H79" s="20" t="n">
        <v>2.49567718</v>
      </c>
      <c r="I79" s="18" t="n">
        <v>0</v>
      </c>
      <c r="J79" s="20" t="n">
        <v>0</v>
      </c>
      <c r="K79" s="18" t="n">
        <v>9.23910008</v>
      </c>
      <c r="L79" s="20" t="n">
        <v>1.49720202</v>
      </c>
      <c r="M79" s="18" t="n">
        <v>0</v>
      </c>
      <c r="N79" s="20" t="n">
        <v>0</v>
      </c>
      <c r="O79" s="18" t="n">
        <v>0</v>
      </c>
      <c r="P79" s="20" t="n">
        <v>0</v>
      </c>
      <c r="Q79" s="18" t="n">
        <v>1.01409436</v>
      </c>
      <c r="R79" s="20" t="n">
        <v>0.5782694900000001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(14098.0/B82*100)</f>
        <v/>
      </c>
      <c r="D82" s="19" t="n">
        <v>1863</v>
      </c>
      <c r="E82" s="18" t="n">
        <v>18.12807032</v>
      </c>
      <c r="F82" s="20" t="n">
        <v>1.85602408</v>
      </c>
      <c r="G82" s="18" t="n">
        <v>79.92900252</v>
      </c>
      <c r="H82" s="20" t="n">
        <v>1.84837702</v>
      </c>
      <c r="I82" s="18" t="n">
        <v>0</v>
      </c>
      <c r="J82" s="20" t="n">
        <v>0</v>
      </c>
      <c r="K82" s="18" t="n">
        <v>1.71076472</v>
      </c>
      <c r="L82" s="20" t="n">
        <v>0.39001419</v>
      </c>
      <c r="M82" s="18" t="n">
        <v>0</v>
      </c>
      <c r="N82" s="20" t="n">
        <v>0</v>
      </c>
      <c r="O82" s="18" t="n">
        <v>0</v>
      </c>
      <c r="P82" s="20" t="n">
        <v>0</v>
      </c>
      <c r="Q82" s="18" t="n">
        <v>0.23216244</v>
      </c>
      <c r="R82" s="20" t="n">
        <v>0.09429352000000001</v>
      </c>
    </row>
    <row r="83" spans="1:18">
      <c r="A83" s="15" t="s">
        <v>507</v>
      </c>
      <c r="B83" s="17" t="n">
        <v>808</v>
      </c>
      <c r="C83" s="18">
        <f>(719.0/B83*100)</f>
        <v/>
      </c>
      <c r="D83" s="19" t="n">
        <v>89</v>
      </c>
      <c r="E83" s="18" t="n">
        <v>8.223820160000001</v>
      </c>
      <c r="F83" s="20" t="n">
        <v>3.20630007</v>
      </c>
      <c r="G83" s="18" t="n">
        <v>89.78665707</v>
      </c>
      <c r="H83" s="20" t="n">
        <v>3.21257809</v>
      </c>
      <c r="I83" s="18" t="n">
        <v>0</v>
      </c>
      <c r="J83" s="20" t="n">
        <v>0</v>
      </c>
      <c r="K83" s="18" t="n">
        <v>1.98952277</v>
      </c>
      <c r="L83" s="20" t="n">
        <v>1.35747849</v>
      </c>
      <c r="M83" s="18" t="n">
        <v>0</v>
      </c>
      <c r="N83" s="20" t="n">
        <v>0</v>
      </c>
      <c r="O83" s="18" t="n">
        <v>0</v>
      </c>
      <c r="P83" s="20" t="n">
        <v>0</v>
      </c>
      <c r="Q83" s="18" t="n">
        <v>0</v>
      </c>
      <c r="R83" s="20" t="n">
        <v>0</v>
      </c>
    </row>
    <row r="84" spans="1:18">
      <c r="A84" s="23" t="s">
        <v>508</v>
      </c>
      <c r="B84" s="24" t="n">
        <v>938</v>
      </c>
      <c r="C84" s="25">
        <f>(835.0/B84*100)</f>
        <v/>
      </c>
      <c r="D84" s="19" t="n">
        <v>103</v>
      </c>
      <c r="E84" s="18" t="n">
        <v>15.0678591</v>
      </c>
      <c r="F84" s="20" t="n">
        <v>3.93146252</v>
      </c>
      <c r="G84" s="18" t="n">
        <v>84.93214089999999</v>
      </c>
      <c r="H84" s="20" t="n">
        <v>3.93146252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(6328.0/B7*100)</f>
        <v/>
      </c>
      <c r="D7" s="19" t="n">
        <v>835</v>
      </c>
      <c r="E7" s="18" t="n">
        <v>25.05402054</v>
      </c>
      <c r="F7" s="20" t="n">
        <v>1.90000465</v>
      </c>
      <c r="G7" s="18" t="n">
        <v>72.46612407000001</v>
      </c>
      <c r="H7" s="20" t="n">
        <v>2.06997914</v>
      </c>
      <c r="I7" s="18" t="n">
        <v>0</v>
      </c>
      <c r="J7" s="20" t="n">
        <v>0</v>
      </c>
      <c r="K7" s="18" t="n">
        <v>2.47985539</v>
      </c>
      <c r="L7" s="20" t="n">
        <v>0.63165142</v>
      </c>
      <c r="M7" s="18" t="n">
        <v>0</v>
      </c>
      <c r="N7" s="20" t="n">
        <v>0</v>
      </c>
      <c r="O7" s="18" t="n">
        <v>0</v>
      </c>
      <c r="P7" s="20" t="n">
        <v>0</v>
      </c>
      <c r="Q7" s="18" t="n">
        <v>0</v>
      </c>
      <c r="R7" s="20" t="n">
        <v>0</v>
      </c>
    </row>
    <row r="8" spans="1:18">
      <c r="A8" s="15" t="s">
        <v>430</v>
      </c>
      <c r="B8" s="17" t="n">
        <v>3443</v>
      </c>
      <c r="C8" s="18">
        <f>(3021.0/B8*100)</f>
        <v/>
      </c>
      <c r="D8" s="19" t="n">
        <v>422</v>
      </c>
      <c r="E8" s="18" t="n">
        <v>28.85556766</v>
      </c>
      <c r="F8" s="20" t="n">
        <v>2.44912143</v>
      </c>
      <c r="G8" s="18" t="n">
        <v>67.95191576000001</v>
      </c>
      <c r="H8" s="20" t="n">
        <v>2.71941934</v>
      </c>
      <c r="I8" s="18" t="n">
        <v>0</v>
      </c>
      <c r="J8" s="20" t="n">
        <v>0</v>
      </c>
      <c r="K8" s="18" t="n">
        <v>3.19251658</v>
      </c>
      <c r="L8" s="20" t="n">
        <v>0.97209322</v>
      </c>
      <c r="M8" s="18" t="n">
        <v>0</v>
      </c>
      <c r="N8" s="20" t="n">
        <v>0</v>
      </c>
      <c r="O8" s="18" t="n">
        <v>0</v>
      </c>
      <c r="P8" s="20" t="n">
        <v>0</v>
      </c>
      <c r="Q8" s="18" t="n">
        <v>0</v>
      </c>
      <c r="R8" s="20" t="n">
        <v>0</v>
      </c>
    </row>
    <row r="9" spans="1:18">
      <c r="A9" s="15" t="s">
        <v>431</v>
      </c>
      <c r="B9" s="17" t="n">
        <v>4752</v>
      </c>
      <c r="C9" s="18">
        <f>(4222.0/B9*100)</f>
        <v/>
      </c>
      <c r="D9" s="19" t="n">
        <v>530</v>
      </c>
      <c r="E9" s="18" t="n">
        <v>30.11360854</v>
      </c>
      <c r="F9" s="20" t="n">
        <v>2.10733852</v>
      </c>
      <c r="G9" s="18" t="n">
        <v>66.87437249</v>
      </c>
      <c r="H9" s="20" t="n">
        <v>2.03818779</v>
      </c>
      <c r="I9" s="18" t="n">
        <v>0</v>
      </c>
      <c r="J9" s="20" t="n">
        <v>0</v>
      </c>
      <c r="K9" s="18" t="n">
        <v>3.01201897</v>
      </c>
      <c r="L9" s="20" t="n">
        <v>0.81573632</v>
      </c>
      <c r="M9" s="18" t="n">
        <v>0</v>
      </c>
      <c r="N9" s="20" t="n">
        <v>0</v>
      </c>
      <c r="O9" s="18" t="n">
        <v>0</v>
      </c>
      <c r="P9" s="20" t="n">
        <v>0</v>
      </c>
      <c r="Q9" s="18" t="n">
        <v>0</v>
      </c>
      <c r="R9" s="20" t="n">
        <v>0</v>
      </c>
    </row>
    <row r="10" spans="1:18">
      <c r="A10" s="15" t="s">
        <v>432</v>
      </c>
      <c r="B10" s="17" t="n">
        <v>10022</v>
      </c>
      <c r="C10" s="18">
        <f>(8825.0/B10*100)</f>
        <v/>
      </c>
      <c r="D10" s="19" t="n">
        <v>1197</v>
      </c>
      <c r="E10" s="18" t="n">
        <v>27.24480688</v>
      </c>
      <c r="F10" s="20" t="n">
        <v>1.73808894</v>
      </c>
      <c r="G10" s="18" t="n">
        <v>71.63346181</v>
      </c>
      <c r="H10" s="20" t="n">
        <v>1.73842216</v>
      </c>
      <c r="I10" s="18" t="n">
        <v>0</v>
      </c>
      <c r="J10" s="20" t="n">
        <v>0</v>
      </c>
      <c r="K10" s="18" t="n">
        <v>1.1217313</v>
      </c>
      <c r="L10" s="20" t="n">
        <v>0.38421076</v>
      </c>
      <c r="M10" s="18" t="n">
        <v>0</v>
      </c>
      <c r="N10" s="20" t="n">
        <v>0</v>
      </c>
      <c r="O10" s="18" t="n">
        <v>0</v>
      </c>
      <c r="P10" s="20" t="n">
        <v>0</v>
      </c>
      <c r="Q10" s="18" t="n">
        <v>0</v>
      </c>
      <c r="R10" s="20" t="n">
        <v>0</v>
      </c>
    </row>
    <row r="11" spans="1:18">
      <c r="A11" s="15" t="s">
        <v>433</v>
      </c>
      <c r="B11" s="17" t="n">
        <v>3500</v>
      </c>
      <c r="C11" s="18">
        <f>(3117.0/B11*100)</f>
        <v/>
      </c>
      <c r="D11" s="19" t="n">
        <v>383</v>
      </c>
      <c r="E11" s="18" t="n">
        <v>39.68215802</v>
      </c>
      <c r="F11" s="20" t="n">
        <v>2.92013802</v>
      </c>
      <c r="G11" s="18" t="n">
        <v>55.43794528</v>
      </c>
      <c r="H11" s="20" t="n">
        <v>2.99337084</v>
      </c>
      <c r="I11" s="18" t="n">
        <v>0</v>
      </c>
      <c r="J11" s="20" t="n">
        <v>0</v>
      </c>
      <c r="K11" s="18" t="n">
        <v>4.8798967</v>
      </c>
      <c r="L11" s="20" t="n">
        <v>0.9966965</v>
      </c>
      <c r="M11" s="18" t="n">
        <v>0</v>
      </c>
      <c r="N11" s="20" t="n">
        <v>0</v>
      </c>
      <c r="O11" s="18" t="n">
        <v>0</v>
      </c>
      <c r="P11" s="20" t="n">
        <v>0</v>
      </c>
      <c r="Q11" s="18" t="n">
        <v>0</v>
      </c>
      <c r="R11" s="20" t="n">
        <v>0</v>
      </c>
    </row>
    <row r="12" spans="1:18">
      <c r="A12" s="15" t="s">
        <v>434</v>
      </c>
      <c r="B12" s="17" t="n">
        <v>3422</v>
      </c>
      <c r="C12" s="18">
        <f>(3021.0/B12*100)</f>
        <v/>
      </c>
      <c r="D12" s="19" t="n">
        <v>401</v>
      </c>
      <c r="E12" s="18" t="n">
        <v>39.26263616</v>
      </c>
      <c r="F12" s="20" t="n">
        <v>3.02467161</v>
      </c>
      <c r="G12" s="18" t="n">
        <v>57.74709416</v>
      </c>
      <c r="H12" s="20" t="n">
        <v>3.13217391</v>
      </c>
      <c r="I12" s="18" t="n">
        <v>0</v>
      </c>
      <c r="J12" s="20" t="n">
        <v>0</v>
      </c>
      <c r="K12" s="18" t="n">
        <v>2.99026968</v>
      </c>
      <c r="L12" s="20" t="n">
        <v>1.09305082</v>
      </c>
      <c r="M12" s="18" t="n">
        <v>0</v>
      </c>
      <c r="N12" s="20" t="n">
        <v>0</v>
      </c>
      <c r="O12" s="18" t="n">
        <v>0</v>
      </c>
      <c r="P12" s="20" t="n">
        <v>0</v>
      </c>
      <c r="Q12" s="18" t="n">
        <v>0</v>
      </c>
      <c r="R12" s="20" t="n">
        <v>0</v>
      </c>
    </row>
    <row r="13" spans="1:18">
      <c r="A13" s="15" t="s">
        <v>435</v>
      </c>
      <c r="B13" s="17" t="n">
        <v>3602</v>
      </c>
      <c r="C13" s="18">
        <f>(3188.0/B13*100)</f>
        <v/>
      </c>
      <c r="D13" s="19" t="n">
        <v>414</v>
      </c>
      <c r="E13" s="18" t="n">
        <v>30.93136539</v>
      </c>
      <c r="F13" s="20" t="n">
        <v>2.53237714</v>
      </c>
      <c r="G13" s="18" t="n">
        <v>63.8397347</v>
      </c>
      <c r="H13" s="20" t="n">
        <v>2.29713618</v>
      </c>
      <c r="I13" s="18" t="n">
        <v>0</v>
      </c>
      <c r="J13" s="20" t="n">
        <v>0</v>
      </c>
      <c r="K13" s="18" t="n">
        <v>5.22889991</v>
      </c>
      <c r="L13" s="20" t="n">
        <v>1.3637726</v>
      </c>
      <c r="M13" s="18" t="n">
        <v>0</v>
      </c>
      <c r="N13" s="20" t="n">
        <v>0</v>
      </c>
      <c r="O13" s="18" t="n">
        <v>0</v>
      </c>
      <c r="P13" s="20" t="n">
        <v>0</v>
      </c>
      <c r="Q13" s="18" t="n">
        <v>0</v>
      </c>
      <c r="R13" s="20" t="n">
        <v>0</v>
      </c>
    </row>
    <row r="14" spans="1:18">
      <c r="A14" s="15" t="s">
        <v>436</v>
      </c>
      <c r="B14" s="17" t="n">
        <v>2788</v>
      </c>
      <c r="C14" s="18">
        <f>(2449.0/B14*100)</f>
        <v/>
      </c>
      <c r="D14" s="19" t="n">
        <v>339</v>
      </c>
      <c r="E14" s="18" t="n">
        <v>35.95327723</v>
      </c>
      <c r="F14" s="20" t="n">
        <v>3.05056497</v>
      </c>
      <c r="G14" s="18" t="n">
        <v>63.03586331</v>
      </c>
      <c r="H14" s="20" t="n">
        <v>3.04467069</v>
      </c>
      <c r="I14" s="18" t="n">
        <v>0</v>
      </c>
      <c r="J14" s="20" t="n">
        <v>0</v>
      </c>
      <c r="K14" s="18" t="n">
        <v>1.01085946</v>
      </c>
      <c r="L14" s="20" t="n">
        <v>0.52079687</v>
      </c>
      <c r="M14" s="18" t="n">
        <v>0</v>
      </c>
      <c r="N14" s="20" t="n">
        <v>0</v>
      </c>
      <c r="O14" s="18" t="n">
        <v>0</v>
      </c>
      <c r="P14" s="20" t="n">
        <v>0</v>
      </c>
      <c r="Q14" s="18" t="n">
        <v>0</v>
      </c>
      <c r="R14" s="20" t="n">
        <v>0</v>
      </c>
    </row>
    <row r="15" spans="1:18">
      <c r="A15" s="15" t="s">
        <v>437</v>
      </c>
      <c r="B15" s="17" t="n">
        <v>2863</v>
      </c>
      <c r="C15" s="18">
        <f>(2534.0/B15*100)</f>
        <v/>
      </c>
      <c r="D15" s="19" t="n">
        <v>329</v>
      </c>
      <c r="E15" s="18" t="n">
        <v>36.61403504</v>
      </c>
      <c r="F15" s="20" t="n">
        <v>2.78963748</v>
      </c>
      <c r="G15" s="18" t="n">
        <v>62.22160571</v>
      </c>
      <c r="H15" s="20" t="n">
        <v>2.73049388</v>
      </c>
      <c r="I15" s="18" t="n">
        <v>0</v>
      </c>
      <c r="J15" s="20" t="n">
        <v>0</v>
      </c>
      <c r="K15" s="18" t="n">
        <v>1.16435925</v>
      </c>
      <c r="L15" s="20" t="n">
        <v>0.71106443</v>
      </c>
      <c r="M15" s="18" t="n">
        <v>0</v>
      </c>
      <c r="N15" s="20" t="n">
        <v>0</v>
      </c>
      <c r="O15" s="18" t="n">
        <v>0</v>
      </c>
      <c r="P15" s="20" t="n">
        <v>0</v>
      </c>
      <c r="Q15" s="18" t="n">
        <v>0</v>
      </c>
      <c r="R15" s="20" t="n">
        <v>0</v>
      </c>
    </row>
    <row r="16" spans="1:18">
      <c r="A16" s="15" t="s">
        <v>438</v>
      </c>
      <c r="B16" s="17" t="n">
        <v>3111</v>
      </c>
      <c r="C16" s="18">
        <f>(2751.0/B16*100)</f>
        <v/>
      </c>
      <c r="D16" s="19" t="n">
        <v>360</v>
      </c>
      <c r="E16" s="18" t="n">
        <v>35.45261565</v>
      </c>
      <c r="F16" s="20" t="n">
        <v>2.37273225</v>
      </c>
      <c r="G16" s="18" t="n">
        <v>60.91030071</v>
      </c>
      <c r="H16" s="20" t="n">
        <v>2.2332873</v>
      </c>
      <c r="I16" s="18" t="n">
        <v>0</v>
      </c>
      <c r="J16" s="20" t="n">
        <v>0</v>
      </c>
      <c r="K16" s="18" t="n">
        <v>3.63708363</v>
      </c>
      <c r="L16" s="20" t="n">
        <v>1.08293559</v>
      </c>
      <c r="M16" s="18" t="n">
        <v>0</v>
      </c>
      <c r="N16" s="20" t="n">
        <v>0</v>
      </c>
      <c r="O16" s="18" t="n">
        <v>0</v>
      </c>
      <c r="P16" s="20" t="n">
        <v>0</v>
      </c>
      <c r="Q16" s="18" t="n">
        <v>0</v>
      </c>
      <c r="R16" s="20" t="n">
        <v>0</v>
      </c>
    </row>
    <row r="17" spans="1:18">
      <c r="A17" s="15" t="s">
        <v>439</v>
      </c>
      <c r="B17" s="17" t="n">
        <v>3197</v>
      </c>
      <c r="C17" s="18">
        <f>(2837.0/B17*100)</f>
        <v/>
      </c>
      <c r="D17" s="19" t="n">
        <v>360</v>
      </c>
      <c r="E17" s="18" t="n">
        <v>36.39634339</v>
      </c>
      <c r="F17" s="20" t="n">
        <v>2.64565131</v>
      </c>
      <c r="G17" s="18" t="n">
        <v>62.41492591</v>
      </c>
      <c r="H17" s="20" t="n">
        <v>2.70740569</v>
      </c>
      <c r="I17" s="18" t="n">
        <v>0</v>
      </c>
      <c r="J17" s="20" t="n">
        <v>0</v>
      </c>
      <c r="K17" s="18" t="n">
        <v>1.1887307</v>
      </c>
      <c r="L17" s="20" t="n">
        <v>0.52584971</v>
      </c>
      <c r="M17" s="18" t="n">
        <v>0</v>
      </c>
      <c r="N17" s="20" t="n">
        <v>0</v>
      </c>
      <c r="O17" s="18" t="n">
        <v>0</v>
      </c>
      <c r="P17" s="20" t="n">
        <v>0</v>
      </c>
      <c r="Q17" s="18" t="n">
        <v>0</v>
      </c>
      <c r="R17" s="20" t="n">
        <v>0</v>
      </c>
    </row>
    <row r="18" spans="1:18">
      <c r="A18" s="15" t="s">
        <v>440</v>
      </c>
      <c r="B18" s="17" t="n">
        <v>2706</v>
      </c>
      <c r="C18" s="18">
        <f>(2379.0/B18*100)</f>
        <v/>
      </c>
      <c r="D18" s="19" t="n">
        <v>327</v>
      </c>
      <c r="E18" s="18" t="n">
        <v>50.79046723</v>
      </c>
      <c r="F18" s="20" t="n">
        <v>3.03364843</v>
      </c>
      <c r="G18" s="18" t="n">
        <v>44.86577044</v>
      </c>
      <c r="H18" s="20" t="n">
        <v>2.56333733</v>
      </c>
      <c r="I18" s="18" t="n">
        <v>0</v>
      </c>
      <c r="J18" s="20" t="n">
        <v>0</v>
      </c>
      <c r="K18" s="18" t="n">
        <v>4.34376233</v>
      </c>
      <c r="L18" s="20" t="n">
        <v>1.34120809</v>
      </c>
      <c r="M18" s="18" t="n">
        <v>0</v>
      </c>
      <c r="N18" s="20" t="n">
        <v>0</v>
      </c>
      <c r="O18" s="18" t="n">
        <v>0</v>
      </c>
      <c r="P18" s="20" t="n">
        <v>0</v>
      </c>
      <c r="Q18" s="18" t="n">
        <v>0</v>
      </c>
      <c r="R18" s="20" t="n">
        <v>0</v>
      </c>
    </row>
    <row r="19" spans="1:18">
      <c r="A19" s="15" t="s">
        <v>441</v>
      </c>
      <c r="B19" s="17" t="n">
        <v>2850</v>
      </c>
      <c r="C19" s="18">
        <f>(2506.0/B19*100)</f>
        <v/>
      </c>
      <c r="D19" s="19" t="n">
        <v>344</v>
      </c>
      <c r="E19" s="18" t="n">
        <v>45.12558456</v>
      </c>
      <c r="F19" s="20" t="n">
        <v>2.74252433</v>
      </c>
      <c r="G19" s="18" t="n">
        <v>53.74554218</v>
      </c>
      <c r="H19" s="20" t="n">
        <v>2.74840583</v>
      </c>
      <c r="I19" s="18" t="n">
        <v>0</v>
      </c>
      <c r="J19" s="20" t="n">
        <v>0</v>
      </c>
      <c r="K19" s="18" t="n">
        <v>1.12887327</v>
      </c>
      <c r="L19" s="20" t="n">
        <v>0.68832342</v>
      </c>
      <c r="M19" s="18" t="n">
        <v>0</v>
      </c>
      <c r="N19" s="20" t="n">
        <v>0</v>
      </c>
      <c r="O19" s="18" t="n">
        <v>0</v>
      </c>
      <c r="P19" s="20" t="n">
        <v>0</v>
      </c>
      <c r="Q19" s="18" t="n">
        <v>0</v>
      </c>
      <c r="R19" s="20" t="n">
        <v>0</v>
      </c>
    </row>
    <row r="20" spans="1:18">
      <c r="A20" s="15" t="s">
        <v>442</v>
      </c>
      <c r="B20" s="17" t="n">
        <v>1741</v>
      </c>
      <c r="C20" s="18">
        <f>(1540.0/B20*100)</f>
        <v/>
      </c>
      <c r="D20" s="19" t="n">
        <v>201</v>
      </c>
      <c r="E20" s="18" t="n">
        <v>28.5746454</v>
      </c>
      <c r="F20" s="20" t="n">
        <v>3.50226273</v>
      </c>
      <c r="G20" s="18" t="n">
        <v>69.107293</v>
      </c>
      <c r="H20" s="20" t="n">
        <v>3.56159683</v>
      </c>
      <c r="I20" s="18" t="n">
        <v>0</v>
      </c>
      <c r="J20" s="20" t="n">
        <v>0</v>
      </c>
      <c r="K20" s="18" t="n">
        <v>2.3180616</v>
      </c>
      <c r="L20" s="20" t="n">
        <v>1.14188591</v>
      </c>
      <c r="M20" s="18" t="n">
        <v>0</v>
      </c>
      <c r="N20" s="20" t="n">
        <v>0</v>
      </c>
      <c r="O20" s="18" t="n">
        <v>0</v>
      </c>
      <c r="P20" s="20" t="n">
        <v>0</v>
      </c>
      <c r="Q20" s="18" t="n">
        <v>0</v>
      </c>
      <c r="R20" s="20" t="n">
        <v>0</v>
      </c>
    </row>
    <row r="21" spans="1:18">
      <c r="A21" s="15" t="s">
        <v>443</v>
      </c>
      <c r="B21" s="17" t="n">
        <v>2833</v>
      </c>
      <c r="C21" s="18">
        <f>(2370.0/B21*100)</f>
        <v/>
      </c>
      <c r="D21" s="19" t="n">
        <v>463</v>
      </c>
      <c r="E21" s="18" t="n">
        <v>34.43671404</v>
      </c>
      <c r="F21" s="20" t="n">
        <v>2.11383719</v>
      </c>
      <c r="G21" s="18" t="n">
        <v>65.56328596</v>
      </c>
      <c r="H21" s="20" t="n">
        <v>2.11383719</v>
      </c>
      <c r="I21" s="18" t="n">
        <v>0</v>
      </c>
      <c r="J21" s="20" t="n">
        <v>0</v>
      </c>
      <c r="K21" s="18" t="n">
        <v>0</v>
      </c>
      <c r="L21" s="20" t="n">
        <v>0</v>
      </c>
      <c r="M21" s="18" t="n">
        <v>0</v>
      </c>
      <c r="N21" s="20" t="n">
        <v>0</v>
      </c>
      <c r="O21" s="18" t="n">
        <v>0</v>
      </c>
      <c r="P21" s="20" t="n">
        <v>0</v>
      </c>
      <c r="Q21" s="18" t="n">
        <v>0</v>
      </c>
      <c r="R21" s="20" t="n">
        <v>0</v>
      </c>
    </row>
    <row r="22" spans="1:18">
      <c r="A22" s="15" t="s">
        <v>444</v>
      </c>
      <c r="B22" s="17" t="n">
        <v>3667</v>
      </c>
      <c r="C22" s="18">
        <f>(3292.0/B22*100)</f>
        <v/>
      </c>
      <c r="D22" s="19" t="n">
        <v>375</v>
      </c>
      <c r="E22" s="18" t="n">
        <v>39.24342216</v>
      </c>
      <c r="F22" s="20" t="n">
        <v>2.96601612</v>
      </c>
      <c r="G22" s="18" t="n">
        <v>57.26322738</v>
      </c>
      <c r="H22" s="20" t="n">
        <v>2.85332397</v>
      </c>
      <c r="I22" s="18" t="n">
        <v>0</v>
      </c>
      <c r="J22" s="20" t="n">
        <v>0</v>
      </c>
      <c r="K22" s="18" t="n">
        <v>3.49335045</v>
      </c>
      <c r="L22" s="20" t="n">
        <v>0.9972785199999999</v>
      </c>
      <c r="M22" s="18" t="n">
        <v>0</v>
      </c>
      <c r="N22" s="20" t="n">
        <v>0</v>
      </c>
      <c r="O22" s="18" t="n">
        <v>0</v>
      </c>
      <c r="P22" s="20" t="n">
        <v>0</v>
      </c>
      <c r="Q22" s="18" t="n">
        <v>0</v>
      </c>
      <c r="R22" s="20" t="n">
        <v>0</v>
      </c>
    </row>
    <row r="23" spans="1:18">
      <c r="A23" s="15" t="s">
        <v>445</v>
      </c>
      <c r="B23" s="17" t="n">
        <v>5792</v>
      </c>
      <c r="C23" s="18">
        <f>(5109.0/B23*100)</f>
        <v/>
      </c>
      <c r="D23" s="19" t="n">
        <v>683</v>
      </c>
      <c r="E23" s="18" t="n">
        <v>23.7913479</v>
      </c>
      <c r="F23" s="20" t="n">
        <v>2.55523922</v>
      </c>
      <c r="G23" s="18" t="n">
        <v>73.12100160999999</v>
      </c>
      <c r="H23" s="20" t="n">
        <v>2.6681993</v>
      </c>
      <c r="I23" s="18" t="n">
        <v>0</v>
      </c>
      <c r="J23" s="20" t="n">
        <v>0</v>
      </c>
      <c r="K23" s="18" t="n">
        <v>3.08765049</v>
      </c>
      <c r="L23" s="20" t="n">
        <v>1.00777644</v>
      </c>
      <c r="M23" s="18" t="n">
        <v>0</v>
      </c>
      <c r="N23" s="20" t="n">
        <v>0</v>
      </c>
      <c r="O23" s="18" t="n">
        <v>0</v>
      </c>
      <c r="P23" s="20" t="n">
        <v>0</v>
      </c>
      <c r="Q23" s="18" t="n">
        <v>0</v>
      </c>
      <c r="R23" s="20" t="n">
        <v>0</v>
      </c>
    </row>
    <row r="24" spans="1:18">
      <c r="A24" s="15" t="s">
        <v>446</v>
      </c>
      <c r="B24" s="17" t="n">
        <v>3309</v>
      </c>
      <c r="C24" s="18">
        <f>(2953.0/B24*100)</f>
        <v/>
      </c>
      <c r="D24" s="19" t="n">
        <v>356</v>
      </c>
      <c r="E24" s="18" t="n">
        <v>39.56447763</v>
      </c>
      <c r="F24" s="20" t="n">
        <v>2.53671359</v>
      </c>
      <c r="G24" s="18" t="n">
        <v>57.91096509</v>
      </c>
      <c r="H24" s="20" t="n">
        <v>2.62016633</v>
      </c>
      <c r="I24" s="18" t="n">
        <v>0</v>
      </c>
      <c r="J24" s="20" t="n">
        <v>0</v>
      </c>
      <c r="K24" s="18" t="n">
        <v>2.52455729</v>
      </c>
      <c r="L24" s="20" t="n">
        <v>0.76477116</v>
      </c>
      <c r="M24" s="18" t="n">
        <v>0</v>
      </c>
      <c r="N24" s="20" t="n">
        <v>0</v>
      </c>
      <c r="O24" s="18" t="n">
        <v>0</v>
      </c>
      <c r="P24" s="20" t="n">
        <v>0</v>
      </c>
      <c r="Q24" s="18" t="n">
        <v>0</v>
      </c>
      <c r="R24" s="20" t="n">
        <v>0</v>
      </c>
    </row>
    <row r="25" spans="1:18">
      <c r="A25" s="15" t="s">
        <v>447</v>
      </c>
      <c r="B25" s="17" t="n">
        <v>2669</v>
      </c>
      <c r="C25" s="18">
        <f>(2330.0/B25*100)</f>
        <v/>
      </c>
      <c r="D25" s="19" t="n">
        <v>339</v>
      </c>
      <c r="E25" s="18" t="n">
        <v>10.03979093</v>
      </c>
      <c r="F25" s="20" t="n">
        <v>1.85371924</v>
      </c>
      <c r="G25" s="18" t="n">
        <v>89.44550551</v>
      </c>
      <c r="H25" s="20" t="n">
        <v>1.85421577</v>
      </c>
      <c r="I25" s="18" t="n">
        <v>0</v>
      </c>
      <c r="J25" s="20" t="n">
        <v>0</v>
      </c>
      <c r="K25" s="18" t="n">
        <v>0.51470357</v>
      </c>
      <c r="L25" s="20" t="n">
        <v>0.37869117</v>
      </c>
      <c r="M25" s="18" t="n">
        <v>0</v>
      </c>
      <c r="N25" s="20" t="n">
        <v>0</v>
      </c>
      <c r="O25" s="18" t="n">
        <v>0</v>
      </c>
      <c r="P25" s="20" t="n">
        <v>0</v>
      </c>
      <c r="Q25" s="18" t="n">
        <v>0</v>
      </c>
      <c r="R25" s="20" t="n">
        <v>0</v>
      </c>
    </row>
    <row r="26" spans="1:18">
      <c r="A26" s="15" t="s">
        <v>448</v>
      </c>
      <c r="B26" s="17" t="n">
        <v>2419</v>
      </c>
      <c r="C26" s="18">
        <f>(2126.0/B26*100)</f>
        <v/>
      </c>
      <c r="D26" s="19" t="n">
        <v>293</v>
      </c>
      <c r="E26" s="18" t="n">
        <v>40.16952746</v>
      </c>
      <c r="F26" s="20" t="n">
        <v>3.01408831</v>
      </c>
      <c r="G26" s="18" t="n">
        <v>59.28218333</v>
      </c>
      <c r="H26" s="20" t="n">
        <v>3.06043922</v>
      </c>
      <c r="I26" s="18" t="n">
        <v>0</v>
      </c>
      <c r="J26" s="20" t="n">
        <v>0</v>
      </c>
      <c r="K26" s="18" t="n">
        <v>0.54828921</v>
      </c>
      <c r="L26" s="20" t="n">
        <v>0.38657728</v>
      </c>
      <c r="M26" s="18" t="n">
        <v>0</v>
      </c>
      <c r="N26" s="20" t="n">
        <v>0</v>
      </c>
      <c r="O26" s="18" t="n">
        <v>0</v>
      </c>
      <c r="P26" s="20" t="n">
        <v>0</v>
      </c>
      <c r="Q26" s="18" t="n">
        <v>0</v>
      </c>
      <c r="R26" s="20" t="n">
        <v>0</v>
      </c>
    </row>
    <row r="27" spans="1:18">
      <c r="A27" s="15" t="s">
        <v>449</v>
      </c>
      <c r="B27" s="17" t="n">
        <v>2683</v>
      </c>
      <c r="C27" s="18">
        <f>(2353.0/B27*100)</f>
        <v/>
      </c>
      <c r="D27" s="19" t="n">
        <v>330</v>
      </c>
      <c r="E27" s="18" t="n">
        <v>41.06176676</v>
      </c>
      <c r="F27" s="20" t="n">
        <v>2.64044529</v>
      </c>
      <c r="G27" s="18" t="n">
        <v>56.75987361</v>
      </c>
      <c r="H27" s="20" t="n">
        <v>2.62092075</v>
      </c>
      <c r="I27" s="18" t="n">
        <v>0</v>
      </c>
      <c r="J27" s="20" t="n">
        <v>0</v>
      </c>
      <c r="K27" s="18" t="n">
        <v>2.17835963</v>
      </c>
      <c r="L27" s="20" t="n">
        <v>0.81088344</v>
      </c>
      <c r="M27" s="18" t="n">
        <v>0</v>
      </c>
      <c r="N27" s="20" t="n">
        <v>0</v>
      </c>
      <c r="O27" s="18" t="n">
        <v>0</v>
      </c>
      <c r="P27" s="20" t="n">
        <v>0</v>
      </c>
      <c r="Q27" s="18" t="n">
        <v>0</v>
      </c>
      <c r="R27" s="20" t="n">
        <v>0</v>
      </c>
    </row>
    <row r="28" spans="1:18">
      <c r="A28" s="15" t="s">
        <v>450</v>
      </c>
      <c r="B28" s="17" t="n">
        <v>3803</v>
      </c>
      <c r="C28" s="18">
        <f>(3387.0/B28*100)</f>
        <v/>
      </c>
      <c r="D28" s="19" t="n">
        <v>416</v>
      </c>
      <c r="E28" s="18" t="n">
        <v>57.78515488</v>
      </c>
      <c r="F28" s="20" t="n">
        <v>2.94005459</v>
      </c>
      <c r="G28" s="18" t="n">
        <v>40.86555114</v>
      </c>
      <c r="H28" s="20" t="n">
        <v>2.95190222</v>
      </c>
      <c r="I28" s="18" t="n">
        <v>0</v>
      </c>
      <c r="J28" s="20" t="n">
        <v>0</v>
      </c>
      <c r="K28" s="18" t="n">
        <v>1.34929398</v>
      </c>
      <c r="L28" s="20" t="n">
        <v>0.61864632</v>
      </c>
      <c r="M28" s="18" t="n">
        <v>0</v>
      </c>
      <c r="N28" s="20" t="n">
        <v>0</v>
      </c>
      <c r="O28" s="18" t="n">
        <v>0</v>
      </c>
      <c r="P28" s="20" t="n">
        <v>0</v>
      </c>
      <c r="Q28" s="18" t="n">
        <v>0</v>
      </c>
      <c r="R28" s="20" t="n">
        <v>0</v>
      </c>
    </row>
    <row r="29" spans="1:18">
      <c r="A29" s="15" t="s">
        <v>451</v>
      </c>
      <c r="B29" s="17" t="n">
        <v>2700</v>
      </c>
      <c r="C29" s="18">
        <f>(2385.0/B29*100)</f>
        <v/>
      </c>
      <c r="D29" s="19" t="n">
        <v>315</v>
      </c>
      <c r="E29" s="18" t="n">
        <v>26.37405613</v>
      </c>
      <c r="F29" s="20" t="n">
        <v>2.62755103</v>
      </c>
      <c r="G29" s="18" t="n">
        <v>73.62594387</v>
      </c>
      <c r="H29" s="20" t="n">
        <v>2.62755103</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(2016.0/B30*100)</f>
        <v/>
      </c>
      <c r="D30" s="19" t="n">
        <v>241</v>
      </c>
      <c r="E30" s="18" t="n">
        <v>28.71318938</v>
      </c>
      <c r="F30" s="20" t="n">
        <v>2.90127531</v>
      </c>
      <c r="G30" s="18" t="n">
        <v>69.46542107</v>
      </c>
      <c r="H30" s="20" t="n">
        <v>2.66352542</v>
      </c>
      <c r="I30" s="18" t="n">
        <v>0</v>
      </c>
      <c r="J30" s="20" t="n">
        <v>0</v>
      </c>
      <c r="K30" s="18" t="n">
        <v>1.82138956</v>
      </c>
      <c r="L30" s="20" t="n">
        <v>0.92706</v>
      </c>
      <c r="M30" s="18" t="n">
        <v>0</v>
      </c>
      <c r="N30" s="20" t="n">
        <v>0</v>
      </c>
      <c r="O30" s="18" t="n">
        <v>0</v>
      </c>
      <c r="P30" s="20" t="n">
        <v>0</v>
      </c>
      <c r="Q30" s="18" t="n">
        <v>0</v>
      </c>
      <c r="R30" s="20" t="n">
        <v>0</v>
      </c>
    </row>
    <row r="31" spans="1:18">
      <c r="A31" s="15" t="s">
        <v>453</v>
      </c>
      <c r="B31" s="17" t="n">
        <v>2706</v>
      </c>
      <c r="C31" s="18">
        <f>(2375.0/B31*100)</f>
        <v/>
      </c>
      <c r="D31" s="19" t="n">
        <v>331</v>
      </c>
      <c r="E31" s="18" t="n">
        <v>38.89869169</v>
      </c>
      <c r="F31" s="20" t="n">
        <v>3.01156339</v>
      </c>
      <c r="G31" s="18" t="n">
        <v>57.95057149</v>
      </c>
      <c r="H31" s="20" t="n">
        <v>2.806163</v>
      </c>
      <c r="I31" s="18" t="n">
        <v>0</v>
      </c>
      <c r="J31" s="20" t="n">
        <v>0</v>
      </c>
      <c r="K31" s="18" t="n">
        <v>3.15073681</v>
      </c>
      <c r="L31" s="20" t="n">
        <v>0.96935034</v>
      </c>
      <c r="M31" s="18" t="n">
        <v>0</v>
      </c>
      <c r="N31" s="20" t="n">
        <v>0</v>
      </c>
      <c r="O31" s="18" t="n">
        <v>0</v>
      </c>
      <c r="P31" s="20" t="n">
        <v>0</v>
      </c>
      <c r="Q31" s="18" t="n">
        <v>0</v>
      </c>
      <c r="R31" s="20" t="n">
        <v>0</v>
      </c>
    </row>
    <row r="32" spans="1:18">
      <c r="A32" s="15" t="s">
        <v>454</v>
      </c>
      <c r="B32" s="17" t="n">
        <v>2209</v>
      </c>
      <c r="C32" s="18">
        <f>(1844.0/B32*100)</f>
        <v/>
      </c>
      <c r="D32" s="19" t="n">
        <v>365</v>
      </c>
      <c r="E32" s="18" t="n">
        <v>34.53890067</v>
      </c>
      <c r="F32" s="20" t="n">
        <v>2.40655696</v>
      </c>
      <c r="G32" s="18" t="n">
        <v>64.67387244</v>
      </c>
      <c r="H32" s="20" t="n">
        <v>2.39806629</v>
      </c>
      <c r="I32" s="18" t="n">
        <v>0</v>
      </c>
      <c r="J32" s="20" t="n">
        <v>0</v>
      </c>
      <c r="K32" s="18" t="n">
        <v>0.78722689</v>
      </c>
      <c r="L32" s="20" t="n">
        <v>0.44785612</v>
      </c>
      <c r="M32" s="18" t="n">
        <v>0</v>
      </c>
      <c r="N32" s="20" t="n">
        <v>0</v>
      </c>
      <c r="O32" s="18" t="n">
        <v>0</v>
      </c>
      <c r="P32" s="20" t="n">
        <v>0</v>
      </c>
      <c r="Q32" s="18" t="n">
        <v>0</v>
      </c>
      <c r="R32" s="20" t="n">
        <v>0</v>
      </c>
    </row>
    <row r="33" spans="1:18">
      <c r="A33" s="15" t="s">
        <v>455</v>
      </c>
      <c r="B33" s="17" t="n">
        <v>3651</v>
      </c>
      <c r="C33" s="18">
        <f>(3250.0/B33*100)</f>
        <v/>
      </c>
      <c r="D33" s="19" t="n">
        <v>401</v>
      </c>
      <c r="E33" s="18" t="n">
        <v>31.86693025</v>
      </c>
      <c r="F33" s="20" t="n">
        <v>2.37507812</v>
      </c>
      <c r="G33" s="18" t="n">
        <v>68.11154784</v>
      </c>
      <c r="H33" s="20" t="n">
        <v>2.3771712</v>
      </c>
      <c r="I33" s="18" t="n">
        <v>0</v>
      </c>
      <c r="J33" s="20" t="n">
        <v>0</v>
      </c>
      <c r="K33" s="18" t="n">
        <v>0.02152191</v>
      </c>
      <c r="L33" s="20" t="n">
        <v>0.02137662</v>
      </c>
      <c r="M33" s="18" t="n">
        <v>0</v>
      </c>
      <c r="N33" s="20" t="n">
        <v>0</v>
      </c>
      <c r="O33" s="18" t="n">
        <v>0</v>
      </c>
      <c r="P33" s="20" t="n">
        <v>0</v>
      </c>
      <c r="Q33" s="18" t="n">
        <v>0</v>
      </c>
      <c r="R33" s="20" t="n">
        <v>0</v>
      </c>
    </row>
    <row r="34" spans="1:18">
      <c r="A34" s="15" t="s">
        <v>456</v>
      </c>
      <c r="B34" s="17" t="n">
        <v>3035</v>
      </c>
      <c r="C34" s="18">
        <f>(2696.0/B34*100)</f>
        <v/>
      </c>
      <c r="D34" s="19" t="n">
        <v>339</v>
      </c>
      <c r="E34" s="18" t="n">
        <v>31.37764576</v>
      </c>
      <c r="F34" s="20" t="n">
        <v>2.2470954</v>
      </c>
      <c r="G34" s="18" t="n">
        <v>66.72291927000001</v>
      </c>
      <c r="H34" s="20" t="n">
        <v>2.4523542</v>
      </c>
      <c r="I34" s="18" t="n">
        <v>0</v>
      </c>
      <c r="J34" s="20" t="n">
        <v>0</v>
      </c>
      <c r="K34" s="18" t="n">
        <v>1.89943498</v>
      </c>
      <c r="L34" s="20" t="n">
        <v>0.6919742800000001</v>
      </c>
      <c r="M34" s="18" t="n">
        <v>0</v>
      </c>
      <c r="N34" s="20" t="n">
        <v>0</v>
      </c>
      <c r="O34" s="18" t="n">
        <v>0</v>
      </c>
      <c r="P34" s="20" t="n">
        <v>0</v>
      </c>
      <c r="Q34" s="18" t="n">
        <v>0</v>
      </c>
      <c r="R34" s="20" t="n">
        <v>0</v>
      </c>
    </row>
    <row r="35" spans="1:18">
      <c r="A35" s="15" t="s">
        <v>457</v>
      </c>
      <c r="B35" s="17" t="n">
        <v>2901</v>
      </c>
      <c r="C35" s="18">
        <f>(2565.0/B35*100)</f>
        <v/>
      </c>
      <c r="D35" s="19" t="n">
        <v>336</v>
      </c>
      <c r="E35" s="18" t="n">
        <v>26.38296583</v>
      </c>
      <c r="F35" s="20" t="n">
        <v>3.17054484</v>
      </c>
      <c r="G35" s="18" t="n">
        <v>72.6233636</v>
      </c>
      <c r="H35" s="20" t="n">
        <v>3.17091287</v>
      </c>
      <c r="I35" s="18" t="n">
        <v>0</v>
      </c>
      <c r="J35" s="20" t="n">
        <v>0</v>
      </c>
      <c r="K35" s="18" t="n">
        <v>0.99367058</v>
      </c>
      <c r="L35" s="20" t="n">
        <v>0.52521389</v>
      </c>
      <c r="M35" s="18" t="n">
        <v>0</v>
      </c>
      <c r="N35" s="20" t="n">
        <v>0</v>
      </c>
      <c r="O35" s="18" t="n">
        <v>0</v>
      </c>
      <c r="P35" s="20" t="n">
        <v>0</v>
      </c>
      <c r="Q35" s="18" t="n">
        <v>0</v>
      </c>
      <c r="R35" s="20" t="n">
        <v>0</v>
      </c>
    </row>
    <row r="36" spans="1:18">
      <c r="A36" s="15" t="s">
        <v>458</v>
      </c>
      <c r="B36" s="17" t="n">
        <v>3404</v>
      </c>
      <c r="C36" s="18">
        <f>(3011.0/B36*100)</f>
        <v/>
      </c>
      <c r="D36" s="19" t="n">
        <v>393</v>
      </c>
      <c r="E36" s="18" t="n">
        <v>35.51125441</v>
      </c>
      <c r="F36" s="20" t="n">
        <v>2.4277059</v>
      </c>
      <c r="G36" s="18" t="n">
        <v>61.79604407</v>
      </c>
      <c r="H36" s="20" t="n">
        <v>2.47249621</v>
      </c>
      <c r="I36" s="18" t="n">
        <v>0</v>
      </c>
      <c r="J36" s="20" t="n">
        <v>0</v>
      </c>
      <c r="K36" s="18" t="n">
        <v>2.69270152</v>
      </c>
      <c r="L36" s="20" t="n">
        <v>0.82799704</v>
      </c>
      <c r="M36" s="18" t="n">
        <v>0</v>
      </c>
      <c r="N36" s="20" t="n">
        <v>0</v>
      </c>
      <c r="O36" s="18" t="n">
        <v>0</v>
      </c>
      <c r="P36" s="20" t="n">
        <v>0</v>
      </c>
      <c r="Q36" s="18" t="n">
        <v>0</v>
      </c>
      <c r="R36" s="20" t="n">
        <v>0</v>
      </c>
    </row>
    <row r="37" spans="1:18">
      <c r="A37" s="15" t="s">
        <v>459</v>
      </c>
      <c r="B37" s="17" t="n">
        <v>2731</v>
      </c>
      <c r="C37" s="18">
        <f>(2395.0/B37*100)</f>
        <v/>
      </c>
      <c r="D37" s="19" t="n">
        <v>336</v>
      </c>
      <c r="E37" s="18" t="n">
        <v>37.47594716</v>
      </c>
      <c r="F37" s="20" t="n">
        <v>2.41157054</v>
      </c>
      <c r="G37" s="18" t="n">
        <v>56.96215327</v>
      </c>
      <c r="H37" s="20" t="n">
        <v>2.59095575</v>
      </c>
      <c r="I37" s="18" t="n">
        <v>0</v>
      </c>
      <c r="J37" s="20" t="n">
        <v>0</v>
      </c>
      <c r="K37" s="18" t="n">
        <v>5.56189957</v>
      </c>
      <c r="L37" s="20" t="n">
        <v>1.2665785</v>
      </c>
      <c r="M37" s="18" t="n">
        <v>0</v>
      </c>
      <c r="N37" s="20" t="n">
        <v>0</v>
      </c>
      <c r="O37" s="18" t="n">
        <v>0</v>
      </c>
      <c r="P37" s="20" t="n">
        <v>0</v>
      </c>
      <c r="Q37" s="18" t="n">
        <v>0</v>
      </c>
      <c r="R37" s="20" t="n">
        <v>0</v>
      </c>
    </row>
    <row r="38" spans="1:18">
      <c r="A38" s="15" t="s">
        <v>460</v>
      </c>
      <c r="B38" s="17" t="n">
        <v>2807</v>
      </c>
      <c r="C38" s="18">
        <f>(2334.0/B38*100)</f>
        <v/>
      </c>
      <c r="D38" s="19" t="n">
        <v>473</v>
      </c>
      <c r="E38" s="18" t="n">
        <v>34.94854831</v>
      </c>
      <c r="F38" s="20" t="n">
        <v>2.62604321</v>
      </c>
      <c r="G38" s="18" t="n">
        <v>60.74460248</v>
      </c>
      <c r="H38" s="20" t="n">
        <v>2.72148392</v>
      </c>
      <c r="I38" s="18" t="n">
        <v>0</v>
      </c>
      <c r="J38" s="20" t="n">
        <v>0</v>
      </c>
      <c r="K38" s="18" t="n">
        <v>4.30684921</v>
      </c>
      <c r="L38" s="20" t="n">
        <v>1.16285798</v>
      </c>
      <c r="M38" s="18" t="n">
        <v>0</v>
      </c>
      <c r="N38" s="20" t="n">
        <v>0</v>
      </c>
      <c r="O38" s="18" t="n">
        <v>0</v>
      </c>
      <c r="P38" s="20" t="n">
        <v>0</v>
      </c>
      <c r="Q38" s="18" t="n">
        <v>0</v>
      </c>
      <c r="R38" s="20" t="n">
        <v>0</v>
      </c>
    </row>
    <row r="39" spans="1:18">
      <c r="A39" s="15" t="s">
        <v>461</v>
      </c>
      <c r="B39" s="17" t="n">
        <v>2938</v>
      </c>
      <c r="C39" s="18">
        <f>(2581.0/B39*100)</f>
        <v/>
      </c>
      <c r="D39" s="19" t="n">
        <v>357</v>
      </c>
      <c r="E39" s="18" t="n">
        <v>45.03229121</v>
      </c>
      <c r="F39" s="20" t="n">
        <v>2.91854131</v>
      </c>
      <c r="G39" s="18" t="n">
        <v>54.15629773</v>
      </c>
      <c r="H39" s="20" t="n">
        <v>3.07441947</v>
      </c>
      <c r="I39" s="18" t="n">
        <v>0</v>
      </c>
      <c r="J39" s="20" t="n">
        <v>0</v>
      </c>
      <c r="K39" s="18" t="n">
        <v>0.81141106</v>
      </c>
      <c r="L39" s="20" t="n">
        <v>0.50822152</v>
      </c>
      <c r="M39" s="18" t="n">
        <v>0</v>
      </c>
      <c r="N39" s="20" t="n">
        <v>0</v>
      </c>
      <c r="O39" s="18" t="n">
        <v>0</v>
      </c>
      <c r="P39" s="20" t="n">
        <v>0</v>
      </c>
      <c r="Q39" s="18" t="n">
        <v>0</v>
      </c>
      <c r="R39" s="20" t="n">
        <v>0</v>
      </c>
    </row>
    <row r="40" spans="1:18">
      <c r="A40" s="15" t="s">
        <v>462</v>
      </c>
      <c r="B40" s="17" t="n">
        <v>6922</v>
      </c>
      <c r="C40" s="18">
        <f>(6109.0/B40*100)</f>
        <v/>
      </c>
      <c r="D40" s="19" t="n">
        <v>813</v>
      </c>
      <c r="E40" s="18" t="n">
        <v>38.29846937</v>
      </c>
      <c r="F40" s="20" t="n">
        <v>2.77556251</v>
      </c>
      <c r="G40" s="18" t="n">
        <v>60.69210412</v>
      </c>
      <c r="H40" s="20" t="n">
        <v>2.67039639</v>
      </c>
      <c r="I40" s="18" t="n">
        <v>0</v>
      </c>
      <c r="J40" s="20" t="n">
        <v>0</v>
      </c>
      <c r="K40" s="18" t="n">
        <v>1.00942651</v>
      </c>
      <c r="L40" s="20" t="n">
        <v>0.51036516</v>
      </c>
      <c r="M40" s="18" t="n">
        <v>0</v>
      </c>
      <c r="N40" s="20" t="n">
        <v>0</v>
      </c>
      <c r="O40" s="18" t="n">
        <v>0</v>
      </c>
      <c r="P40" s="20" t="n">
        <v>0</v>
      </c>
      <c r="Q40" s="18" t="n">
        <v>0</v>
      </c>
      <c r="R40" s="20" t="n">
        <v>0</v>
      </c>
    </row>
    <row r="41" spans="1:18">
      <c r="A41" s="15" t="s">
        <v>463</v>
      </c>
      <c r="B41" s="17" t="n">
        <v>2854</v>
      </c>
      <c r="C41" s="18">
        <f>(2529.0/B41*100)</f>
        <v/>
      </c>
      <c r="D41" s="19" t="n">
        <v>325</v>
      </c>
      <c r="E41" s="18" t="n">
        <v>37.93059408</v>
      </c>
      <c r="F41" s="20" t="n">
        <v>3.20451881</v>
      </c>
      <c r="G41" s="18" t="n">
        <v>59.81770385</v>
      </c>
      <c r="H41" s="20" t="n">
        <v>3.36807923</v>
      </c>
      <c r="I41" s="18" t="n">
        <v>0</v>
      </c>
      <c r="J41" s="20" t="n">
        <v>0</v>
      </c>
      <c r="K41" s="18" t="n">
        <v>2.25170208</v>
      </c>
      <c r="L41" s="20" t="n">
        <v>0.88183588</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(11012.0/B46*100)</f>
        <v/>
      </c>
      <c r="D46" s="19" t="n">
        <v>1061</v>
      </c>
      <c r="E46" s="18" t="n">
        <v>42.33579153</v>
      </c>
      <c r="F46" s="20" t="n">
        <v>2.12099782</v>
      </c>
      <c r="G46" s="18" t="n">
        <v>52.26842954</v>
      </c>
      <c r="H46" s="20" t="n">
        <v>2.23892203</v>
      </c>
      <c r="I46" s="18" t="n">
        <v>0</v>
      </c>
      <c r="J46" s="20" t="n">
        <v>0</v>
      </c>
      <c r="K46" s="18" t="n">
        <v>5.39577893</v>
      </c>
      <c r="L46" s="20" t="n">
        <v>0.78292122</v>
      </c>
      <c r="M46" s="18" t="n">
        <v>0</v>
      </c>
      <c r="N46" s="20" t="n">
        <v>0</v>
      </c>
      <c r="O46" s="18" t="n">
        <v>0</v>
      </c>
      <c r="P46" s="20" t="n">
        <v>0</v>
      </c>
      <c r="Q46" s="18" t="n">
        <v>0</v>
      </c>
      <c r="R46" s="20" t="n">
        <v>0</v>
      </c>
    </row>
    <row r="47" spans="1:18">
      <c r="A47" s="15" t="s">
        <v>470</v>
      </c>
      <c r="B47" s="17" t="n">
        <v>2823</v>
      </c>
      <c r="C47" s="18">
        <f>(2487.0/B47*100)</f>
        <v/>
      </c>
      <c r="D47" s="19" t="n">
        <v>336</v>
      </c>
      <c r="E47" s="18" t="n">
        <v>44.51412866</v>
      </c>
      <c r="F47" s="20" t="n">
        <v>2.84259329</v>
      </c>
      <c r="G47" s="18" t="n">
        <v>50.66184242</v>
      </c>
      <c r="H47" s="20" t="n">
        <v>2.72248371</v>
      </c>
      <c r="I47" s="18" t="n">
        <v>0</v>
      </c>
      <c r="J47" s="20" t="n">
        <v>0</v>
      </c>
      <c r="K47" s="18" t="n">
        <v>4.82402891</v>
      </c>
      <c r="L47" s="20" t="n">
        <v>1.04513429</v>
      </c>
      <c r="M47" s="18" t="n">
        <v>0</v>
      </c>
      <c r="N47" s="20" t="n">
        <v>0</v>
      </c>
      <c r="O47" s="18" t="n">
        <v>0</v>
      </c>
      <c r="P47" s="20" t="n">
        <v>0</v>
      </c>
      <c r="Q47" s="18" t="n">
        <v>0</v>
      </c>
      <c r="R47" s="20" t="n">
        <v>0</v>
      </c>
    </row>
    <row r="48" spans="1:18">
      <c r="A48" s="15" t="s">
        <v>471</v>
      </c>
      <c r="B48" s="17" t="n">
        <v>4682</v>
      </c>
      <c r="C48" s="18">
        <f>(4108.0/B48*100)</f>
        <v/>
      </c>
      <c r="D48" s="19" t="n">
        <v>574</v>
      </c>
      <c r="E48" s="18" t="n">
        <v>25.0824192</v>
      </c>
      <c r="F48" s="20" t="n">
        <v>2.61226613</v>
      </c>
      <c r="G48" s="18" t="n">
        <v>70.89163711</v>
      </c>
      <c r="H48" s="20" t="n">
        <v>3.22358555</v>
      </c>
      <c r="I48" s="18" t="n">
        <v>0</v>
      </c>
      <c r="J48" s="20" t="n">
        <v>0</v>
      </c>
      <c r="K48" s="18" t="n">
        <v>4.02594369</v>
      </c>
      <c r="L48" s="20" t="n">
        <v>1.43355782</v>
      </c>
      <c r="M48" s="18" t="n">
        <v>0</v>
      </c>
      <c r="N48" s="20" t="n">
        <v>0</v>
      </c>
      <c r="O48" s="18" t="n">
        <v>0</v>
      </c>
      <c r="P48" s="20" t="n">
        <v>0</v>
      </c>
      <c r="Q48" s="18" t="n">
        <v>0</v>
      </c>
      <c r="R48" s="20" t="n">
        <v>0</v>
      </c>
    </row>
    <row r="49" spans="1:18">
      <c r="A49" s="15" t="s">
        <v>472</v>
      </c>
      <c r="B49" s="17" t="n">
        <v>6158</v>
      </c>
      <c r="C49" s="18">
        <f>(5431.0/B49*100)</f>
        <v/>
      </c>
      <c r="D49" s="19" t="n">
        <v>727</v>
      </c>
      <c r="E49" s="18" t="n">
        <v>48.02280841</v>
      </c>
      <c r="F49" s="20" t="n">
        <v>2.64638828</v>
      </c>
      <c r="G49" s="18" t="n">
        <v>47.1621361</v>
      </c>
      <c r="H49" s="20" t="n">
        <v>2.58369976</v>
      </c>
      <c r="I49" s="18" t="n">
        <v>0</v>
      </c>
      <c r="J49" s="20" t="n">
        <v>0</v>
      </c>
      <c r="K49" s="18" t="n">
        <v>4.81505549</v>
      </c>
      <c r="L49" s="20" t="n">
        <v>1.04988841</v>
      </c>
      <c r="M49" s="18" t="n">
        <v>0</v>
      </c>
      <c r="N49" s="20" t="n">
        <v>0</v>
      </c>
      <c r="O49" s="18" t="n">
        <v>0</v>
      </c>
      <c r="P49" s="20" t="n">
        <v>0</v>
      </c>
      <c r="Q49" s="18" t="n">
        <v>0</v>
      </c>
      <c r="R49" s="20" t="n">
        <v>0</v>
      </c>
    </row>
    <row r="50" spans="1:18">
      <c r="A50" s="15" t="s">
        <v>473</v>
      </c>
      <c r="B50" s="17" t="n">
        <v>3494</v>
      </c>
      <c r="C50" s="18">
        <f>(3151.0/B50*100)</f>
        <v/>
      </c>
      <c r="D50" s="19" t="n">
        <v>343</v>
      </c>
      <c r="E50" s="18" t="n">
        <v>46.12082358</v>
      </c>
      <c r="F50" s="20" t="n">
        <v>3.15175673</v>
      </c>
      <c r="G50" s="18" t="n">
        <v>52.16515191</v>
      </c>
      <c r="H50" s="20" t="n">
        <v>3.15912542</v>
      </c>
      <c r="I50" s="18" t="n">
        <v>0</v>
      </c>
      <c r="J50" s="20" t="n">
        <v>0</v>
      </c>
      <c r="K50" s="18" t="n">
        <v>1.71402451</v>
      </c>
      <c r="L50" s="20" t="n">
        <v>0.68559978</v>
      </c>
      <c r="M50" s="18" t="n">
        <v>0</v>
      </c>
      <c r="N50" s="20" t="n">
        <v>0</v>
      </c>
      <c r="O50" s="18" t="n">
        <v>0</v>
      </c>
      <c r="P50" s="20" t="n">
        <v>0</v>
      </c>
      <c r="Q50" s="18" t="n">
        <v>0</v>
      </c>
      <c r="R50" s="20" t="n">
        <v>0</v>
      </c>
    </row>
    <row r="51" spans="1:18">
      <c r="A51" s="15" t="s">
        <v>474</v>
      </c>
      <c r="B51" s="17" t="n">
        <v>3013</v>
      </c>
      <c r="C51" s="18">
        <f>(2666.0/B51*100)</f>
        <v/>
      </c>
      <c r="D51" s="19" t="n">
        <v>347</v>
      </c>
      <c r="E51" s="18" t="n">
        <v>43.97243402</v>
      </c>
      <c r="F51" s="20" t="n">
        <v>2.76076423</v>
      </c>
      <c r="G51" s="18" t="n">
        <v>54.31036755</v>
      </c>
      <c r="H51" s="20" t="n">
        <v>2.77722495</v>
      </c>
      <c r="I51" s="18" t="n">
        <v>0</v>
      </c>
      <c r="J51" s="20" t="n">
        <v>0</v>
      </c>
      <c r="K51" s="18" t="n">
        <v>1.71719843</v>
      </c>
      <c r="L51" s="20" t="n">
        <v>0.76240892</v>
      </c>
      <c r="M51" s="18" t="n">
        <v>0</v>
      </c>
      <c r="N51" s="20" t="n">
        <v>0</v>
      </c>
      <c r="O51" s="18" t="n">
        <v>0</v>
      </c>
      <c r="P51" s="20" t="n">
        <v>0</v>
      </c>
      <c r="Q51" s="18" t="n">
        <v>0</v>
      </c>
      <c r="R51" s="20" t="n">
        <v>0</v>
      </c>
    </row>
    <row r="52" spans="1:18">
      <c r="A52" s="15" t="s">
        <v>475</v>
      </c>
      <c r="B52" s="17" t="n">
        <v>2760</v>
      </c>
      <c r="C52" s="18">
        <f>(2444.0/B52*100)</f>
        <v/>
      </c>
      <c r="D52" s="19" t="n">
        <v>316</v>
      </c>
      <c r="E52" s="18" t="n">
        <v>42.81311675</v>
      </c>
      <c r="F52" s="20" t="n">
        <v>3.26802732</v>
      </c>
      <c r="G52" s="18" t="n">
        <v>54.03027347</v>
      </c>
      <c r="H52" s="20" t="n">
        <v>3.18207487</v>
      </c>
      <c r="I52" s="18" t="n">
        <v>0</v>
      </c>
      <c r="J52" s="20" t="n">
        <v>0</v>
      </c>
      <c r="K52" s="18" t="n">
        <v>3.15660979</v>
      </c>
      <c r="L52" s="20" t="n">
        <v>0.81891446</v>
      </c>
      <c r="M52" s="18" t="n">
        <v>0</v>
      </c>
      <c r="N52" s="20" t="n">
        <v>0</v>
      </c>
      <c r="O52" s="18" t="n">
        <v>0</v>
      </c>
      <c r="P52" s="20" t="n">
        <v>0</v>
      </c>
      <c r="Q52" s="18" t="n">
        <v>0</v>
      </c>
      <c r="R52" s="20" t="n">
        <v>0</v>
      </c>
    </row>
    <row r="53" spans="1:18">
      <c r="A53" s="15" t="s">
        <v>476</v>
      </c>
      <c r="B53" s="17" t="n">
        <v>2474</v>
      </c>
      <c r="C53" s="18">
        <f>(2071.0/B53*100)</f>
        <v/>
      </c>
      <c r="D53" s="19" t="n">
        <v>403</v>
      </c>
      <c r="E53" s="18" t="n">
        <v>50.4148814</v>
      </c>
      <c r="F53" s="20" t="n">
        <v>2.88585064</v>
      </c>
      <c r="G53" s="18" t="n">
        <v>24.61097292</v>
      </c>
      <c r="H53" s="20" t="n">
        <v>2.40516359</v>
      </c>
      <c r="I53" s="18" t="n">
        <v>0</v>
      </c>
      <c r="J53" s="20" t="n">
        <v>0</v>
      </c>
      <c r="K53" s="18" t="n">
        <v>24.97414568</v>
      </c>
      <c r="L53" s="20" t="n">
        <v>2.00604168</v>
      </c>
      <c r="M53" s="18" t="n">
        <v>0</v>
      </c>
      <c r="N53" s="20" t="n">
        <v>0</v>
      </c>
      <c r="O53" s="18" t="n">
        <v>0</v>
      </c>
      <c r="P53" s="20" t="n">
        <v>0</v>
      </c>
      <c r="Q53" s="18" t="n">
        <v>0</v>
      </c>
      <c r="R53" s="20" t="n">
        <v>0</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(2368.0/B55*100)</f>
        <v/>
      </c>
      <c r="D55" s="19" t="n">
        <v>307</v>
      </c>
      <c r="E55" s="18" t="n">
        <v>11.7668262</v>
      </c>
      <c r="F55" s="20" t="n">
        <v>1.93598958</v>
      </c>
      <c r="G55" s="18" t="n">
        <v>86.82101396</v>
      </c>
      <c r="H55" s="20" t="n">
        <v>2.07916724</v>
      </c>
      <c r="I55" s="18" t="n">
        <v>0</v>
      </c>
      <c r="J55" s="20" t="n">
        <v>0</v>
      </c>
      <c r="K55" s="18" t="n">
        <v>1.41215984</v>
      </c>
      <c r="L55" s="20" t="n">
        <v>0.8173348499999999</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(2826.0/B61*100)</f>
        <v/>
      </c>
      <c r="D61" s="19" t="n">
        <v>375</v>
      </c>
      <c r="E61" s="18" t="n">
        <v>40.29647813</v>
      </c>
      <c r="F61" s="20" t="n">
        <v>2.74878199</v>
      </c>
      <c r="G61" s="18" t="n">
        <v>58.33797633</v>
      </c>
      <c r="H61" s="20" t="n">
        <v>2.68584929</v>
      </c>
      <c r="I61" s="18" t="n">
        <v>0</v>
      </c>
      <c r="J61" s="20" t="n">
        <v>0</v>
      </c>
      <c r="K61" s="18" t="n">
        <v>1.36554554</v>
      </c>
      <c r="L61" s="20" t="n">
        <v>0.54431989</v>
      </c>
      <c r="M61" s="18" t="n">
        <v>0</v>
      </c>
      <c r="N61" s="20" t="n">
        <v>0</v>
      </c>
      <c r="O61" s="18" t="n">
        <v>0</v>
      </c>
      <c r="P61" s="20" t="n">
        <v>0</v>
      </c>
      <c r="Q61" s="18" t="n">
        <v>0</v>
      </c>
      <c r="R61" s="20" t="n">
        <v>0</v>
      </c>
    </row>
    <row r="62" spans="1:18">
      <c r="A62" s="15" t="s">
        <v>486</v>
      </c>
      <c r="B62" s="17" t="n">
        <v>2230</v>
      </c>
      <c r="C62" s="18">
        <f>(1975.0/B62*100)</f>
        <v/>
      </c>
      <c r="D62" s="19" t="n">
        <v>255</v>
      </c>
      <c r="E62" s="18" t="n">
        <v>22.00309891</v>
      </c>
      <c r="F62" s="20" t="n">
        <v>2.56235372</v>
      </c>
      <c r="G62" s="18" t="n">
        <v>77.21333228</v>
      </c>
      <c r="H62" s="20" t="n">
        <v>2.52528466</v>
      </c>
      <c r="I62" s="18" t="n">
        <v>0</v>
      </c>
      <c r="J62" s="20" t="n">
        <v>0</v>
      </c>
      <c r="K62" s="18" t="n">
        <v>0.78356881</v>
      </c>
      <c r="L62" s="20" t="n">
        <v>0.54744464</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(2461.0/B67*100)</f>
        <v/>
      </c>
      <c r="D67" s="19" t="n">
        <v>310</v>
      </c>
      <c r="E67" s="18" t="n">
        <v>43.61782957</v>
      </c>
      <c r="F67" s="20" t="n">
        <v>2.82146843</v>
      </c>
      <c r="G67" s="18" t="n">
        <v>49.55557261</v>
      </c>
      <c r="H67" s="20" t="n">
        <v>2.82779544</v>
      </c>
      <c r="I67" s="18" t="n">
        <v>0</v>
      </c>
      <c r="J67" s="20" t="n">
        <v>0</v>
      </c>
      <c r="K67" s="18" t="n">
        <v>6.82659782</v>
      </c>
      <c r="L67" s="20" t="n">
        <v>1.72849154</v>
      </c>
      <c r="M67" s="18" t="n">
        <v>0</v>
      </c>
      <c r="N67" s="20" t="n">
        <v>0</v>
      </c>
      <c r="O67" s="18" t="n">
        <v>0</v>
      </c>
      <c r="P67" s="20" t="n">
        <v>0</v>
      </c>
      <c r="Q67" s="18" t="n">
        <v>0</v>
      </c>
      <c r="R67" s="20" t="n">
        <v>0</v>
      </c>
    </row>
    <row r="68" spans="1:18">
      <c r="A68" s="15" t="s">
        <v>492</v>
      </c>
      <c r="B68" s="17" t="n">
        <v>3460</v>
      </c>
      <c r="C68" s="18">
        <f>(3164.0/B68*100)</f>
        <v/>
      </c>
      <c r="D68" s="19" t="n">
        <v>296</v>
      </c>
      <c r="E68" s="18" t="n">
        <v>57.33705752</v>
      </c>
      <c r="F68" s="20" t="n">
        <v>3.56253302</v>
      </c>
      <c r="G68" s="18" t="n">
        <v>41.37363355</v>
      </c>
      <c r="H68" s="20" t="n">
        <v>3.53551074</v>
      </c>
      <c r="I68" s="18" t="n">
        <v>0</v>
      </c>
      <c r="J68" s="20" t="n">
        <v>0</v>
      </c>
      <c r="K68" s="18" t="n">
        <v>1.28930893</v>
      </c>
      <c r="L68" s="20" t="n">
        <v>0.6436790999999999</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(5034.0/B70*100)</f>
        <v/>
      </c>
      <c r="D70" s="19" t="n">
        <v>1000</v>
      </c>
      <c r="E70" s="18" t="n">
        <v>51.20912967</v>
      </c>
      <c r="F70" s="20" t="n">
        <v>1.53838914</v>
      </c>
      <c r="G70" s="18" t="n">
        <v>42.34699509</v>
      </c>
      <c r="H70" s="20" t="n">
        <v>1.47823362</v>
      </c>
      <c r="I70" s="18" t="n">
        <v>0</v>
      </c>
      <c r="J70" s="20" t="n">
        <v>0</v>
      </c>
      <c r="K70" s="18" t="n">
        <v>6.44387524</v>
      </c>
      <c r="L70" s="20" t="n">
        <v>0.85876875</v>
      </c>
      <c r="M70" s="18" t="n">
        <v>0</v>
      </c>
      <c r="N70" s="20" t="n">
        <v>0</v>
      </c>
      <c r="O70" s="18" t="n">
        <v>0</v>
      </c>
      <c r="P70" s="20" t="n">
        <v>0</v>
      </c>
      <c r="Q70" s="18" t="n">
        <v>0</v>
      </c>
      <c r="R70" s="20" t="n">
        <v>0</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(2749.0/B72*100)</f>
        <v/>
      </c>
      <c r="D72" s="19" t="n">
        <v>358</v>
      </c>
      <c r="E72" s="18" t="n">
        <v>23.02878202</v>
      </c>
      <c r="F72" s="20" t="n">
        <v>2.77966597</v>
      </c>
      <c r="G72" s="18" t="n">
        <v>73.99704392</v>
      </c>
      <c r="H72" s="20" t="n">
        <v>2.35412768</v>
      </c>
      <c r="I72" s="18" t="n">
        <v>0</v>
      </c>
      <c r="J72" s="20" t="n">
        <v>0</v>
      </c>
      <c r="K72" s="18" t="n">
        <v>2.97417406</v>
      </c>
      <c r="L72" s="20" t="n">
        <v>1.00603807</v>
      </c>
      <c r="M72" s="18" t="n">
        <v>0</v>
      </c>
      <c r="N72" s="20" t="n">
        <v>0</v>
      </c>
      <c r="O72" s="18" t="n">
        <v>0</v>
      </c>
      <c r="P72" s="20" t="n">
        <v>0</v>
      </c>
      <c r="Q72" s="18" t="n">
        <v>0</v>
      </c>
      <c r="R72" s="20" t="n">
        <v>0</v>
      </c>
    </row>
    <row r="73" spans="1:18">
      <c r="A73" s="15" t="s">
        <v>497</v>
      </c>
      <c r="B73" s="17" t="n">
        <v>2973</v>
      </c>
      <c r="C73" s="18">
        <f>(2609.0/B73*100)</f>
        <v/>
      </c>
      <c r="D73" s="19" t="n">
        <v>364</v>
      </c>
      <c r="E73" s="18" t="n">
        <v>25.69965997</v>
      </c>
      <c r="F73" s="20" t="n">
        <v>2.40853609</v>
      </c>
      <c r="G73" s="18" t="n">
        <v>73.46277416</v>
      </c>
      <c r="H73" s="20" t="n">
        <v>2.48387297</v>
      </c>
      <c r="I73" s="18" t="n">
        <v>0</v>
      </c>
      <c r="J73" s="20" t="n">
        <v>0</v>
      </c>
      <c r="K73" s="18" t="n">
        <v>0.83756587</v>
      </c>
      <c r="L73" s="20" t="n">
        <v>0.4697998</v>
      </c>
      <c r="M73" s="18" t="n">
        <v>0</v>
      </c>
      <c r="N73" s="20" t="n">
        <v>0</v>
      </c>
      <c r="O73" s="18" t="n">
        <v>0</v>
      </c>
      <c r="P73" s="20" t="n">
        <v>0</v>
      </c>
      <c r="Q73" s="18" t="n">
        <v>0</v>
      </c>
      <c r="R73" s="20" t="n">
        <v>0</v>
      </c>
    </row>
    <row r="74" spans="1:18">
      <c r="A74" s="15" t="s">
        <v>498</v>
      </c>
      <c r="B74" s="17" t="n">
        <v>3819</v>
      </c>
      <c r="C74" s="18">
        <f>(3360.0/B74*100)</f>
        <v/>
      </c>
      <c r="D74" s="19" t="n">
        <v>459</v>
      </c>
      <c r="E74" s="18" t="n">
        <v>25.88396234</v>
      </c>
      <c r="F74" s="20" t="n">
        <v>2.32979552</v>
      </c>
      <c r="G74" s="18" t="n">
        <v>73.66747918999999</v>
      </c>
      <c r="H74" s="20" t="n">
        <v>2.33906466</v>
      </c>
      <c r="I74" s="18" t="n">
        <v>0</v>
      </c>
      <c r="J74" s="20" t="n">
        <v>0</v>
      </c>
      <c r="K74" s="18" t="n">
        <v>0.44855847</v>
      </c>
      <c r="L74" s="20" t="n">
        <v>0.34593261</v>
      </c>
      <c r="M74" s="18" t="n">
        <v>0</v>
      </c>
      <c r="N74" s="20" t="n">
        <v>0</v>
      </c>
      <c r="O74" s="18" t="n">
        <v>0</v>
      </c>
      <c r="P74" s="20" t="n">
        <v>0</v>
      </c>
      <c r="Q74" s="18" t="n">
        <v>0</v>
      </c>
      <c r="R74" s="20" t="n">
        <v>0</v>
      </c>
    </row>
    <row r="75" spans="1:18">
      <c r="A75" s="15" t="s">
        <v>499</v>
      </c>
      <c r="B75" s="17" t="n">
        <v>4652</v>
      </c>
      <c r="C75" s="18">
        <f>(4124.0/B75*100)</f>
        <v/>
      </c>
      <c r="D75" s="19" t="n">
        <v>528</v>
      </c>
      <c r="E75" s="18" t="n">
        <v>51.53563301</v>
      </c>
      <c r="F75" s="20" t="n">
        <v>2.7842962</v>
      </c>
      <c r="G75" s="18" t="n">
        <v>47.72781099</v>
      </c>
      <c r="H75" s="20" t="n">
        <v>2.8048397</v>
      </c>
      <c r="I75" s="18" t="n">
        <v>0</v>
      </c>
      <c r="J75" s="20" t="n">
        <v>0</v>
      </c>
      <c r="K75" s="18" t="n">
        <v>0.736556</v>
      </c>
      <c r="L75" s="20" t="n">
        <v>0.46510087</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(2666.0/B77*100)</f>
        <v/>
      </c>
      <c r="D77" s="19" t="n">
        <v>303</v>
      </c>
      <c r="E77" s="18" t="n">
        <v>51.52981848</v>
      </c>
      <c r="F77" s="20" t="n">
        <v>3.02635526</v>
      </c>
      <c r="G77" s="18" t="n">
        <v>37.44502742</v>
      </c>
      <c r="H77" s="20" t="n">
        <v>3.19640868</v>
      </c>
      <c r="I77" s="18" t="n">
        <v>0</v>
      </c>
      <c r="J77" s="20" t="n">
        <v>0</v>
      </c>
      <c r="K77" s="18" t="n">
        <v>11.0251541</v>
      </c>
      <c r="L77" s="20" t="n">
        <v>1.72771122</v>
      </c>
      <c r="M77" s="18" t="n">
        <v>0</v>
      </c>
      <c r="N77" s="20" t="n">
        <v>0</v>
      </c>
      <c r="O77" s="18" t="n">
        <v>0</v>
      </c>
      <c r="P77" s="20" t="n">
        <v>0</v>
      </c>
      <c r="Q77" s="18" t="n">
        <v>0</v>
      </c>
      <c r="R77" s="20" t="n">
        <v>0</v>
      </c>
    </row>
    <row r="78" spans="1:18">
      <c r="A78" s="15" t="s">
        <v>502</v>
      </c>
      <c r="B78" s="17" t="n">
        <v>7115</v>
      </c>
      <c r="C78" s="18">
        <f>(6228.0/B78*100)</f>
        <v/>
      </c>
      <c r="D78" s="19" t="n">
        <v>887</v>
      </c>
      <c r="E78" s="18" t="n">
        <v>47.95953144</v>
      </c>
      <c r="F78" s="20" t="n">
        <v>2.46656205</v>
      </c>
      <c r="G78" s="18" t="n">
        <v>49.89893337</v>
      </c>
      <c r="H78" s="20" t="n">
        <v>2.46308675</v>
      </c>
      <c r="I78" s="18" t="n">
        <v>0</v>
      </c>
      <c r="J78" s="20" t="n">
        <v>0</v>
      </c>
      <c r="K78" s="18" t="n">
        <v>2.14153518</v>
      </c>
      <c r="L78" s="20" t="n">
        <v>0.52114004</v>
      </c>
      <c r="M78" s="18" t="n">
        <v>0</v>
      </c>
      <c r="N78" s="20" t="n">
        <v>0</v>
      </c>
      <c r="O78" s="18" t="n">
        <v>0</v>
      </c>
      <c r="P78" s="20" t="n">
        <v>0</v>
      </c>
      <c r="Q78" s="18" t="n">
        <v>0</v>
      </c>
      <c r="R78" s="20" t="n">
        <v>0</v>
      </c>
    </row>
    <row r="79" spans="1:18">
      <c r="A79" s="15" t="s">
        <v>503</v>
      </c>
      <c r="B79" s="17" t="n">
        <v>3154</v>
      </c>
      <c r="C79" s="18">
        <f>(2792.0/B79*100)</f>
        <v/>
      </c>
      <c r="D79" s="19" t="n">
        <v>362</v>
      </c>
      <c r="E79" s="18" t="n">
        <v>50.88157081</v>
      </c>
      <c r="F79" s="20" t="n">
        <v>2.83745075</v>
      </c>
      <c r="G79" s="18" t="n">
        <v>39.19103193</v>
      </c>
      <c r="H79" s="20" t="n">
        <v>2.4841318</v>
      </c>
      <c r="I79" s="18" t="n">
        <v>0</v>
      </c>
      <c r="J79" s="20" t="n">
        <v>0</v>
      </c>
      <c r="K79" s="18" t="n">
        <v>9.92739727</v>
      </c>
      <c r="L79" s="20" t="n">
        <v>1.52912942</v>
      </c>
      <c r="M79" s="18" t="n">
        <v>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(14105.0/B82*100)</f>
        <v/>
      </c>
      <c r="D82" s="19" t="n">
        <v>1856</v>
      </c>
      <c r="E82" s="18" t="n">
        <v>34.33137539</v>
      </c>
      <c r="F82" s="20" t="n">
        <v>1.62068266</v>
      </c>
      <c r="G82" s="18" t="n">
        <v>63.74808612</v>
      </c>
      <c r="H82" s="20" t="n">
        <v>1.61575136</v>
      </c>
      <c r="I82" s="18" t="n">
        <v>0</v>
      </c>
      <c r="J82" s="20" t="n">
        <v>0</v>
      </c>
      <c r="K82" s="18" t="n">
        <v>1.92053849</v>
      </c>
      <c r="L82" s="20" t="n">
        <v>0.43412493</v>
      </c>
      <c r="M82" s="18" t="n">
        <v>0</v>
      </c>
      <c r="N82" s="20" t="n">
        <v>0</v>
      </c>
      <c r="O82" s="18" t="n">
        <v>0</v>
      </c>
      <c r="P82" s="20" t="n">
        <v>0</v>
      </c>
      <c r="Q82" s="18" t="n">
        <v>0</v>
      </c>
      <c r="R82" s="20" t="n">
        <v>0</v>
      </c>
    </row>
    <row r="83" spans="1:18">
      <c r="A83" s="15" t="s">
        <v>507</v>
      </c>
      <c r="B83" s="17" t="n">
        <v>808</v>
      </c>
      <c r="C83" s="18">
        <f>(720.0/B83*100)</f>
        <v/>
      </c>
      <c r="D83" s="19" t="n">
        <v>88</v>
      </c>
      <c r="E83" s="18" t="n">
        <v>21.08295838</v>
      </c>
      <c r="F83" s="20" t="n">
        <v>4.75197827</v>
      </c>
      <c r="G83" s="18" t="n">
        <v>76.90714642</v>
      </c>
      <c r="H83" s="20" t="n">
        <v>4.97355645</v>
      </c>
      <c r="I83" s="18" t="n">
        <v>0</v>
      </c>
      <c r="J83" s="20" t="n">
        <v>0</v>
      </c>
      <c r="K83" s="18" t="n">
        <v>2.0098952</v>
      </c>
      <c r="L83" s="20" t="n">
        <v>1.37490733</v>
      </c>
      <c r="M83" s="18" t="n">
        <v>0</v>
      </c>
      <c r="N83" s="20" t="n">
        <v>0</v>
      </c>
      <c r="O83" s="18" t="n">
        <v>0</v>
      </c>
      <c r="P83" s="20" t="n">
        <v>0</v>
      </c>
      <c r="Q83" s="18" t="n">
        <v>0</v>
      </c>
      <c r="R83" s="20" t="n">
        <v>0</v>
      </c>
    </row>
    <row r="84" spans="1:18">
      <c r="A84" s="23" t="s">
        <v>508</v>
      </c>
      <c r="B84" s="24" t="n">
        <v>938</v>
      </c>
      <c r="C84" s="25">
        <f>(835.0/B84*100)</f>
        <v/>
      </c>
      <c r="D84" s="19" t="n">
        <v>103</v>
      </c>
      <c r="E84" s="18" t="n">
        <v>29.58740487</v>
      </c>
      <c r="F84" s="20" t="n">
        <v>4.65917132</v>
      </c>
      <c r="G84" s="18" t="n">
        <v>70.41259513</v>
      </c>
      <c r="H84" s="20" t="n">
        <v>4.65917132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(6286.0/B7*100)</f>
        <v/>
      </c>
      <c r="D7" s="19" t="n">
        <v>877</v>
      </c>
      <c r="E7" s="18" t="n">
        <v>62.56367542</v>
      </c>
      <c r="F7" s="20" t="n">
        <v>2.1856862</v>
      </c>
      <c r="G7" s="18" t="n">
        <v>36.50678986</v>
      </c>
      <c r="H7" s="20" t="n">
        <v>2.14839501</v>
      </c>
      <c r="I7" s="18" t="n">
        <v>0</v>
      </c>
      <c r="J7" s="20" t="n">
        <v>0</v>
      </c>
      <c r="K7" s="18" t="n">
        <v>0.02125032</v>
      </c>
      <c r="L7" s="20" t="n">
        <v>0.02165933</v>
      </c>
      <c r="M7" s="18" t="n">
        <v>0</v>
      </c>
      <c r="N7" s="20" t="n">
        <v>0</v>
      </c>
      <c r="O7" s="18" t="n">
        <v>0</v>
      </c>
      <c r="P7" s="20" t="n">
        <v>0</v>
      </c>
      <c r="Q7" s="18" t="n">
        <v>0.9082844</v>
      </c>
      <c r="R7" s="20" t="n">
        <v>0.33544666</v>
      </c>
    </row>
    <row r="8" spans="1:18">
      <c r="A8" s="15" t="s">
        <v>430</v>
      </c>
      <c r="B8" s="17" t="n">
        <v>3443</v>
      </c>
      <c r="C8" s="18">
        <f>(3011.0/B8*100)</f>
        <v/>
      </c>
      <c r="D8" s="19" t="n">
        <v>432</v>
      </c>
      <c r="E8" s="18" t="n">
        <v>54.3327549</v>
      </c>
      <c r="F8" s="20" t="n">
        <v>2.80755932</v>
      </c>
      <c r="G8" s="18" t="n">
        <v>45.31926547</v>
      </c>
      <c r="H8" s="20" t="n">
        <v>2.82676813</v>
      </c>
      <c r="I8" s="18" t="n">
        <v>0</v>
      </c>
      <c r="J8" s="20" t="n">
        <v>0</v>
      </c>
      <c r="K8" s="18" t="n">
        <v>0</v>
      </c>
      <c r="L8" s="20" t="n">
        <v>0</v>
      </c>
      <c r="M8" s="18" t="n">
        <v>0</v>
      </c>
      <c r="N8" s="20" t="n">
        <v>0</v>
      </c>
      <c r="O8" s="18" t="n">
        <v>0</v>
      </c>
      <c r="P8" s="20" t="n">
        <v>0</v>
      </c>
      <c r="Q8" s="18" t="n">
        <v>0.34797963</v>
      </c>
      <c r="R8" s="20" t="n">
        <v>0.30898892</v>
      </c>
    </row>
    <row r="9" spans="1:18">
      <c r="A9" s="15" t="s">
        <v>431</v>
      </c>
      <c r="B9" s="17" t="n">
        <v>4752</v>
      </c>
      <c r="C9" s="18">
        <f>(4181.0/B9*100)</f>
        <v/>
      </c>
      <c r="D9" s="19" t="n">
        <v>571</v>
      </c>
      <c r="E9" s="18" t="n">
        <v>57.4871984</v>
      </c>
      <c r="F9" s="20" t="n">
        <v>1.9076467</v>
      </c>
      <c r="G9" s="18" t="n">
        <v>40.47265533</v>
      </c>
      <c r="H9" s="20" t="n">
        <v>2.01897271</v>
      </c>
      <c r="I9" s="18" t="n">
        <v>0</v>
      </c>
      <c r="J9" s="20" t="n">
        <v>0</v>
      </c>
      <c r="K9" s="18" t="n">
        <v>0.16581742</v>
      </c>
      <c r="L9" s="20" t="n">
        <v>0.17362186</v>
      </c>
      <c r="M9" s="18" t="n">
        <v>0</v>
      </c>
      <c r="N9" s="20" t="n">
        <v>0</v>
      </c>
      <c r="O9" s="18" t="n">
        <v>0</v>
      </c>
      <c r="P9" s="20" t="n">
        <v>0</v>
      </c>
      <c r="Q9" s="18" t="n">
        <v>1.87432885</v>
      </c>
      <c r="R9" s="20" t="n">
        <v>0.60325385</v>
      </c>
    </row>
    <row r="10" spans="1:18">
      <c r="A10" s="15" t="s">
        <v>432</v>
      </c>
      <c r="B10" s="17" t="n">
        <v>10022</v>
      </c>
      <c r="C10" s="18">
        <f>(8778.0/B10*100)</f>
        <v/>
      </c>
      <c r="D10" s="19" t="n">
        <v>1244</v>
      </c>
      <c r="E10" s="18" t="n">
        <v>57.40923599</v>
      </c>
      <c r="F10" s="20" t="n">
        <v>1.89293485</v>
      </c>
      <c r="G10" s="18" t="n">
        <v>42.16499691</v>
      </c>
      <c r="H10" s="20" t="n">
        <v>1.89849549</v>
      </c>
      <c r="I10" s="18" t="n">
        <v>0</v>
      </c>
      <c r="J10" s="20" t="n">
        <v>0</v>
      </c>
      <c r="K10" s="18" t="n">
        <v>0.02964797</v>
      </c>
      <c r="L10" s="20" t="n">
        <v>0.02318247</v>
      </c>
      <c r="M10" s="18" t="n">
        <v>0</v>
      </c>
      <c r="N10" s="20" t="n">
        <v>0</v>
      </c>
      <c r="O10" s="18" t="n">
        <v>0</v>
      </c>
      <c r="P10" s="20" t="n">
        <v>0</v>
      </c>
      <c r="Q10" s="18" t="n">
        <v>0.39611913</v>
      </c>
      <c r="R10" s="20" t="n">
        <v>0.17112443</v>
      </c>
    </row>
    <row r="11" spans="1:18">
      <c r="A11" s="15" t="s">
        <v>433</v>
      </c>
      <c r="B11" s="17" t="n">
        <v>3500</v>
      </c>
      <c r="C11" s="18">
        <f>(3061.0/B11*100)</f>
        <v/>
      </c>
      <c r="D11" s="19" t="n">
        <v>439</v>
      </c>
      <c r="E11" s="18" t="n">
        <v>62.42992725</v>
      </c>
      <c r="F11" s="20" t="n">
        <v>2.71929035</v>
      </c>
      <c r="G11" s="18" t="n">
        <v>35.72857686</v>
      </c>
      <c r="H11" s="20" t="n">
        <v>2.71395862</v>
      </c>
      <c r="I11" s="18" t="n">
        <v>0</v>
      </c>
      <c r="J11" s="20" t="n">
        <v>0</v>
      </c>
      <c r="K11" s="18" t="n">
        <v>0</v>
      </c>
      <c r="L11" s="20" t="n">
        <v>0</v>
      </c>
      <c r="M11" s="18" t="n">
        <v>0</v>
      </c>
      <c r="N11" s="20" t="n">
        <v>0</v>
      </c>
      <c r="O11" s="18" t="n">
        <v>0</v>
      </c>
      <c r="P11" s="20" t="n">
        <v>0</v>
      </c>
      <c r="Q11" s="18" t="n">
        <v>1.8414959</v>
      </c>
      <c r="R11" s="20" t="n">
        <v>0.77177042</v>
      </c>
    </row>
    <row r="12" spans="1:18">
      <c r="A12" s="15" t="s">
        <v>434</v>
      </c>
      <c r="B12" s="17" t="n">
        <v>3422</v>
      </c>
      <c r="C12" s="18">
        <f>(3016.0/B12*100)</f>
        <v/>
      </c>
      <c r="D12" s="19" t="n">
        <v>406</v>
      </c>
      <c r="E12" s="18" t="n">
        <v>60.68606199</v>
      </c>
      <c r="F12" s="20" t="n">
        <v>2.6999041</v>
      </c>
      <c r="G12" s="18" t="n">
        <v>38.95356148</v>
      </c>
      <c r="H12" s="20" t="n">
        <v>2.66630499</v>
      </c>
      <c r="I12" s="18" t="n">
        <v>0</v>
      </c>
      <c r="J12" s="20" t="n">
        <v>0</v>
      </c>
      <c r="K12" s="18" t="n">
        <v>0</v>
      </c>
      <c r="L12" s="20" t="n">
        <v>0</v>
      </c>
      <c r="M12" s="18" t="n">
        <v>0</v>
      </c>
      <c r="N12" s="20" t="n">
        <v>0</v>
      </c>
      <c r="O12" s="18" t="n">
        <v>0</v>
      </c>
      <c r="P12" s="20" t="n">
        <v>0</v>
      </c>
      <c r="Q12" s="18" t="n">
        <v>0.36037653</v>
      </c>
      <c r="R12" s="20" t="n">
        <v>0.27396584</v>
      </c>
    </row>
    <row r="13" spans="1:18">
      <c r="A13" s="15" t="s">
        <v>435</v>
      </c>
      <c r="B13" s="17" t="n">
        <v>3602</v>
      </c>
      <c r="C13" s="18">
        <f>(3189.0/B13*100)</f>
        <v/>
      </c>
      <c r="D13" s="19" t="n">
        <v>413</v>
      </c>
      <c r="E13" s="18" t="n">
        <v>58.9914349</v>
      </c>
      <c r="F13" s="20" t="n">
        <v>3.19803594</v>
      </c>
      <c r="G13" s="18" t="n">
        <v>40.25582465</v>
      </c>
      <c r="H13" s="20" t="n">
        <v>3.32353417</v>
      </c>
      <c r="I13" s="18" t="n">
        <v>0</v>
      </c>
      <c r="J13" s="20" t="n">
        <v>0</v>
      </c>
      <c r="K13" s="18" t="n">
        <v>0.26224009</v>
      </c>
      <c r="L13" s="20" t="n">
        <v>0.1929503</v>
      </c>
      <c r="M13" s="18" t="n">
        <v>0</v>
      </c>
      <c r="N13" s="20" t="n">
        <v>0</v>
      </c>
      <c r="O13" s="18" t="n">
        <v>0</v>
      </c>
      <c r="P13" s="20" t="n">
        <v>0</v>
      </c>
      <c r="Q13" s="18" t="n">
        <v>0.49050036</v>
      </c>
      <c r="R13" s="20" t="n">
        <v>0.3843226</v>
      </c>
    </row>
    <row r="14" spans="1:18">
      <c r="A14" s="15" t="s">
        <v>436</v>
      </c>
      <c r="B14" s="17" t="n">
        <v>2788</v>
      </c>
      <c r="C14" s="18">
        <f>(2454.0/B14*100)</f>
        <v/>
      </c>
      <c r="D14" s="19" t="n">
        <v>334</v>
      </c>
      <c r="E14" s="18" t="n">
        <v>53.47174292</v>
      </c>
      <c r="F14" s="20" t="n">
        <v>3.32992578</v>
      </c>
      <c r="G14" s="18" t="n">
        <v>46.52825708</v>
      </c>
      <c r="H14" s="20" t="n">
        <v>3.32992578</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(2516.0/B15*100)</f>
        <v/>
      </c>
      <c r="D15" s="19" t="n">
        <v>347</v>
      </c>
      <c r="E15" s="18" t="n">
        <v>51.4891573</v>
      </c>
      <c r="F15" s="20" t="n">
        <v>2.74756243</v>
      </c>
      <c r="G15" s="18" t="n">
        <v>47.6566755</v>
      </c>
      <c r="H15" s="20" t="n">
        <v>2.6330413</v>
      </c>
      <c r="I15" s="18" t="n">
        <v>0</v>
      </c>
      <c r="J15" s="20" t="n">
        <v>0</v>
      </c>
      <c r="K15" s="18" t="n">
        <v>0</v>
      </c>
      <c r="L15" s="20" t="n">
        <v>0</v>
      </c>
      <c r="M15" s="18" t="n">
        <v>0</v>
      </c>
      <c r="N15" s="20" t="n">
        <v>0</v>
      </c>
      <c r="O15" s="18" t="n">
        <v>0</v>
      </c>
      <c r="P15" s="20" t="n">
        <v>0</v>
      </c>
      <c r="Q15" s="18" t="n">
        <v>0.8541672</v>
      </c>
      <c r="R15" s="20" t="n">
        <v>0.50820694</v>
      </c>
    </row>
    <row r="16" spans="1:18">
      <c r="A16" s="15" t="s">
        <v>438</v>
      </c>
      <c r="B16" s="17" t="n">
        <v>3111</v>
      </c>
      <c r="C16" s="18">
        <f>(2720.0/B16*100)</f>
        <v/>
      </c>
      <c r="D16" s="19" t="n">
        <v>391</v>
      </c>
      <c r="E16" s="18" t="n">
        <v>56.22218023</v>
      </c>
      <c r="F16" s="20" t="n">
        <v>2.71619896</v>
      </c>
      <c r="G16" s="18" t="n">
        <v>41.16128545</v>
      </c>
      <c r="H16" s="20" t="n">
        <v>2.79469358</v>
      </c>
      <c r="I16" s="18" t="n">
        <v>0</v>
      </c>
      <c r="J16" s="20" t="n">
        <v>0</v>
      </c>
      <c r="K16" s="18" t="n">
        <v>0.80945545</v>
      </c>
      <c r="L16" s="20" t="n">
        <v>0.54828384</v>
      </c>
      <c r="M16" s="18" t="n">
        <v>0</v>
      </c>
      <c r="N16" s="20" t="n">
        <v>0</v>
      </c>
      <c r="O16" s="18" t="n">
        <v>0</v>
      </c>
      <c r="P16" s="20" t="n">
        <v>0</v>
      </c>
      <c r="Q16" s="18" t="n">
        <v>1.80707887</v>
      </c>
      <c r="R16" s="20" t="n">
        <v>0.73234484</v>
      </c>
    </row>
    <row r="17" spans="1:18">
      <c r="A17" s="15" t="s">
        <v>439</v>
      </c>
      <c r="B17" s="17" t="n">
        <v>3197</v>
      </c>
      <c r="C17" s="18">
        <f>(2833.0/B17*100)</f>
        <v/>
      </c>
      <c r="D17" s="19" t="n">
        <v>364</v>
      </c>
      <c r="E17" s="18" t="n">
        <v>53.10562459</v>
      </c>
      <c r="F17" s="20" t="n">
        <v>3.01357502</v>
      </c>
      <c r="G17" s="18" t="n">
        <v>46.01631331</v>
      </c>
      <c r="H17" s="20" t="n">
        <v>3.03933115</v>
      </c>
      <c r="I17" s="18" t="n">
        <v>0</v>
      </c>
      <c r="J17" s="20" t="n">
        <v>0</v>
      </c>
      <c r="K17" s="18" t="n">
        <v>0.20405811</v>
      </c>
      <c r="L17" s="20" t="n">
        <v>0.20447418</v>
      </c>
      <c r="M17" s="18" t="n">
        <v>0</v>
      </c>
      <c r="N17" s="20" t="n">
        <v>0</v>
      </c>
      <c r="O17" s="18" t="n">
        <v>0</v>
      </c>
      <c r="P17" s="20" t="n">
        <v>0</v>
      </c>
      <c r="Q17" s="18" t="n">
        <v>0.6740039799999999</v>
      </c>
      <c r="R17" s="20" t="n">
        <v>0.43575366</v>
      </c>
    </row>
    <row r="18" spans="1:18">
      <c r="A18" s="15" t="s">
        <v>440</v>
      </c>
      <c r="B18" s="17" t="n">
        <v>2706</v>
      </c>
      <c r="C18" s="18">
        <f>(2371.0/B18*100)</f>
        <v/>
      </c>
      <c r="D18" s="19" t="n">
        <v>335</v>
      </c>
      <c r="E18" s="18" t="n">
        <v>65.9862105</v>
      </c>
      <c r="F18" s="20" t="n">
        <v>2.63743896</v>
      </c>
      <c r="G18" s="18" t="n">
        <v>31.7470968</v>
      </c>
      <c r="H18" s="20" t="n">
        <v>2.49076036</v>
      </c>
      <c r="I18" s="18" t="n">
        <v>0</v>
      </c>
      <c r="J18" s="20" t="n">
        <v>0</v>
      </c>
      <c r="K18" s="18" t="n">
        <v>0</v>
      </c>
      <c r="L18" s="20" t="n">
        <v>0</v>
      </c>
      <c r="M18" s="18" t="n">
        <v>0</v>
      </c>
      <c r="N18" s="20" t="n">
        <v>0</v>
      </c>
      <c r="O18" s="18" t="n">
        <v>0</v>
      </c>
      <c r="P18" s="20" t="n">
        <v>0</v>
      </c>
      <c r="Q18" s="18" t="n">
        <v>2.2666927</v>
      </c>
      <c r="R18" s="20" t="n">
        <v>0.9473707</v>
      </c>
    </row>
    <row r="19" spans="1:18">
      <c r="A19" s="15" t="s">
        <v>441</v>
      </c>
      <c r="B19" s="17" t="n">
        <v>2850</v>
      </c>
      <c r="C19" s="18">
        <f>(2514.0/B19*100)</f>
        <v/>
      </c>
      <c r="D19" s="19" t="n">
        <v>336</v>
      </c>
      <c r="E19" s="18" t="n">
        <v>60.28088556</v>
      </c>
      <c r="F19" s="20" t="n">
        <v>3.1461986</v>
      </c>
      <c r="G19" s="18" t="n">
        <v>38.93763318</v>
      </c>
      <c r="H19" s="20" t="n">
        <v>3.04869921</v>
      </c>
      <c r="I19" s="18" t="n">
        <v>0</v>
      </c>
      <c r="J19" s="20" t="n">
        <v>0</v>
      </c>
      <c r="K19" s="18" t="n">
        <v>0</v>
      </c>
      <c r="L19" s="20" t="n">
        <v>0</v>
      </c>
      <c r="M19" s="18" t="n">
        <v>0</v>
      </c>
      <c r="N19" s="20" t="n">
        <v>0</v>
      </c>
      <c r="O19" s="18" t="n">
        <v>0</v>
      </c>
      <c r="P19" s="20" t="n">
        <v>0</v>
      </c>
      <c r="Q19" s="18" t="n">
        <v>0.78148126</v>
      </c>
      <c r="R19" s="20" t="n">
        <v>0.48991503</v>
      </c>
    </row>
    <row r="20" spans="1:18">
      <c r="A20" s="15" t="s">
        <v>442</v>
      </c>
      <c r="B20" s="17" t="n">
        <v>1741</v>
      </c>
      <c r="C20" s="18">
        <f>(1525.0/B20*100)</f>
        <v/>
      </c>
      <c r="D20" s="19" t="n">
        <v>216</v>
      </c>
      <c r="E20" s="18" t="n">
        <v>65.00903904</v>
      </c>
      <c r="F20" s="20" t="n">
        <v>3.54109888</v>
      </c>
      <c r="G20" s="18" t="n">
        <v>32.59049328</v>
      </c>
      <c r="H20" s="20" t="n">
        <v>3.55545791</v>
      </c>
      <c r="I20" s="18" t="n">
        <v>0</v>
      </c>
      <c r="J20" s="20" t="n">
        <v>0</v>
      </c>
      <c r="K20" s="18" t="n">
        <v>0.71382444</v>
      </c>
      <c r="L20" s="20" t="n">
        <v>0.72958075</v>
      </c>
      <c r="M20" s="18" t="n">
        <v>0</v>
      </c>
      <c r="N20" s="20" t="n">
        <v>0</v>
      </c>
      <c r="O20" s="18" t="n">
        <v>0</v>
      </c>
      <c r="P20" s="20" t="n">
        <v>0</v>
      </c>
      <c r="Q20" s="18" t="n">
        <v>1.68664324</v>
      </c>
      <c r="R20" s="20" t="n">
        <v>0.82167136</v>
      </c>
    </row>
    <row r="21" spans="1:18">
      <c r="A21" s="15" t="s">
        <v>443</v>
      </c>
      <c r="B21" s="17" t="n">
        <v>2833</v>
      </c>
      <c r="C21" s="18">
        <f>(2354.0/B21*100)</f>
        <v/>
      </c>
      <c r="D21" s="19" t="n">
        <v>479</v>
      </c>
      <c r="E21" s="18" t="n">
        <v>59.75163136</v>
      </c>
      <c r="F21" s="20" t="n">
        <v>2.18894941</v>
      </c>
      <c r="G21" s="18" t="n">
        <v>39.24359184</v>
      </c>
      <c r="H21" s="20" t="n">
        <v>2.19117964</v>
      </c>
      <c r="I21" s="18" t="n">
        <v>0</v>
      </c>
      <c r="J21" s="20" t="n">
        <v>0</v>
      </c>
      <c r="K21" s="18" t="n">
        <v>0</v>
      </c>
      <c r="L21" s="20" t="n">
        <v>0</v>
      </c>
      <c r="M21" s="18" t="n">
        <v>0</v>
      </c>
      <c r="N21" s="20" t="n">
        <v>0</v>
      </c>
      <c r="O21" s="18" t="n">
        <v>0</v>
      </c>
      <c r="P21" s="20" t="n">
        <v>0</v>
      </c>
      <c r="Q21" s="18" t="n">
        <v>1.0047768</v>
      </c>
      <c r="R21" s="20" t="n">
        <v>0.39597995</v>
      </c>
    </row>
    <row r="22" spans="1:18">
      <c r="A22" s="15" t="s">
        <v>444</v>
      </c>
      <c r="B22" s="17" t="n">
        <v>3667</v>
      </c>
      <c r="C22" s="18">
        <f>(3275.0/B22*100)</f>
        <v/>
      </c>
      <c r="D22" s="19" t="n">
        <v>392</v>
      </c>
      <c r="E22" s="18" t="n">
        <v>55.18368019</v>
      </c>
      <c r="F22" s="20" t="n">
        <v>2.65716922</v>
      </c>
      <c r="G22" s="18" t="n">
        <v>40.32533999</v>
      </c>
      <c r="H22" s="20" t="n">
        <v>2.69200501</v>
      </c>
      <c r="I22" s="18" t="n">
        <v>0</v>
      </c>
      <c r="J22" s="20" t="n">
        <v>0</v>
      </c>
      <c r="K22" s="18" t="n">
        <v>0</v>
      </c>
      <c r="L22" s="20" t="n">
        <v>0</v>
      </c>
      <c r="M22" s="18" t="n">
        <v>0</v>
      </c>
      <c r="N22" s="20" t="n">
        <v>0</v>
      </c>
      <c r="O22" s="18" t="n">
        <v>0</v>
      </c>
      <c r="P22" s="20" t="n">
        <v>0</v>
      </c>
      <c r="Q22" s="18" t="n">
        <v>4.49097981</v>
      </c>
      <c r="R22" s="20" t="n">
        <v>1.17194653</v>
      </c>
    </row>
    <row r="23" spans="1:18">
      <c r="A23" s="15" t="s">
        <v>445</v>
      </c>
      <c r="B23" s="17" t="n">
        <v>5792</v>
      </c>
      <c r="C23" s="18">
        <f>(5086.0/B23*100)</f>
        <v/>
      </c>
      <c r="D23" s="19" t="n">
        <v>706</v>
      </c>
      <c r="E23" s="18" t="n">
        <v>57.65134351</v>
      </c>
      <c r="F23" s="20" t="n">
        <v>2.82449834</v>
      </c>
      <c r="G23" s="18" t="n">
        <v>40.62764826</v>
      </c>
      <c r="H23" s="20" t="n">
        <v>2.90779713</v>
      </c>
      <c r="I23" s="18" t="n">
        <v>0</v>
      </c>
      <c r="J23" s="20" t="n">
        <v>0</v>
      </c>
      <c r="K23" s="18" t="n">
        <v>0.42100876</v>
      </c>
      <c r="L23" s="20" t="n">
        <v>0.46983128</v>
      </c>
      <c r="M23" s="18" t="n">
        <v>0</v>
      </c>
      <c r="N23" s="20" t="n">
        <v>0</v>
      </c>
      <c r="O23" s="18" t="n">
        <v>0</v>
      </c>
      <c r="P23" s="20" t="n">
        <v>0</v>
      </c>
      <c r="Q23" s="18" t="n">
        <v>1.29999947</v>
      </c>
      <c r="R23" s="20" t="n">
        <v>0.36083096</v>
      </c>
    </row>
    <row r="24" spans="1:18">
      <c r="A24" s="15" t="s">
        <v>446</v>
      </c>
      <c r="B24" s="17" t="n">
        <v>3309</v>
      </c>
      <c r="C24" s="18">
        <f>(2908.0/B24*100)</f>
        <v/>
      </c>
      <c r="D24" s="19" t="n">
        <v>401</v>
      </c>
      <c r="E24" s="18" t="n">
        <v>57.0171856</v>
      </c>
      <c r="F24" s="20" t="n">
        <v>2.52206989</v>
      </c>
      <c r="G24" s="18" t="n">
        <v>41.24253779</v>
      </c>
      <c r="H24" s="20" t="n">
        <v>2.60273169</v>
      </c>
      <c r="I24" s="18" t="n">
        <v>0</v>
      </c>
      <c r="J24" s="20" t="n">
        <v>0</v>
      </c>
      <c r="K24" s="18" t="n">
        <v>0.25609721</v>
      </c>
      <c r="L24" s="20" t="n">
        <v>0.24389183</v>
      </c>
      <c r="M24" s="18" t="n">
        <v>0</v>
      </c>
      <c r="N24" s="20" t="n">
        <v>0</v>
      </c>
      <c r="O24" s="18" t="n">
        <v>0</v>
      </c>
      <c r="P24" s="20" t="n">
        <v>0</v>
      </c>
      <c r="Q24" s="18" t="n">
        <v>1.4841794</v>
      </c>
      <c r="R24" s="20" t="n">
        <v>0.60168217</v>
      </c>
    </row>
    <row r="25" spans="1:18">
      <c r="A25" s="15" t="s">
        <v>447</v>
      </c>
      <c r="B25" s="17" t="n">
        <v>2669</v>
      </c>
      <c r="C25" s="18">
        <f>(2351.0/B25*100)</f>
        <v/>
      </c>
      <c r="D25" s="19" t="n">
        <v>318</v>
      </c>
      <c r="E25" s="18" t="n">
        <v>60.4379532</v>
      </c>
      <c r="F25" s="20" t="n">
        <v>2.67724249</v>
      </c>
      <c r="G25" s="18" t="n">
        <v>38.33044827</v>
      </c>
      <c r="H25" s="20" t="n">
        <v>2.76435508</v>
      </c>
      <c r="I25" s="18" t="n">
        <v>0</v>
      </c>
      <c r="J25" s="20" t="n">
        <v>0</v>
      </c>
      <c r="K25" s="18" t="n">
        <v>0.62722721</v>
      </c>
      <c r="L25" s="20" t="n">
        <v>0.44267374</v>
      </c>
      <c r="M25" s="18" t="n">
        <v>0</v>
      </c>
      <c r="N25" s="20" t="n">
        <v>0</v>
      </c>
      <c r="O25" s="18" t="n">
        <v>0</v>
      </c>
      <c r="P25" s="20" t="n">
        <v>0</v>
      </c>
      <c r="Q25" s="18" t="n">
        <v>0.60437132</v>
      </c>
      <c r="R25" s="20" t="n">
        <v>0.42632375</v>
      </c>
    </row>
    <row r="26" spans="1:18">
      <c r="A26" s="15" t="s">
        <v>448</v>
      </c>
      <c r="B26" s="17" t="n">
        <v>2419</v>
      </c>
      <c r="C26" s="18">
        <f>(2127.0/B26*100)</f>
        <v/>
      </c>
      <c r="D26" s="19" t="n">
        <v>292</v>
      </c>
      <c r="E26" s="18" t="n">
        <v>51.76455795</v>
      </c>
      <c r="F26" s="20" t="n">
        <v>3.39311151</v>
      </c>
      <c r="G26" s="18" t="n">
        <v>47.00114501</v>
      </c>
      <c r="H26" s="20" t="n">
        <v>3.40799945</v>
      </c>
      <c r="I26" s="18" t="n">
        <v>0</v>
      </c>
      <c r="J26" s="20" t="n">
        <v>0</v>
      </c>
      <c r="K26" s="18" t="n">
        <v>0</v>
      </c>
      <c r="L26" s="20" t="n">
        <v>0</v>
      </c>
      <c r="M26" s="18" t="n">
        <v>0</v>
      </c>
      <c r="N26" s="20" t="n">
        <v>0</v>
      </c>
      <c r="O26" s="18" t="n">
        <v>0</v>
      </c>
      <c r="P26" s="20" t="n">
        <v>0</v>
      </c>
      <c r="Q26" s="18" t="n">
        <v>1.23429704</v>
      </c>
      <c r="R26" s="20" t="n">
        <v>0.42850219</v>
      </c>
    </row>
    <row r="27" spans="1:18">
      <c r="A27" s="15" t="s">
        <v>449</v>
      </c>
      <c r="B27" s="17" t="n">
        <v>2683</v>
      </c>
      <c r="C27" s="18">
        <f>(2343.0/B27*100)</f>
        <v/>
      </c>
      <c r="D27" s="19" t="n">
        <v>340</v>
      </c>
      <c r="E27" s="18" t="n">
        <v>58.81875055</v>
      </c>
      <c r="F27" s="20" t="n">
        <v>2.43457973</v>
      </c>
      <c r="G27" s="18" t="n">
        <v>40.31571766</v>
      </c>
      <c r="H27" s="20" t="n">
        <v>2.46732637</v>
      </c>
      <c r="I27" s="18" t="n">
        <v>0</v>
      </c>
      <c r="J27" s="20" t="n">
        <v>0</v>
      </c>
      <c r="K27" s="18" t="n">
        <v>0</v>
      </c>
      <c r="L27" s="20" t="n">
        <v>0</v>
      </c>
      <c r="M27" s="18" t="n">
        <v>0</v>
      </c>
      <c r="N27" s="20" t="n">
        <v>0</v>
      </c>
      <c r="O27" s="18" t="n">
        <v>0</v>
      </c>
      <c r="P27" s="20" t="n">
        <v>0</v>
      </c>
      <c r="Q27" s="18" t="n">
        <v>0.86553179</v>
      </c>
      <c r="R27" s="20" t="n">
        <v>0.50235463</v>
      </c>
    </row>
    <row r="28" spans="1:18">
      <c r="A28" s="15" t="s">
        <v>450</v>
      </c>
      <c r="B28" s="17" t="n">
        <v>3803</v>
      </c>
      <c r="C28" s="18">
        <f>(3360.0/B28*100)</f>
        <v/>
      </c>
      <c r="D28" s="19" t="n">
        <v>443</v>
      </c>
      <c r="E28" s="18" t="n">
        <v>74.67365248</v>
      </c>
      <c r="F28" s="20" t="n">
        <v>2.49298018</v>
      </c>
      <c r="G28" s="18" t="n">
        <v>23.68811182</v>
      </c>
      <c r="H28" s="20" t="n">
        <v>2.4649226</v>
      </c>
      <c r="I28" s="18" t="n">
        <v>0</v>
      </c>
      <c r="J28" s="20" t="n">
        <v>0</v>
      </c>
      <c r="K28" s="18" t="n">
        <v>0</v>
      </c>
      <c r="L28" s="20" t="n">
        <v>0</v>
      </c>
      <c r="M28" s="18" t="n">
        <v>0</v>
      </c>
      <c r="N28" s="20" t="n">
        <v>0</v>
      </c>
      <c r="O28" s="18" t="n">
        <v>0</v>
      </c>
      <c r="P28" s="20" t="n">
        <v>0</v>
      </c>
      <c r="Q28" s="18" t="n">
        <v>1.6382357</v>
      </c>
      <c r="R28" s="20" t="n">
        <v>0.7348675099999999</v>
      </c>
    </row>
    <row r="29" spans="1:18">
      <c r="A29" s="15" t="s">
        <v>451</v>
      </c>
      <c r="B29" s="17" t="n">
        <v>2700</v>
      </c>
      <c r="C29" s="18">
        <f>(2384.0/B29*100)</f>
        <v/>
      </c>
      <c r="D29" s="19" t="n">
        <v>316</v>
      </c>
      <c r="E29" s="18" t="n">
        <v>57.60543506</v>
      </c>
      <c r="F29" s="20" t="n">
        <v>2.54330164</v>
      </c>
      <c r="G29" s="18" t="n">
        <v>40.73837291</v>
      </c>
      <c r="H29" s="20" t="n">
        <v>2.41590825</v>
      </c>
      <c r="I29" s="18" t="n">
        <v>0</v>
      </c>
      <c r="J29" s="20" t="n">
        <v>0</v>
      </c>
      <c r="K29" s="18" t="n">
        <v>0</v>
      </c>
      <c r="L29" s="20" t="n">
        <v>0</v>
      </c>
      <c r="M29" s="18" t="n">
        <v>0</v>
      </c>
      <c r="N29" s="20" t="n">
        <v>0</v>
      </c>
      <c r="O29" s="18" t="n">
        <v>0</v>
      </c>
      <c r="P29" s="20" t="n">
        <v>0</v>
      </c>
      <c r="Q29" s="18" t="n">
        <v>1.65619203</v>
      </c>
      <c r="R29" s="20" t="n">
        <v>0.55277409</v>
      </c>
    </row>
    <row r="30" spans="1:18">
      <c r="A30" s="15" t="s">
        <v>452</v>
      </c>
      <c r="B30" s="17" t="n">
        <v>2257</v>
      </c>
      <c r="C30" s="18">
        <f>(2005.0/B30*100)</f>
        <v/>
      </c>
      <c r="D30" s="19" t="n">
        <v>252</v>
      </c>
      <c r="E30" s="18" t="n">
        <v>61.56653811</v>
      </c>
      <c r="F30" s="20" t="n">
        <v>3.32807605</v>
      </c>
      <c r="G30" s="18" t="n">
        <v>36.93816131</v>
      </c>
      <c r="H30" s="20" t="n">
        <v>3.29508828</v>
      </c>
      <c r="I30" s="18" t="n">
        <v>0</v>
      </c>
      <c r="J30" s="20" t="n">
        <v>0</v>
      </c>
      <c r="K30" s="18" t="n">
        <v>0</v>
      </c>
      <c r="L30" s="20" t="n">
        <v>0</v>
      </c>
      <c r="M30" s="18" t="n">
        <v>0</v>
      </c>
      <c r="N30" s="20" t="n">
        <v>0</v>
      </c>
      <c r="O30" s="18" t="n">
        <v>0</v>
      </c>
      <c r="P30" s="20" t="n">
        <v>0</v>
      </c>
      <c r="Q30" s="18" t="n">
        <v>1.49530057</v>
      </c>
      <c r="R30" s="20" t="n">
        <v>0.7482809499999999</v>
      </c>
    </row>
    <row r="31" spans="1:18">
      <c r="A31" s="15" t="s">
        <v>453</v>
      </c>
      <c r="B31" s="17" t="n">
        <v>2706</v>
      </c>
      <c r="C31" s="18">
        <f>(2367.0/B31*100)</f>
        <v/>
      </c>
      <c r="D31" s="19" t="n">
        <v>339</v>
      </c>
      <c r="E31" s="18" t="n">
        <v>54.22377967</v>
      </c>
      <c r="F31" s="20" t="n">
        <v>2.66753271</v>
      </c>
      <c r="G31" s="18" t="n">
        <v>43.7413867</v>
      </c>
      <c r="H31" s="20" t="n">
        <v>2.73153658</v>
      </c>
      <c r="I31" s="18" t="n">
        <v>0</v>
      </c>
      <c r="J31" s="20" t="n">
        <v>0</v>
      </c>
      <c r="K31" s="18" t="n">
        <v>0.60755298</v>
      </c>
      <c r="L31" s="20" t="n">
        <v>0.42320033</v>
      </c>
      <c r="M31" s="18" t="n">
        <v>0</v>
      </c>
      <c r="N31" s="20" t="n">
        <v>0</v>
      </c>
      <c r="O31" s="18" t="n">
        <v>0</v>
      </c>
      <c r="P31" s="20" t="n">
        <v>0</v>
      </c>
      <c r="Q31" s="18" t="n">
        <v>1.42728065</v>
      </c>
      <c r="R31" s="20" t="n">
        <v>0.63072974</v>
      </c>
    </row>
    <row r="32" spans="1:18">
      <c r="A32" s="15" t="s">
        <v>454</v>
      </c>
      <c r="B32" s="17" t="n">
        <v>2209</v>
      </c>
      <c r="C32" s="18">
        <f>(1823.0/B32*100)</f>
        <v/>
      </c>
      <c r="D32" s="19" t="n">
        <v>386</v>
      </c>
      <c r="E32" s="18" t="n">
        <v>58.57366986</v>
      </c>
      <c r="F32" s="20" t="n">
        <v>2.34471388</v>
      </c>
      <c r="G32" s="18" t="n">
        <v>39.60842047</v>
      </c>
      <c r="H32" s="20" t="n">
        <v>2.18179995</v>
      </c>
      <c r="I32" s="18" t="n">
        <v>0</v>
      </c>
      <c r="J32" s="20" t="n">
        <v>0</v>
      </c>
      <c r="K32" s="18" t="n">
        <v>0</v>
      </c>
      <c r="L32" s="20" t="n">
        <v>0</v>
      </c>
      <c r="M32" s="18" t="n">
        <v>0</v>
      </c>
      <c r="N32" s="20" t="n">
        <v>0</v>
      </c>
      <c r="O32" s="18" t="n">
        <v>0</v>
      </c>
      <c r="P32" s="20" t="n">
        <v>0</v>
      </c>
      <c r="Q32" s="18" t="n">
        <v>1.81790967</v>
      </c>
      <c r="R32" s="20" t="n">
        <v>0.76611767</v>
      </c>
    </row>
    <row r="33" spans="1:18">
      <c r="A33" s="15" t="s">
        <v>455</v>
      </c>
      <c r="B33" s="17" t="n">
        <v>3651</v>
      </c>
      <c r="C33" s="18">
        <f>(3210.0/B33*100)</f>
        <v/>
      </c>
      <c r="D33" s="19" t="n">
        <v>441</v>
      </c>
      <c r="E33" s="18" t="n">
        <v>57.80515747</v>
      </c>
      <c r="F33" s="20" t="n">
        <v>2.57830954</v>
      </c>
      <c r="G33" s="18" t="n">
        <v>41.36576638</v>
      </c>
      <c r="H33" s="20" t="n">
        <v>2.57934954</v>
      </c>
      <c r="I33" s="18" t="n">
        <v>0</v>
      </c>
      <c r="J33" s="20" t="n">
        <v>0</v>
      </c>
      <c r="K33" s="18" t="n">
        <v>0</v>
      </c>
      <c r="L33" s="20" t="n">
        <v>0</v>
      </c>
      <c r="M33" s="18" t="n">
        <v>0</v>
      </c>
      <c r="N33" s="20" t="n">
        <v>0</v>
      </c>
      <c r="O33" s="18" t="n">
        <v>0</v>
      </c>
      <c r="P33" s="20" t="n">
        <v>0</v>
      </c>
      <c r="Q33" s="18" t="n">
        <v>0.82907616</v>
      </c>
      <c r="R33" s="20" t="n">
        <v>0.37871317</v>
      </c>
    </row>
    <row r="34" spans="1:18">
      <c r="A34" s="15" t="s">
        <v>456</v>
      </c>
      <c r="B34" s="17" t="n">
        <v>3035</v>
      </c>
      <c r="C34" s="18">
        <f>(2691.0/B34*100)</f>
        <v/>
      </c>
      <c r="D34" s="19" t="n">
        <v>344</v>
      </c>
      <c r="E34" s="18" t="n">
        <v>59.00511681</v>
      </c>
      <c r="F34" s="20" t="n">
        <v>2.70179285</v>
      </c>
      <c r="G34" s="18" t="n">
        <v>40.47682967</v>
      </c>
      <c r="H34" s="20" t="n">
        <v>2.59842568</v>
      </c>
      <c r="I34" s="18" t="n">
        <v>0</v>
      </c>
      <c r="J34" s="20" t="n">
        <v>0</v>
      </c>
      <c r="K34" s="18" t="n">
        <v>0</v>
      </c>
      <c r="L34" s="20" t="n">
        <v>0</v>
      </c>
      <c r="M34" s="18" t="n">
        <v>0</v>
      </c>
      <c r="N34" s="20" t="n">
        <v>0</v>
      </c>
      <c r="O34" s="18" t="n">
        <v>0</v>
      </c>
      <c r="P34" s="20" t="n">
        <v>0</v>
      </c>
      <c r="Q34" s="18" t="n">
        <v>0.51805351</v>
      </c>
      <c r="R34" s="20" t="n">
        <v>0.48520319</v>
      </c>
    </row>
    <row r="35" spans="1:18">
      <c r="A35" s="15" t="s">
        <v>457</v>
      </c>
      <c r="B35" s="17" t="n">
        <v>2901</v>
      </c>
      <c r="C35" s="18">
        <f>(2550.0/B35*100)</f>
        <v/>
      </c>
      <c r="D35" s="19" t="n">
        <v>351</v>
      </c>
      <c r="E35" s="18" t="n">
        <v>61.55387068</v>
      </c>
      <c r="F35" s="20" t="n">
        <v>3.22467204</v>
      </c>
      <c r="G35" s="18" t="n">
        <v>37.34008457</v>
      </c>
      <c r="H35" s="20" t="n">
        <v>3.25196962</v>
      </c>
      <c r="I35" s="18" t="n">
        <v>0</v>
      </c>
      <c r="J35" s="20" t="n">
        <v>0</v>
      </c>
      <c r="K35" s="18" t="n">
        <v>0.15230871</v>
      </c>
      <c r="L35" s="20" t="n">
        <v>0.15084071</v>
      </c>
      <c r="M35" s="18" t="n">
        <v>0</v>
      </c>
      <c r="N35" s="20" t="n">
        <v>0</v>
      </c>
      <c r="O35" s="18" t="n">
        <v>0</v>
      </c>
      <c r="P35" s="20" t="n">
        <v>0</v>
      </c>
      <c r="Q35" s="18" t="n">
        <v>0.95373604</v>
      </c>
      <c r="R35" s="20" t="n">
        <v>0.70074218</v>
      </c>
    </row>
    <row r="36" spans="1:18">
      <c r="A36" s="15" t="s">
        <v>458</v>
      </c>
      <c r="B36" s="17" t="n">
        <v>3404</v>
      </c>
      <c r="C36" s="18">
        <f>(3001.0/B36*100)</f>
        <v/>
      </c>
      <c r="D36" s="19" t="n">
        <v>403</v>
      </c>
      <c r="E36" s="18" t="n">
        <v>55.37237863</v>
      </c>
      <c r="F36" s="20" t="n">
        <v>2.445434</v>
      </c>
      <c r="G36" s="18" t="n">
        <v>42.95399808</v>
      </c>
      <c r="H36" s="20" t="n">
        <v>2.40343364</v>
      </c>
      <c r="I36" s="18" t="n">
        <v>0</v>
      </c>
      <c r="J36" s="20" t="n">
        <v>0</v>
      </c>
      <c r="K36" s="18" t="n">
        <v>0</v>
      </c>
      <c r="L36" s="20" t="n">
        <v>0</v>
      </c>
      <c r="M36" s="18" t="n">
        <v>0</v>
      </c>
      <c r="N36" s="20" t="n">
        <v>0</v>
      </c>
      <c r="O36" s="18" t="n">
        <v>0</v>
      </c>
      <c r="P36" s="20" t="n">
        <v>0</v>
      </c>
      <c r="Q36" s="18" t="n">
        <v>1.67362329</v>
      </c>
      <c r="R36" s="20" t="n">
        <v>0.6643357600000001</v>
      </c>
    </row>
    <row r="37" spans="1:18">
      <c r="A37" s="15" t="s">
        <v>459</v>
      </c>
      <c r="B37" s="17" t="n">
        <v>2731</v>
      </c>
      <c r="C37" s="18">
        <f>(2391.0/B37*100)</f>
        <v/>
      </c>
      <c r="D37" s="19" t="n">
        <v>340</v>
      </c>
      <c r="E37" s="18" t="n">
        <v>53.51868244</v>
      </c>
      <c r="F37" s="20" t="n">
        <v>2.73608481</v>
      </c>
      <c r="G37" s="18" t="n">
        <v>45.62322052</v>
      </c>
      <c r="H37" s="20" t="n">
        <v>2.60621273</v>
      </c>
      <c r="I37" s="18" t="n">
        <v>0</v>
      </c>
      <c r="J37" s="20" t="n">
        <v>0</v>
      </c>
      <c r="K37" s="18" t="n">
        <v>0</v>
      </c>
      <c r="L37" s="20" t="n">
        <v>0</v>
      </c>
      <c r="M37" s="18" t="n">
        <v>0</v>
      </c>
      <c r="N37" s="20" t="n">
        <v>0</v>
      </c>
      <c r="O37" s="18" t="n">
        <v>0</v>
      </c>
      <c r="P37" s="20" t="n">
        <v>0</v>
      </c>
      <c r="Q37" s="18" t="n">
        <v>0.85809704</v>
      </c>
      <c r="R37" s="20" t="n">
        <v>0.50936962</v>
      </c>
    </row>
    <row r="38" spans="1:18">
      <c r="A38" s="15" t="s">
        <v>460</v>
      </c>
      <c r="B38" s="17" t="n">
        <v>2807</v>
      </c>
      <c r="C38" s="18">
        <f>(2331.0/B38*100)</f>
        <v/>
      </c>
      <c r="D38" s="19" t="n">
        <v>476</v>
      </c>
      <c r="E38" s="18" t="n">
        <v>52.32002352</v>
      </c>
      <c r="F38" s="20" t="n">
        <v>2.88474644</v>
      </c>
      <c r="G38" s="18" t="n">
        <v>47.47919753</v>
      </c>
      <c r="H38" s="20" t="n">
        <v>2.87161352</v>
      </c>
      <c r="I38" s="18" t="n">
        <v>0</v>
      </c>
      <c r="J38" s="20" t="n">
        <v>0</v>
      </c>
      <c r="K38" s="18" t="n">
        <v>0</v>
      </c>
      <c r="L38" s="20" t="n">
        <v>0</v>
      </c>
      <c r="M38" s="18" t="n">
        <v>0</v>
      </c>
      <c r="N38" s="20" t="n">
        <v>0</v>
      </c>
      <c r="O38" s="18" t="n">
        <v>0</v>
      </c>
      <c r="P38" s="20" t="n">
        <v>0</v>
      </c>
      <c r="Q38" s="18" t="n">
        <v>0.20077895</v>
      </c>
      <c r="R38" s="20" t="n">
        <v>0.12095159</v>
      </c>
    </row>
    <row r="39" spans="1:18">
      <c r="A39" s="15" t="s">
        <v>461</v>
      </c>
      <c r="B39" s="17" t="n">
        <v>2938</v>
      </c>
      <c r="C39" s="18">
        <f>(2566.0/B39*100)</f>
        <v/>
      </c>
      <c r="D39" s="19" t="n">
        <v>372</v>
      </c>
      <c r="E39" s="18" t="n">
        <v>71.37091813000001</v>
      </c>
      <c r="F39" s="20" t="n">
        <v>2.57493153</v>
      </c>
      <c r="G39" s="18" t="n">
        <v>25.62211309</v>
      </c>
      <c r="H39" s="20" t="n">
        <v>2.61421516</v>
      </c>
      <c r="I39" s="18" t="n">
        <v>0</v>
      </c>
      <c r="J39" s="20" t="n">
        <v>0</v>
      </c>
      <c r="K39" s="18" t="n">
        <v>0</v>
      </c>
      <c r="L39" s="20" t="n">
        <v>0</v>
      </c>
      <c r="M39" s="18" t="n">
        <v>0</v>
      </c>
      <c r="N39" s="20" t="n">
        <v>0</v>
      </c>
      <c r="O39" s="18" t="n">
        <v>0</v>
      </c>
      <c r="P39" s="20" t="n">
        <v>0</v>
      </c>
      <c r="Q39" s="18" t="n">
        <v>3.00696877</v>
      </c>
      <c r="R39" s="20" t="n">
        <v>1.07885524</v>
      </c>
    </row>
    <row r="40" spans="1:18">
      <c r="A40" s="15" t="s">
        <v>462</v>
      </c>
      <c r="B40" s="17" t="n">
        <v>6922</v>
      </c>
      <c r="C40" s="18">
        <f>(6065.0/B40*100)</f>
        <v/>
      </c>
      <c r="D40" s="19" t="n">
        <v>857</v>
      </c>
      <c r="E40" s="18" t="n">
        <v>57.60780032</v>
      </c>
      <c r="F40" s="20" t="n">
        <v>2.85415684</v>
      </c>
      <c r="G40" s="18" t="n">
        <v>42.02818175</v>
      </c>
      <c r="H40" s="20" t="n">
        <v>2.87182534</v>
      </c>
      <c r="I40" s="18" t="n">
        <v>0</v>
      </c>
      <c r="J40" s="20" t="n">
        <v>0</v>
      </c>
      <c r="K40" s="18" t="n">
        <v>0</v>
      </c>
      <c r="L40" s="20" t="n">
        <v>0</v>
      </c>
      <c r="M40" s="18" t="n">
        <v>0</v>
      </c>
      <c r="N40" s="20" t="n">
        <v>0</v>
      </c>
      <c r="O40" s="18" t="n">
        <v>0</v>
      </c>
      <c r="P40" s="20" t="n">
        <v>0</v>
      </c>
      <c r="Q40" s="18" t="n">
        <v>0.36401793</v>
      </c>
      <c r="R40" s="20" t="n">
        <v>0.22751217</v>
      </c>
    </row>
    <row r="41" spans="1:18">
      <c r="A41" s="15" t="s">
        <v>463</v>
      </c>
      <c r="B41" s="17" t="n">
        <v>2854</v>
      </c>
      <c r="C41" s="18">
        <f>(2495.0/B41*100)</f>
        <v/>
      </c>
      <c r="D41" s="19" t="n">
        <v>359</v>
      </c>
      <c r="E41" s="18" t="n">
        <v>65.21334834</v>
      </c>
      <c r="F41" s="20" t="n">
        <v>2.83801356</v>
      </c>
      <c r="G41" s="18" t="n">
        <v>34.42260027</v>
      </c>
      <c r="H41" s="20" t="n">
        <v>2.84018867</v>
      </c>
      <c r="I41" s="18" t="n">
        <v>0</v>
      </c>
      <c r="J41" s="20" t="n">
        <v>0</v>
      </c>
      <c r="K41" s="18" t="n">
        <v>0</v>
      </c>
      <c r="L41" s="20" t="n">
        <v>0</v>
      </c>
      <c r="M41" s="18" t="n">
        <v>0</v>
      </c>
      <c r="N41" s="20" t="n">
        <v>0</v>
      </c>
      <c r="O41" s="18" t="n">
        <v>0</v>
      </c>
      <c r="P41" s="20" t="n">
        <v>0</v>
      </c>
      <c r="Q41" s="18" t="n">
        <v>0.36405139</v>
      </c>
      <c r="R41" s="20" t="n">
        <v>0.37560704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(10636.0/B46*100)</f>
        <v/>
      </c>
      <c r="D46" s="19" t="n">
        <v>1437</v>
      </c>
      <c r="E46" s="18" t="n">
        <v>70.22759325</v>
      </c>
      <c r="F46" s="20" t="n">
        <v>1.57894091</v>
      </c>
      <c r="G46" s="18" t="n">
        <v>26.07513003</v>
      </c>
      <c r="H46" s="20" t="n">
        <v>1.47023537</v>
      </c>
      <c r="I46" s="18" t="n">
        <v>0</v>
      </c>
      <c r="J46" s="20" t="n">
        <v>0</v>
      </c>
      <c r="K46" s="18" t="n">
        <v>0.22531949</v>
      </c>
      <c r="L46" s="20" t="n">
        <v>0.12620875</v>
      </c>
      <c r="M46" s="18" t="n">
        <v>0</v>
      </c>
      <c r="N46" s="20" t="n">
        <v>0</v>
      </c>
      <c r="O46" s="18" t="n">
        <v>0</v>
      </c>
      <c r="P46" s="20" t="n">
        <v>0</v>
      </c>
      <c r="Q46" s="18" t="n">
        <v>3.47195723</v>
      </c>
      <c r="R46" s="20" t="n">
        <v>0.62919749</v>
      </c>
    </row>
    <row r="47" spans="1:18">
      <c r="A47" s="15" t="s">
        <v>470</v>
      </c>
      <c r="B47" s="17" t="n">
        <v>2823</v>
      </c>
      <c r="C47" s="18">
        <f>(2467.0/B47*100)</f>
        <v/>
      </c>
      <c r="D47" s="19" t="n">
        <v>356</v>
      </c>
      <c r="E47" s="18" t="n">
        <v>54.9181452</v>
      </c>
      <c r="F47" s="20" t="n">
        <v>2.74538768</v>
      </c>
      <c r="G47" s="18" t="n">
        <v>41.54919285</v>
      </c>
      <c r="H47" s="20" t="n">
        <v>2.6567517</v>
      </c>
      <c r="I47" s="18" t="n">
        <v>0</v>
      </c>
      <c r="J47" s="20" t="n">
        <v>0</v>
      </c>
      <c r="K47" s="18" t="n">
        <v>0</v>
      </c>
      <c r="L47" s="20" t="n">
        <v>0</v>
      </c>
      <c r="M47" s="18" t="n">
        <v>0</v>
      </c>
      <c r="N47" s="20" t="n">
        <v>0</v>
      </c>
      <c r="O47" s="18" t="n">
        <v>0</v>
      </c>
      <c r="P47" s="20" t="n">
        <v>0</v>
      </c>
      <c r="Q47" s="18" t="n">
        <v>3.53266195</v>
      </c>
      <c r="R47" s="20" t="n">
        <v>0.97446815</v>
      </c>
    </row>
    <row r="48" spans="1:18">
      <c r="A48" s="15" t="s">
        <v>471</v>
      </c>
      <c r="B48" s="17" t="n">
        <v>4682</v>
      </c>
      <c r="C48" s="18">
        <f>(4117.0/B48*100)</f>
        <v/>
      </c>
      <c r="D48" s="19" t="n">
        <v>565</v>
      </c>
      <c r="E48" s="18" t="n">
        <v>72.87721241</v>
      </c>
      <c r="F48" s="20" t="n">
        <v>2.25606495</v>
      </c>
      <c r="G48" s="18" t="n">
        <v>25.37357341</v>
      </c>
      <c r="H48" s="20" t="n">
        <v>2.21569875</v>
      </c>
      <c r="I48" s="18" t="n">
        <v>0</v>
      </c>
      <c r="J48" s="20" t="n">
        <v>0</v>
      </c>
      <c r="K48" s="18" t="n">
        <v>0.47780865</v>
      </c>
      <c r="L48" s="20" t="n">
        <v>0.36667326</v>
      </c>
      <c r="M48" s="18" t="n">
        <v>0</v>
      </c>
      <c r="N48" s="20" t="n">
        <v>0</v>
      </c>
      <c r="O48" s="18" t="n">
        <v>0</v>
      </c>
      <c r="P48" s="20" t="n">
        <v>0</v>
      </c>
      <c r="Q48" s="18" t="n">
        <v>1.27140553</v>
      </c>
      <c r="R48" s="20" t="n">
        <v>0.57800285</v>
      </c>
    </row>
    <row r="49" spans="1:18">
      <c r="A49" s="15" t="s">
        <v>472</v>
      </c>
      <c r="B49" s="17" t="n">
        <v>6158</v>
      </c>
      <c r="C49" s="18">
        <f>(5388.0/B49*100)</f>
        <v/>
      </c>
      <c r="D49" s="19" t="n">
        <v>770</v>
      </c>
      <c r="E49" s="18" t="n">
        <v>67.43073257</v>
      </c>
      <c r="F49" s="20" t="n">
        <v>2.00597459</v>
      </c>
      <c r="G49" s="18" t="n">
        <v>30.09384643</v>
      </c>
      <c r="H49" s="20" t="n">
        <v>1.97903598</v>
      </c>
      <c r="I49" s="18" t="n">
        <v>0</v>
      </c>
      <c r="J49" s="20" t="n">
        <v>0</v>
      </c>
      <c r="K49" s="18" t="n">
        <v>0.31576652</v>
      </c>
      <c r="L49" s="20" t="n">
        <v>0.23335343</v>
      </c>
      <c r="M49" s="18" t="n">
        <v>0</v>
      </c>
      <c r="N49" s="20" t="n">
        <v>0</v>
      </c>
      <c r="O49" s="18" t="n">
        <v>0</v>
      </c>
      <c r="P49" s="20" t="n">
        <v>0</v>
      </c>
      <c r="Q49" s="18" t="n">
        <v>2.15965448</v>
      </c>
      <c r="R49" s="20" t="n">
        <v>0.73502881</v>
      </c>
    </row>
    <row r="50" spans="1:18">
      <c r="A50" s="15" t="s">
        <v>473</v>
      </c>
      <c r="B50" s="17" t="n">
        <v>3494</v>
      </c>
      <c r="C50" s="18">
        <f>(3127.0/B50*100)</f>
        <v/>
      </c>
      <c r="D50" s="19" t="n">
        <v>367</v>
      </c>
      <c r="E50" s="18" t="n">
        <v>73.69731228000001</v>
      </c>
      <c r="F50" s="20" t="n">
        <v>2.66540246</v>
      </c>
      <c r="G50" s="18" t="n">
        <v>23.36197734</v>
      </c>
      <c r="H50" s="20" t="n">
        <v>2.45853825</v>
      </c>
      <c r="I50" s="18" t="n">
        <v>0</v>
      </c>
      <c r="J50" s="20" t="n">
        <v>0</v>
      </c>
      <c r="K50" s="18" t="n">
        <v>0</v>
      </c>
      <c r="L50" s="20" t="n">
        <v>0</v>
      </c>
      <c r="M50" s="18" t="n">
        <v>0</v>
      </c>
      <c r="N50" s="20" t="n">
        <v>0</v>
      </c>
      <c r="O50" s="18" t="n">
        <v>0</v>
      </c>
      <c r="P50" s="20" t="n">
        <v>0</v>
      </c>
      <c r="Q50" s="18" t="n">
        <v>2.94071038</v>
      </c>
      <c r="R50" s="20" t="n">
        <v>1.06631125</v>
      </c>
    </row>
    <row r="51" spans="1:18">
      <c r="A51" s="15" t="s">
        <v>474</v>
      </c>
      <c r="B51" s="17" t="n">
        <v>3013</v>
      </c>
      <c r="C51" s="18">
        <f>(2641.0/B51*100)</f>
        <v/>
      </c>
      <c r="D51" s="19" t="n">
        <v>372</v>
      </c>
      <c r="E51" s="18" t="n">
        <v>53.95363884</v>
      </c>
      <c r="F51" s="20" t="n">
        <v>2.94502864</v>
      </c>
      <c r="G51" s="18" t="n">
        <v>44.07173471</v>
      </c>
      <c r="H51" s="20" t="n">
        <v>2.87322252</v>
      </c>
      <c r="I51" s="18" t="n">
        <v>0</v>
      </c>
      <c r="J51" s="20" t="n">
        <v>0</v>
      </c>
      <c r="K51" s="18" t="n">
        <v>0</v>
      </c>
      <c r="L51" s="20" t="n">
        <v>0</v>
      </c>
      <c r="M51" s="18" t="n">
        <v>0</v>
      </c>
      <c r="N51" s="20" t="n">
        <v>0</v>
      </c>
      <c r="O51" s="18" t="n">
        <v>0</v>
      </c>
      <c r="P51" s="20" t="n">
        <v>0</v>
      </c>
      <c r="Q51" s="18" t="n">
        <v>1.97462645</v>
      </c>
      <c r="R51" s="20" t="n">
        <v>0.73791336</v>
      </c>
    </row>
    <row r="52" spans="1:18">
      <c r="A52" s="15" t="s">
        <v>475</v>
      </c>
      <c r="B52" s="17" t="n">
        <v>2760</v>
      </c>
      <c r="C52" s="18">
        <f>(2411.0/B52*100)</f>
        <v/>
      </c>
      <c r="D52" s="19" t="n">
        <v>349</v>
      </c>
      <c r="E52" s="18" t="n">
        <v>62.99690632</v>
      </c>
      <c r="F52" s="20" t="n">
        <v>2.72474578</v>
      </c>
      <c r="G52" s="18" t="n">
        <v>34.23616683</v>
      </c>
      <c r="H52" s="20" t="n">
        <v>2.59167443</v>
      </c>
      <c r="I52" s="18" t="n">
        <v>0</v>
      </c>
      <c r="J52" s="20" t="n">
        <v>0</v>
      </c>
      <c r="K52" s="18" t="n">
        <v>0</v>
      </c>
      <c r="L52" s="20" t="n">
        <v>0</v>
      </c>
      <c r="M52" s="18" t="n">
        <v>0</v>
      </c>
      <c r="N52" s="20" t="n">
        <v>0</v>
      </c>
      <c r="O52" s="18" t="n">
        <v>0</v>
      </c>
      <c r="P52" s="20" t="n">
        <v>0</v>
      </c>
      <c r="Q52" s="18" t="n">
        <v>2.76692685</v>
      </c>
      <c r="R52" s="20" t="n">
        <v>0.87106598</v>
      </c>
    </row>
    <row r="53" spans="1:18">
      <c r="A53" s="15" t="s">
        <v>476</v>
      </c>
      <c r="B53" s="17" t="n">
        <v>2474</v>
      </c>
      <c r="C53" s="18">
        <f>(2049.0/B53*100)</f>
        <v/>
      </c>
      <c r="D53" s="19" t="n">
        <v>425</v>
      </c>
      <c r="E53" s="18" t="n">
        <v>71.58725389999999</v>
      </c>
      <c r="F53" s="20" t="n">
        <v>2.62635114</v>
      </c>
      <c r="G53" s="18" t="n">
        <v>18.06175906</v>
      </c>
      <c r="H53" s="20" t="n">
        <v>2.04757819</v>
      </c>
      <c r="I53" s="18" t="n">
        <v>0</v>
      </c>
      <c r="J53" s="20" t="n">
        <v>0</v>
      </c>
      <c r="K53" s="18" t="n">
        <v>3.13152476</v>
      </c>
      <c r="L53" s="20" t="n">
        <v>0.98290798</v>
      </c>
      <c r="M53" s="18" t="n">
        <v>0</v>
      </c>
      <c r="N53" s="20" t="n">
        <v>0</v>
      </c>
      <c r="O53" s="18" t="n">
        <v>0</v>
      </c>
      <c r="P53" s="20" t="n">
        <v>0</v>
      </c>
      <c r="Q53" s="18" t="n">
        <v>7.21946227</v>
      </c>
      <c r="R53" s="20" t="n">
        <v>1.63244837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66.89178212</v>
      </c>
      <c r="F55" s="20" t="n">
        <v>2.70183006</v>
      </c>
      <c r="G55" s="18" t="n">
        <v>30.45286113</v>
      </c>
      <c r="H55" s="20" t="n">
        <v>2.66933333</v>
      </c>
      <c r="I55" s="18" t="n">
        <v>0</v>
      </c>
      <c r="J55" s="20" t="n">
        <v>0</v>
      </c>
      <c r="K55" s="18" t="n">
        <v>0</v>
      </c>
      <c r="L55" s="20" t="n">
        <v>0</v>
      </c>
      <c r="M55" s="18" t="n">
        <v>0</v>
      </c>
      <c r="N55" s="20" t="n">
        <v>0</v>
      </c>
      <c r="O55" s="18" t="n">
        <v>0</v>
      </c>
      <c r="P55" s="20" t="n">
        <v>0</v>
      </c>
      <c r="Q55" s="18" t="n">
        <v>2.65535675</v>
      </c>
      <c r="R55" s="20" t="n">
        <v>0.8449344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62.43357802</v>
      </c>
      <c r="F61" s="20" t="n">
        <v>2.43179508</v>
      </c>
      <c r="G61" s="18" t="n">
        <v>36.95329205</v>
      </c>
      <c r="H61" s="20" t="n">
        <v>2.42905048</v>
      </c>
      <c r="I61" s="18" t="n">
        <v>0</v>
      </c>
      <c r="J61" s="20" t="n">
        <v>0</v>
      </c>
      <c r="K61" s="18" t="n">
        <v>0</v>
      </c>
      <c r="L61" s="20" t="n">
        <v>0</v>
      </c>
      <c r="M61" s="18" t="n">
        <v>0</v>
      </c>
      <c r="N61" s="20" t="n">
        <v>0</v>
      </c>
      <c r="O61" s="18" t="n">
        <v>0</v>
      </c>
      <c r="P61" s="20" t="n">
        <v>0</v>
      </c>
      <c r="Q61" s="18" t="n">
        <v>0.61312993</v>
      </c>
      <c r="R61" s="20" t="n">
        <v>0.44619857</v>
      </c>
    </row>
    <row r="62" spans="1:18">
      <c r="A62" s="15" t="s">
        <v>486</v>
      </c>
      <c r="B62" s="17" t="n">
        <v>2230</v>
      </c>
      <c r="C62" s="18">
        <f>(1970.0/B62*100)</f>
        <v/>
      </c>
      <c r="D62" s="19" t="n">
        <v>260</v>
      </c>
      <c r="E62" s="18" t="n">
        <v>66.19284488</v>
      </c>
      <c r="F62" s="20" t="n">
        <v>2.39051404</v>
      </c>
      <c r="G62" s="18" t="n">
        <v>33.80715512</v>
      </c>
      <c r="H62" s="20" t="n">
        <v>2.39051404</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(2425.0/B67*100)</f>
        <v/>
      </c>
      <c r="D67" s="19" t="n">
        <v>346</v>
      </c>
      <c r="E67" s="18" t="n">
        <v>62.85262565</v>
      </c>
      <c r="F67" s="20" t="n">
        <v>2.78321946</v>
      </c>
      <c r="G67" s="18" t="n">
        <v>34.34980348</v>
      </c>
      <c r="H67" s="20" t="n">
        <v>2.56033401</v>
      </c>
      <c r="I67" s="18" t="n">
        <v>0</v>
      </c>
      <c r="J67" s="20" t="n">
        <v>0</v>
      </c>
      <c r="K67" s="18" t="n">
        <v>0.33739035</v>
      </c>
      <c r="L67" s="20" t="n">
        <v>0.33744038</v>
      </c>
      <c r="M67" s="18" t="n">
        <v>0</v>
      </c>
      <c r="N67" s="20" t="n">
        <v>0</v>
      </c>
      <c r="O67" s="18" t="n">
        <v>0</v>
      </c>
      <c r="P67" s="20" t="n">
        <v>0</v>
      </c>
      <c r="Q67" s="18" t="n">
        <v>2.46018052</v>
      </c>
      <c r="R67" s="20" t="n">
        <v>0.82885825</v>
      </c>
    </row>
    <row r="68" spans="1:18">
      <c r="A68" s="15" t="s">
        <v>492</v>
      </c>
      <c r="B68" s="17" t="n">
        <v>3460</v>
      </c>
      <c r="C68" s="18">
        <f>(3050.0/B68*100)</f>
        <v/>
      </c>
      <c r="D68" s="19" t="n">
        <v>410</v>
      </c>
      <c r="E68" s="18" t="n">
        <v>71.43671913999999</v>
      </c>
      <c r="F68" s="20" t="n">
        <v>2.33533047</v>
      </c>
      <c r="G68" s="18" t="n">
        <v>26.20198237</v>
      </c>
      <c r="H68" s="20" t="n">
        <v>2.27902867</v>
      </c>
      <c r="I68" s="18" t="n">
        <v>0</v>
      </c>
      <c r="J68" s="20" t="n">
        <v>0</v>
      </c>
      <c r="K68" s="18" t="n">
        <v>0</v>
      </c>
      <c r="L68" s="20" t="n">
        <v>0</v>
      </c>
      <c r="M68" s="18" t="n">
        <v>0</v>
      </c>
      <c r="N68" s="20" t="n">
        <v>0</v>
      </c>
      <c r="O68" s="18" t="n">
        <v>0</v>
      </c>
      <c r="P68" s="20" t="n">
        <v>0</v>
      </c>
      <c r="Q68" s="18" t="n">
        <v>2.36129848</v>
      </c>
      <c r="R68" s="20" t="n">
        <v>0.75843039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59.13242294</v>
      </c>
      <c r="F70" s="20" t="n">
        <v>1.53330922</v>
      </c>
      <c r="G70" s="18" t="n">
        <v>36.53362222</v>
      </c>
      <c r="H70" s="20" t="n">
        <v>1.48113272</v>
      </c>
      <c r="I70" s="18" t="n">
        <v>0</v>
      </c>
      <c r="J70" s="20" t="n">
        <v>0</v>
      </c>
      <c r="K70" s="18" t="n">
        <v>0.48125624</v>
      </c>
      <c r="L70" s="20" t="n">
        <v>0.21329294</v>
      </c>
      <c r="M70" s="18" t="n">
        <v>0</v>
      </c>
      <c r="N70" s="20" t="n">
        <v>0</v>
      </c>
      <c r="O70" s="18" t="n">
        <v>0</v>
      </c>
      <c r="P70" s="20" t="n">
        <v>0</v>
      </c>
      <c r="Q70" s="18" t="n">
        <v>3.8526986</v>
      </c>
      <c r="R70" s="20" t="n">
        <v>0.57883564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(2748.0/B72*100)</f>
        <v/>
      </c>
      <c r="D72" s="19" t="n">
        <v>359</v>
      </c>
      <c r="E72" s="18" t="n">
        <v>54.00539359</v>
      </c>
      <c r="F72" s="20" t="n">
        <v>2.52434679</v>
      </c>
      <c r="G72" s="18" t="n">
        <v>44.80272932</v>
      </c>
      <c r="H72" s="20" t="n">
        <v>2.62486935</v>
      </c>
      <c r="I72" s="18" t="n">
        <v>0</v>
      </c>
      <c r="J72" s="20" t="n">
        <v>0</v>
      </c>
      <c r="K72" s="18" t="n">
        <v>0.25617274</v>
      </c>
      <c r="L72" s="20" t="n">
        <v>0.25518141</v>
      </c>
      <c r="M72" s="18" t="n">
        <v>0</v>
      </c>
      <c r="N72" s="20" t="n">
        <v>0</v>
      </c>
      <c r="O72" s="18" t="n">
        <v>0</v>
      </c>
      <c r="P72" s="20" t="n">
        <v>0</v>
      </c>
      <c r="Q72" s="18" t="n">
        <v>0.93570435</v>
      </c>
      <c r="R72" s="20" t="n">
        <v>0.48597486</v>
      </c>
    </row>
    <row r="73" spans="1:18">
      <c r="A73" s="15" t="s">
        <v>497</v>
      </c>
      <c r="B73" s="17" t="n">
        <v>2973</v>
      </c>
      <c r="C73" s="18">
        <f>(2590.0/B73*100)</f>
        <v/>
      </c>
      <c r="D73" s="19" t="n">
        <v>383</v>
      </c>
      <c r="E73" s="18" t="n">
        <v>58.55643543</v>
      </c>
      <c r="F73" s="20" t="n">
        <v>2.88380584</v>
      </c>
      <c r="G73" s="18" t="n">
        <v>41.44356457</v>
      </c>
      <c r="H73" s="20" t="n">
        <v>2.88380584</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(3346.0/B74*100)</f>
        <v/>
      </c>
      <c r="D74" s="19" t="n">
        <v>473</v>
      </c>
      <c r="E74" s="18" t="n">
        <v>72.46875772999999</v>
      </c>
      <c r="F74" s="20" t="n">
        <v>2.01181885</v>
      </c>
      <c r="G74" s="18" t="n">
        <v>26.81204234</v>
      </c>
      <c r="H74" s="20" t="n">
        <v>2.01590586</v>
      </c>
      <c r="I74" s="18" t="n">
        <v>0</v>
      </c>
      <c r="J74" s="20" t="n">
        <v>0</v>
      </c>
      <c r="K74" s="18" t="n">
        <v>0.1682073</v>
      </c>
      <c r="L74" s="20" t="n">
        <v>0.16759912</v>
      </c>
      <c r="M74" s="18" t="n">
        <v>0</v>
      </c>
      <c r="N74" s="20" t="n">
        <v>0</v>
      </c>
      <c r="O74" s="18" t="n">
        <v>0</v>
      </c>
      <c r="P74" s="20" t="n">
        <v>0</v>
      </c>
      <c r="Q74" s="18" t="n">
        <v>0.55099263</v>
      </c>
      <c r="R74" s="20" t="n">
        <v>0.38543173</v>
      </c>
    </row>
    <row r="75" spans="1:18">
      <c r="A75" s="15" t="s">
        <v>499</v>
      </c>
      <c r="B75" s="17" t="n">
        <v>4652</v>
      </c>
      <c r="C75" s="18">
        <f>(4078.0/B75*100)</f>
        <v/>
      </c>
      <c r="D75" s="19" t="n">
        <v>574</v>
      </c>
      <c r="E75" s="18" t="n">
        <v>73.18166717</v>
      </c>
      <c r="F75" s="20" t="n">
        <v>2.23666817</v>
      </c>
      <c r="G75" s="18" t="n">
        <v>25.76076189</v>
      </c>
      <c r="H75" s="20" t="n">
        <v>2.10190927</v>
      </c>
      <c r="I75" s="18" t="n">
        <v>0</v>
      </c>
      <c r="J75" s="20" t="n">
        <v>0</v>
      </c>
      <c r="K75" s="18" t="n">
        <v>0</v>
      </c>
      <c r="L75" s="20" t="n">
        <v>0</v>
      </c>
      <c r="M75" s="18" t="n">
        <v>0</v>
      </c>
      <c r="N75" s="20" t="n">
        <v>0</v>
      </c>
      <c r="O75" s="18" t="n">
        <v>0</v>
      </c>
      <c r="P75" s="20" t="n">
        <v>0</v>
      </c>
      <c r="Q75" s="18" t="n">
        <v>1.05757094</v>
      </c>
      <c r="R75" s="20" t="n">
        <v>0.53621252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(2626.0/B77*100)</f>
        <v/>
      </c>
      <c r="D77" s="19" t="n">
        <v>343</v>
      </c>
      <c r="E77" s="18" t="n">
        <v>65.22097803</v>
      </c>
      <c r="F77" s="20" t="n">
        <v>2.60055978</v>
      </c>
      <c r="G77" s="18" t="n">
        <v>30.61032094</v>
      </c>
      <c r="H77" s="20" t="n">
        <v>2.51627542</v>
      </c>
      <c r="I77" s="18" t="n">
        <v>0</v>
      </c>
      <c r="J77" s="20" t="n">
        <v>0</v>
      </c>
      <c r="K77" s="18" t="n">
        <v>0.51673343</v>
      </c>
      <c r="L77" s="20" t="n">
        <v>0.37308151</v>
      </c>
      <c r="M77" s="18" t="n">
        <v>0</v>
      </c>
      <c r="N77" s="20" t="n">
        <v>0</v>
      </c>
      <c r="O77" s="18" t="n">
        <v>0</v>
      </c>
      <c r="P77" s="20" t="n">
        <v>0</v>
      </c>
      <c r="Q77" s="18" t="n">
        <v>3.6519676</v>
      </c>
      <c r="R77" s="20" t="n">
        <v>1.12530249</v>
      </c>
    </row>
    <row r="78" spans="1:18">
      <c r="A78" s="15" t="s">
        <v>502</v>
      </c>
      <c r="B78" s="17" t="n">
        <v>7115</v>
      </c>
      <c r="C78" s="18">
        <f>(6211.0/B78*100)</f>
        <v/>
      </c>
      <c r="D78" s="19" t="n">
        <v>904</v>
      </c>
      <c r="E78" s="18" t="n">
        <v>58.50070982</v>
      </c>
      <c r="F78" s="20" t="n">
        <v>1.98475003</v>
      </c>
      <c r="G78" s="18" t="n">
        <v>40.00409134</v>
      </c>
      <c r="H78" s="20" t="n">
        <v>2.01997751</v>
      </c>
      <c r="I78" s="18" t="n">
        <v>0</v>
      </c>
      <c r="J78" s="20" t="n">
        <v>0</v>
      </c>
      <c r="K78" s="18" t="n">
        <v>0.16624467</v>
      </c>
      <c r="L78" s="20" t="n">
        <v>0.16635612</v>
      </c>
      <c r="M78" s="18" t="n">
        <v>0</v>
      </c>
      <c r="N78" s="20" t="n">
        <v>0</v>
      </c>
      <c r="O78" s="18" t="n">
        <v>0</v>
      </c>
      <c r="P78" s="20" t="n">
        <v>0</v>
      </c>
      <c r="Q78" s="18" t="n">
        <v>1.32895417</v>
      </c>
      <c r="R78" s="20" t="n">
        <v>0.48348421</v>
      </c>
    </row>
    <row r="79" spans="1:18">
      <c r="A79" s="15" t="s">
        <v>503</v>
      </c>
      <c r="B79" s="17" t="n">
        <v>3154</v>
      </c>
      <c r="C79" s="18">
        <f>(2773.0/B79*100)</f>
        <v/>
      </c>
      <c r="D79" s="19" t="n">
        <v>381</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(14013.0/B82*100)</f>
        <v/>
      </c>
      <c r="D82" s="19" t="n">
        <v>1948</v>
      </c>
      <c r="E82" s="18" t="n">
        <v>56.29916179</v>
      </c>
      <c r="F82" s="20" t="n">
        <v>1.60187673</v>
      </c>
      <c r="G82" s="18" t="n">
        <v>42.22164404</v>
      </c>
      <c r="H82" s="20" t="n">
        <v>1.63834514</v>
      </c>
      <c r="I82" s="18" t="n">
        <v>0</v>
      </c>
      <c r="J82" s="20" t="n">
        <v>0</v>
      </c>
      <c r="K82" s="18" t="n">
        <v>0.03476761</v>
      </c>
      <c r="L82" s="20" t="n">
        <v>0.03023376</v>
      </c>
      <c r="M82" s="18" t="n">
        <v>0</v>
      </c>
      <c r="N82" s="20" t="n">
        <v>0</v>
      </c>
      <c r="O82" s="18" t="n">
        <v>0</v>
      </c>
      <c r="P82" s="20" t="n">
        <v>0</v>
      </c>
      <c r="Q82" s="18" t="n">
        <v>1.44442655</v>
      </c>
      <c r="R82" s="20" t="n">
        <v>0.46556273</v>
      </c>
    </row>
    <row r="83" spans="1:18">
      <c r="A83" s="15" t="s">
        <v>507</v>
      </c>
      <c r="B83" s="17" t="n">
        <v>808</v>
      </c>
      <c r="C83" s="18">
        <f>(710.0/B83*100)</f>
        <v/>
      </c>
      <c r="D83" s="19" t="n">
        <v>98</v>
      </c>
      <c r="E83" s="18" t="n">
        <v>60.92940715</v>
      </c>
      <c r="F83" s="20" t="n">
        <v>5.20071306</v>
      </c>
      <c r="G83" s="18" t="n">
        <v>39.07059285</v>
      </c>
      <c r="H83" s="20" t="n">
        <v>5.20071306</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(815.0/B84*100)</f>
        <v/>
      </c>
      <c r="D84" s="19" t="n">
        <v>123</v>
      </c>
      <c r="E84" s="18" t="n">
        <v>67.60452067999999</v>
      </c>
      <c r="F84" s="20" t="n">
        <v>4.45281512</v>
      </c>
      <c r="G84" s="18" t="n">
        <v>32.39547932</v>
      </c>
      <c r="H84" s="20" t="n">
        <v>4.45281512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(6286.0/B7*100)</f>
        <v/>
      </c>
      <c r="D7" s="19" t="n">
        <v>877</v>
      </c>
      <c r="E7" s="18" t="n">
        <v>39.73423928</v>
      </c>
      <c r="F7" s="20" t="n">
        <v>1.8458069</v>
      </c>
      <c r="G7" s="18" t="n">
        <v>59.46161968</v>
      </c>
      <c r="H7" s="20" t="n">
        <v>1.88196989</v>
      </c>
      <c r="I7" s="18" t="n">
        <v>0</v>
      </c>
      <c r="J7" s="20" t="n">
        <v>0</v>
      </c>
      <c r="K7" s="18" t="n">
        <v>0.02125032</v>
      </c>
      <c r="L7" s="20" t="n">
        <v>0.02165933</v>
      </c>
      <c r="M7" s="18" t="n">
        <v>0</v>
      </c>
      <c r="N7" s="20" t="n">
        <v>0</v>
      </c>
      <c r="O7" s="18" t="n">
        <v>0</v>
      </c>
      <c r="P7" s="20" t="n">
        <v>0</v>
      </c>
      <c r="Q7" s="18" t="n">
        <v>0.78289072</v>
      </c>
      <c r="R7" s="20" t="n">
        <v>0.2722176</v>
      </c>
    </row>
    <row r="8" spans="1:18">
      <c r="A8" s="15" t="s">
        <v>430</v>
      </c>
      <c r="B8" s="17" t="n">
        <v>3443</v>
      </c>
      <c r="C8" s="18">
        <f>(3011.0/B8*100)</f>
        <v/>
      </c>
      <c r="D8" s="19" t="n">
        <v>432</v>
      </c>
      <c r="E8" s="18" t="n">
        <v>37.70336064</v>
      </c>
      <c r="F8" s="20" t="n">
        <v>2.34728113</v>
      </c>
      <c r="G8" s="18" t="n">
        <v>61.80010557</v>
      </c>
      <c r="H8" s="20" t="n">
        <v>2.33925895</v>
      </c>
      <c r="I8" s="18" t="n">
        <v>0</v>
      </c>
      <c r="J8" s="20" t="n">
        <v>0</v>
      </c>
      <c r="K8" s="18" t="n">
        <v>0</v>
      </c>
      <c r="L8" s="20" t="n">
        <v>0</v>
      </c>
      <c r="M8" s="18" t="n">
        <v>0</v>
      </c>
      <c r="N8" s="20" t="n">
        <v>0</v>
      </c>
      <c r="O8" s="18" t="n">
        <v>0</v>
      </c>
      <c r="P8" s="20" t="n">
        <v>0</v>
      </c>
      <c r="Q8" s="18" t="n">
        <v>0.49653378</v>
      </c>
      <c r="R8" s="20" t="n">
        <v>0.34725919</v>
      </c>
    </row>
    <row r="9" spans="1:18">
      <c r="A9" s="15" t="s">
        <v>431</v>
      </c>
      <c r="B9" s="17" t="n">
        <v>4752</v>
      </c>
      <c r="C9" s="18">
        <f>(4181.0/B9*100)</f>
        <v/>
      </c>
      <c r="D9" s="19" t="n">
        <v>571</v>
      </c>
      <c r="E9" s="18" t="n">
        <v>42.59978342</v>
      </c>
      <c r="F9" s="20" t="n">
        <v>2.01332224</v>
      </c>
      <c r="G9" s="18" t="n">
        <v>55.11779607</v>
      </c>
      <c r="H9" s="20" t="n">
        <v>2.06857949</v>
      </c>
      <c r="I9" s="18" t="n">
        <v>0</v>
      </c>
      <c r="J9" s="20" t="n">
        <v>0</v>
      </c>
      <c r="K9" s="18" t="n">
        <v>0.16581742</v>
      </c>
      <c r="L9" s="20" t="n">
        <v>0.17362186</v>
      </c>
      <c r="M9" s="18" t="n">
        <v>0</v>
      </c>
      <c r="N9" s="20" t="n">
        <v>0</v>
      </c>
      <c r="O9" s="18" t="n">
        <v>0</v>
      </c>
      <c r="P9" s="20" t="n">
        <v>0</v>
      </c>
      <c r="Q9" s="18" t="n">
        <v>2.1166031</v>
      </c>
      <c r="R9" s="20" t="n">
        <v>0.620941</v>
      </c>
    </row>
    <row r="10" spans="1:18">
      <c r="A10" s="15" t="s">
        <v>432</v>
      </c>
      <c r="B10" s="17" t="n">
        <v>10022</v>
      </c>
      <c r="C10" s="18">
        <f>(8779.0/B10*100)</f>
        <v/>
      </c>
      <c r="D10" s="19" t="n">
        <v>1243</v>
      </c>
      <c r="E10" s="18" t="n">
        <v>34.60824402</v>
      </c>
      <c r="F10" s="20" t="n">
        <v>2.18517529</v>
      </c>
      <c r="G10" s="18" t="n">
        <v>64.96475531</v>
      </c>
      <c r="H10" s="20" t="n">
        <v>2.15253276</v>
      </c>
      <c r="I10" s="18" t="n">
        <v>0</v>
      </c>
      <c r="J10" s="20" t="n">
        <v>0</v>
      </c>
      <c r="K10" s="18" t="n">
        <v>0.02965957</v>
      </c>
      <c r="L10" s="20" t="n">
        <v>0.02319178</v>
      </c>
      <c r="M10" s="18" t="n">
        <v>0</v>
      </c>
      <c r="N10" s="20" t="n">
        <v>0</v>
      </c>
      <c r="O10" s="18" t="n">
        <v>0</v>
      </c>
      <c r="P10" s="20" t="n">
        <v>0</v>
      </c>
      <c r="Q10" s="18" t="n">
        <v>0.3973411</v>
      </c>
      <c r="R10" s="20" t="n">
        <v>0.18175171</v>
      </c>
    </row>
    <row r="11" spans="1:18">
      <c r="A11" s="15" t="s">
        <v>433</v>
      </c>
      <c r="B11" s="17" t="n">
        <v>3500</v>
      </c>
      <c r="C11" s="18">
        <f>(3062.0/B11*100)</f>
        <v/>
      </c>
      <c r="D11" s="19" t="n">
        <v>438</v>
      </c>
      <c r="E11" s="18" t="n">
        <v>46.0683883</v>
      </c>
      <c r="F11" s="20" t="n">
        <v>3.15985797</v>
      </c>
      <c r="G11" s="18" t="n">
        <v>51.62890173</v>
      </c>
      <c r="H11" s="20" t="n">
        <v>3.15957311</v>
      </c>
      <c r="I11" s="18" t="n">
        <v>0</v>
      </c>
      <c r="J11" s="20" t="n">
        <v>0</v>
      </c>
      <c r="K11" s="18" t="n">
        <v>0.35712588</v>
      </c>
      <c r="L11" s="20" t="n">
        <v>0.35269353</v>
      </c>
      <c r="M11" s="18" t="n">
        <v>0</v>
      </c>
      <c r="N11" s="20" t="n">
        <v>0</v>
      </c>
      <c r="O11" s="18" t="n">
        <v>0</v>
      </c>
      <c r="P11" s="20" t="n">
        <v>0</v>
      </c>
      <c r="Q11" s="18" t="n">
        <v>1.94558408</v>
      </c>
      <c r="R11" s="20" t="n">
        <v>0.77208588</v>
      </c>
    </row>
    <row r="12" spans="1:18">
      <c r="A12" s="15" t="s">
        <v>434</v>
      </c>
      <c r="B12" s="17" t="n">
        <v>3422</v>
      </c>
      <c r="C12" s="18">
        <f>(3016.0/B12*100)</f>
        <v/>
      </c>
      <c r="D12" s="19" t="n">
        <v>406</v>
      </c>
      <c r="E12" s="18" t="n">
        <v>43.66192253</v>
      </c>
      <c r="F12" s="20" t="n">
        <v>2.8607946</v>
      </c>
      <c r="G12" s="18" t="n">
        <v>56.21921041</v>
      </c>
      <c r="H12" s="20" t="n">
        <v>2.86016981</v>
      </c>
      <c r="I12" s="18" t="n">
        <v>0</v>
      </c>
      <c r="J12" s="20" t="n">
        <v>0</v>
      </c>
      <c r="K12" s="18" t="n">
        <v>0</v>
      </c>
      <c r="L12" s="20" t="n">
        <v>0</v>
      </c>
      <c r="M12" s="18" t="n">
        <v>0</v>
      </c>
      <c r="N12" s="20" t="n">
        <v>0</v>
      </c>
      <c r="O12" s="18" t="n">
        <v>0</v>
      </c>
      <c r="P12" s="20" t="n">
        <v>0</v>
      </c>
      <c r="Q12" s="18" t="n">
        <v>0.11886706</v>
      </c>
      <c r="R12" s="20" t="n">
        <v>0.10319568</v>
      </c>
    </row>
    <row r="13" spans="1:18">
      <c r="A13" s="15" t="s">
        <v>435</v>
      </c>
      <c r="B13" s="17" t="n">
        <v>3602</v>
      </c>
      <c r="C13" s="18">
        <f>(3189.0/B13*100)</f>
        <v/>
      </c>
      <c r="D13" s="19" t="n">
        <v>413</v>
      </c>
      <c r="E13" s="18" t="n">
        <v>45.76820936</v>
      </c>
      <c r="F13" s="20" t="n">
        <v>3.22262785</v>
      </c>
      <c r="G13" s="18" t="n">
        <v>53.08435449</v>
      </c>
      <c r="H13" s="20" t="n">
        <v>3.17945595</v>
      </c>
      <c r="I13" s="18" t="n">
        <v>0</v>
      </c>
      <c r="J13" s="20" t="n">
        <v>0</v>
      </c>
      <c r="K13" s="18" t="n">
        <v>0.26224009</v>
      </c>
      <c r="L13" s="20" t="n">
        <v>0.1929503</v>
      </c>
      <c r="M13" s="18" t="n">
        <v>0</v>
      </c>
      <c r="N13" s="20" t="n">
        <v>0</v>
      </c>
      <c r="O13" s="18" t="n">
        <v>0</v>
      </c>
      <c r="P13" s="20" t="n">
        <v>0</v>
      </c>
      <c r="Q13" s="18" t="n">
        <v>0.88519605</v>
      </c>
      <c r="R13" s="20" t="n">
        <v>0.59293503</v>
      </c>
    </row>
    <row r="14" spans="1:18">
      <c r="A14" s="15" t="s">
        <v>436</v>
      </c>
      <c r="B14" s="17" t="n">
        <v>2788</v>
      </c>
      <c r="C14" s="18">
        <f>(2454.0/B14*100)</f>
        <v/>
      </c>
      <c r="D14" s="19" t="n">
        <v>334</v>
      </c>
      <c r="E14" s="18" t="n">
        <v>34.55261649</v>
      </c>
      <c r="F14" s="20" t="n">
        <v>2.86521888</v>
      </c>
      <c r="G14" s="18" t="n">
        <v>65.01164742</v>
      </c>
      <c r="H14" s="20" t="n">
        <v>2.87314413</v>
      </c>
      <c r="I14" s="18" t="n">
        <v>0</v>
      </c>
      <c r="J14" s="20" t="n">
        <v>0</v>
      </c>
      <c r="K14" s="18" t="n">
        <v>0</v>
      </c>
      <c r="L14" s="20" t="n">
        <v>0</v>
      </c>
      <c r="M14" s="18" t="n">
        <v>0</v>
      </c>
      <c r="N14" s="20" t="n">
        <v>0</v>
      </c>
      <c r="O14" s="18" t="n">
        <v>0</v>
      </c>
      <c r="P14" s="20" t="n">
        <v>0</v>
      </c>
      <c r="Q14" s="18" t="n">
        <v>0.4357361</v>
      </c>
      <c r="R14" s="20" t="n">
        <v>0.30818812</v>
      </c>
    </row>
    <row r="15" spans="1:18">
      <c r="A15" s="15" t="s">
        <v>437</v>
      </c>
      <c r="B15" s="17" t="n">
        <v>2863</v>
      </c>
      <c r="C15" s="18">
        <f>(2516.0/B15*100)</f>
        <v/>
      </c>
      <c r="D15" s="19" t="n">
        <v>347</v>
      </c>
      <c r="E15" s="18" t="n">
        <v>33.39753445</v>
      </c>
      <c r="F15" s="20" t="n">
        <v>2.76781307</v>
      </c>
      <c r="G15" s="18" t="n">
        <v>65.45413895</v>
      </c>
      <c r="H15" s="20" t="n">
        <v>2.68364316</v>
      </c>
      <c r="I15" s="18" t="n">
        <v>0</v>
      </c>
      <c r="J15" s="20" t="n">
        <v>0</v>
      </c>
      <c r="K15" s="18" t="n">
        <v>0</v>
      </c>
      <c r="L15" s="20" t="n">
        <v>0</v>
      </c>
      <c r="M15" s="18" t="n">
        <v>0</v>
      </c>
      <c r="N15" s="20" t="n">
        <v>0</v>
      </c>
      <c r="O15" s="18" t="n">
        <v>0</v>
      </c>
      <c r="P15" s="20" t="n">
        <v>0</v>
      </c>
      <c r="Q15" s="18" t="n">
        <v>1.1483266</v>
      </c>
      <c r="R15" s="20" t="n">
        <v>0.59802588</v>
      </c>
    </row>
    <row r="16" spans="1:18">
      <c r="A16" s="15" t="s">
        <v>438</v>
      </c>
      <c r="B16" s="17" t="n">
        <v>3111</v>
      </c>
      <c r="C16" s="18">
        <f>(2719.0/B16*100)</f>
        <v/>
      </c>
      <c r="D16" s="19" t="n">
        <v>392</v>
      </c>
      <c r="E16" s="18" t="n">
        <v>38.76814337</v>
      </c>
      <c r="F16" s="20" t="n">
        <v>2.60574568</v>
      </c>
      <c r="G16" s="18" t="n">
        <v>58.51458992</v>
      </c>
      <c r="H16" s="20" t="n">
        <v>2.60601197</v>
      </c>
      <c r="I16" s="18" t="n">
        <v>0</v>
      </c>
      <c r="J16" s="20" t="n">
        <v>0</v>
      </c>
      <c r="K16" s="18" t="n">
        <v>0.80673026</v>
      </c>
      <c r="L16" s="20" t="n">
        <v>0.54631062</v>
      </c>
      <c r="M16" s="18" t="n">
        <v>0</v>
      </c>
      <c r="N16" s="20" t="n">
        <v>0</v>
      </c>
      <c r="O16" s="18" t="n">
        <v>0</v>
      </c>
      <c r="P16" s="20" t="n">
        <v>0</v>
      </c>
      <c r="Q16" s="18" t="n">
        <v>1.91053644</v>
      </c>
      <c r="R16" s="20" t="n">
        <v>0.72052271</v>
      </c>
    </row>
    <row r="17" spans="1:18">
      <c r="A17" s="15" t="s">
        <v>439</v>
      </c>
      <c r="B17" s="17" t="n">
        <v>3197</v>
      </c>
      <c r="C17" s="18">
        <f>(2833.0/B17*100)</f>
        <v/>
      </c>
      <c r="D17" s="19" t="n">
        <v>364</v>
      </c>
      <c r="E17" s="18" t="n">
        <v>35.65573367</v>
      </c>
      <c r="F17" s="20" t="n">
        <v>3.04343662</v>
      </c>
      <c r="G17" s="18" t="n">
        <v>63.19625579</v>
      </c>
      <c r="H17" s="20" t="n">
        <v>2.98782374</v>
      </c>
      <c r="I17" s="18" t="n">
        <v>0</v>
      </c>
      <c r="J17" s="20" t="n">
        <v>0</v>
      </c>
      <c r="K17" s="18" t="n">
        <v>0.20405811</v>
      </c>
      <c r="L17" s="20" t="n">
        <v>0.20447418</v>
      </c>
      <c r="M17" s="18" t="n">
        <v>0</v>
      </c>
      <c r="N17" s="20" t="n">
        <v>0</v>
      </c>
      <c r="O17" s="18" t="n">
        <v>0</v>
      </c>
      <c r="P17" s="20" t="n">
        <v>0</v>
      </c>
      <c r="Q17" s="18" t="n">
        <v>0.94395243</v>
      </c>
      <c r="R17" s="20" t="n">
        <v>0.49671687</v>
      </c>
    </row>
    <row r="18" spans="1:18">
      <c r="A18" s="15" t="s">
        <v>440</v>
      </c>
      <c r="B18" s="17" t="n">
        <v>2706</v>
      </c>
      <c r="C18" s="18">
        <f>(2371.0/B18*100)</f>
        <v/>
      </c>
      <c r="D18" s="19" t="n">
        <v>335</v>
      </c>
      <c r="E18" s="18" t="n">
        <v>53.9993457</v>
      </c>
      <c r="F18" s="20" t="n">
        <v>3.23903633</v>
      </c>
      <c r="G18" s="18" t="n">
        <v>44.45009801</v>
      </c>
      <c r="H18" s="20" t="n">
        <v>3.17914267</v>
      </c>
      <c r="I18" s="18" t="n">
        <v>0</v>
      </c>
      <c r="J18" s="20" t="n">
        <v>0</v>
      </c>
      <c r="K18" s="18" t="n">
        <v>0</v>
      </c>
      <c r="L18" s="20" t="n">
        <v>0</v>
      </c>
      <c r="M18" s="18" t="n">
        <v>0</v>
      </c>
      <c r="N18" s="20" t="n">
        <v>0</v>
      </c>
      <c r="O18" s="18" t="n">
        <v>0</v>
      </c>
      <c r="P18" s="20" t="n">
        <v>0</v>
      </c>
      <c r="Q18" s="18" t="n">
        <v>1.55055629</v>
      </c>
      <c r="R18" s="20" t="n">
        <v>0.68169687</v>
      </c>
    </row>
    <row r="19" spans="1:18">
      <c r="A19" s="15" t="s">
        <v>441</v>
      </c>
      <c r="B19" s="17" t="n">
        <v>2850</v>
      </c>
      <c r="C19" s="18">
        <f>(2514.0/B19*100)</f>
        <v/>
      </c>
      <c r="D19" s="19" t="n">
        <v>336</v>
      </c>
      <c r="E19" s="18" t="n">
        <v>45.75912155</v>
      </c>
      <c r="F19" s="20" t="n">
        <v>3.07417128</v>
      </c>
      <c r="G19" s="18" t="n">
        <v>53.73062865</v>
      </c>
      <c r="H19" s="20" t="n">
        <v>3.05477515</v>
      </c>
      <c r="I19" s="18" t="n">
        <v>0</v>
      </c>
      <c r="J19" s="20" t="n">
        <v>0</v>
      </c>
      <c r="K19" s="18" t="n">
        <v>0</v>
      </c>
      <c r="L19" s="20" t="n">
        <v>0</v>
      </c>
      <c r="M19" s="18" t="n">
        <v>0</v>
      </c>
      <c r="N19" s="20" t="n">
        <v>0</v>
      </c>
      <c r="O19" s="18" t="n">
        <v>0</v>
      </c>
      <c r="P19" s="20" t="n">
        <v>0</v>
      </c>
      <c r="Q19" s="18" t="n">
        <v>0.5102498</v>
      </c>
      <c r="R19" s="20" t="n">
        <v>0.43245898</v>
      </c>
    </row>
    <row r="20" spans="1:18">
      <c r="A20" s="15" t="s">
        <v>442</v>
      </c>
      <c r="B20" s="17" t="n">
        <v>1741</v>
      </c>
      <c r="C20" s="18">
        <f>(1525.0/B20*100)</f>
        <v/>
      </c>
      <c r="D20" s="19" t="n">
        <v>216</v>
      </c>
      <c r="E20" s="18" t="n">
        <v>51.52173199</v>
      </c>
      <c r="F20" s="20" t="n">
        <v>3.38013298</v>
      </c>
      <c r="G20" s="18" t="n">
        <v>45.9239376</v>
      </c>
      <c r="H20" s="20" t="n">
        <v>3.42423712</v>
      </c>
      <c r="I20" s="18" t="n">
        <v>0</v>
      </c>
      <c r="J20" s="20" t="n">
        <v>0</v>
      </c>
      <c r="K20" s="18" t="n">
        <v>0.71382444</v>
      </c>
      <c r="L20" s="20" t="n">
        <v>0.72958075</v>
      </c>
      <c r="M20" s="18" t="n">
        <v>0</v>
      </c>
      <c r="N20" s="20" t="n">
        <v>0</v>
      </c>
      <c r="O20" s="18" t="n">
        <v>0</v>
      </c>
      <c r="P20" s="20" t="n">
        <v>0</v>
      </c>
      <c r="Q20" s="18" t="n">
        <v>1.84050597</v>
      </c>
      <c r="R20" s="20" t="n">
        <v>0.69150361</v>
      </c>
    </row>
    <row r="21" spans="1:18">
      <c r="A21" s="15" t="s">
        <v>443</v>
      </c>
      <c r="B21" s="17" t="n">
        <v>2833</v>
      </c>
      <c r="C21" s="18">
        <f>(2354.0/B21*100)</f>
        <v/>
      </c>
      <c r="D21" s="19" t="n">
        <v>479</v>
      </c>
      <c r="E21" s="18" t="n">
        <v>45.74153624</v>
      </c>
      <c r="F21" s="20" t="n">
        <v>2.35549343</v>
      </c>
      <c r="G21" s="18" t="n">
        <v>53.46194027</v>
      </c>
      <c r="H21" s="20" t="n">
        <v>2.41947798</v>
      </c>
      <c r="I21" s="18" t="n">
        <v>0</v>
      </c>
      <c r="J21" s="20" t="n">
        <v>0</v>
      </c>
      <c r="K21" s="18" t="n">
        <v>0</v>
      </c>
      <c r="L21" s="20" t="n">
        <v>0</v>
      </c>
      <c r="M21" s="18" t="n">
        <v>0</v>
      </c>
      <c r="N21" s="20" t="n">
        <v>0</v>
      </c>
      <c r="O21" s="18" t="n">
        <v>0</v>
      </c>
      <c r="P21" s="20" t="n">
        <v>0</v>
      </c>
      <c r="Q21" s="18" t="n">
        <v>0.79652349</v>
      </c>
      <c r="R21" s="20" t="n">
        <v>0.42412789</v>
      </c>
    </row>
    <row r="22" spans="1:18">
      <c r="A22" s="15" t="s">
        <v>444</v>
      </c>
      <c r="B22" s="17" t="n">
        <v>3667</v>
      </c>
      <c r="C22" s="18">
        <f>(3275.0/B22*100)</f>
        <v/>
      </c>
      <c r="D22" s="19" t="n">
        <v>392</v>
      </c>
      <c r="E22" s="18" t="n">
        <v>49.81054338</v>
      </c>
      <c r="F22" s="20" t="n">
        <v>2.33860847</v>
      </c>
      <c r="G22" s="18" t="n">
        <v>45.70794558</v>
      </c>
      <c r="H22" s="20" t="n">
        <v>2.42120916</v>
      </c>
      <c r="I22" s="18" t="n">
        <v>0</v>
      </c>
      <c r="J22" s="20" t="n">
        <v>0</v>
      </c>
      <c r="K22" s="18" t="n">
        <v>0</v>
      </c>
      <c r="L22" s="20" t="n">
        <v>0</v>
      </c>
      <c r="M22" s="18" t="n">
        <v>0</v>
      </c>
      <c r="N22" s="20" t="n">
        <v>0</v>
      </c>
      <c r="O22" s="18" t="n">
        <v>0</v>
      </c>
      <c r="P22" s="20" t="n">
        <v>0</v>
      </c>
      <c r="Q22" s="18" t="n">
        <v>4.48151104</v>
      </c>
      <c r="R22" s="20" t="n">
        <v>1.12271478</v>
      </c>
    </row>
    <row r="23" spans="1:18">
      <c r="A23" s="15" t="s">
        <v>445</v>
      </c>
      <c r="B23" s="17" t="n">
        <v>5792</v>
      </c>
      <c r="C23" s="18">
        <f>(5086.0/B23*100)</f>
        <v/>
      </c>
      <c r="D23" s="19" t="n">
        <v>706</v>
      </c>
      <c r="E23" s="18" t="n">
        <v>48.32502403</v>
      </c>
      <c r="F23" s="20" t="n">
        <v>2.37389871</v>
      </c>
      <c r="G23" s="18" t="n">
        <v>50.65430608</v>
      </c>
      <c r="H23" s="20" t="n">
        <v>2.4029821</v>
      </c>
      <c r="I23" s="18" t="n">
        <v>0</v>
      </c>
      <c r="J23" s="20" t="n">
        <v>0</v>
      </c>
      <c r="K23" s="18" t="n">
        <v>0.42100876</v>
      </c>
      <c r="L23" s="20" t="n">
        <v>0.46983128</v>
      </c>
      <c r="M23" s="18" t="n">
        <v>0</v>
      </c>
      <c r="N23" s="20" t="n">
        <v>0</v>
      </c>
      <c r="O23" s="18" t="n">
        <v>0</v>
      </c>
      <c r="P23" s="20" t="n">
        <v>0</v>
      </c>
      <c r="Q23" s="18" t="n">
        <v>0.59966113</v>
      </c>
      <c r="R23" s="20" t="n">
        <v>0.42021542</v>
      </c>
    </row>
    <row r="24" spans="1:18">
      <c r="A24" s="15" t="s">
        <v>446</v>
      </c>
      <c r="B24" s="17" t="n">
        <v>3309</v>
      </c>
      <c r="C24" s="18">
        <f>(2908.0/B24*100)</f>
        <v/>
      </c>
      <c r="D24" s="19" t="n">
        <v>401</v>
      </c>
      <c r="E24" s="18" t="n">
        <v>35.19753198</v>
      </c>
      <c r="F24" s="20" t="n">
        <v>2.307373</v>
      </c>
      <c r="G24" s="18" t="n">
        <v>63.31685338</v>
      </c>
      <c r="H24" s="20" t="n">
        <v>2.35768965</v>
      </c>
      <c r="I24" s="18" t="n">
        <v>0</v>
      </c>
      <c r="J24" s="20" t="n">
        <v>0</v>
      </c>
      <c r="K24" s="18" t="n">
        <v>0.25609721</v>
      </c>
      <c r="L24" s="20" t="n">
        <v>0.24389183</v>
      </c>
      <c r="M24" s="18" t="n">
        <v>0</v>
      </c>
      <c r="N24" s="20" t="n">
        <v>0</v>
      </c>
      <c r="O24" s="18" t="n">
        <v>0</v>
      </c>
      <c r="P24" s="20" t="n">
        <v>0</v>
      </c>
      <c r="Q24" s="18" t="n">
        <v>1.22951744</v>
      </c>
      <c r="R24" s="20" t="n">
        <v>0.54532105</v>
      </c>
    </row>
    <row r="25" spans="1:18">
      <c r="A25" s="15" t="s">
        <v>447</v>
      </c>
      <c r="B25" s="17" t="n">
        <v>2669</v>
      </c>
      <c r="C25" s="18">
        <f>(2351.0/B25*100)</f>
        <v/>
      </c>
      <c r="D25" s="19" t="n">
        <v>318</v>
      </c>
      <c r="E25" s="18" t="n">
        <v>31.27924673</v>
      </c>
      <c r="F25" s="20" t="n">
        <v>2.40110486</v>
      </c>
      <c r="G25" s="18" t="n">
        <v>68.09352606</v>
      </c>
      <c r="H25" s="20" t="n">
        <v>2.52214841</v>
      </c>
      <c r="I25" s="18" t="n">
        <v>0</v>
      </c>
      <c r="J25" s="20" t="n">
        <v>0</v>
      </c>
      <c r="K25" s="18" t="n">
        <v>0.62722721</v>
      </c>
      <c r="L25" s="20" t="n">
        <v>0.44267374</v>
      </c>
      <c r="M25" s="18" t="n">
        <v>0</v>
      </c>
      <c r="N25" s="20" t="n">
        <v>0</v>
      </c>
      <c r="O25" s="18" t="n">
        <v>0</v>
      </c>
      <c r="P25" s="20" t="n">
        <v>0</v>
      </c>
      <c r="Q25" s="18" t="n">
        <v>0</v>
      </c>
      <c r="R25" s="20" t="n">
        <v>0</v>
      </c>
    </row>
    <row r="26" spans="1:18">
      <c r="A26" s="15" t="s">
        <v>448</v>
      </c>
      <c r="B26" s="17" t="n">
        <v>2419</v>
      </c>
      <c r="C26" s="18">
        <f>(2127.0/B26*100)</f>
        <v/>
      </c>
      <c r="D26" s="19" t="n">
        <v>292</v>
      </c>
      <c r="E26" s="18" t="n">
        <v>48.11284307</v>
      </c>
      <c r="F26" s="20" t="n">
        <v>2.66382487</v>
      </c>
      <c r="G26" s="18" t="n">
        <v>50.12312547</v>
      </c>
      <c r="H26" s="20" t="n">
        <v>2.62766371</v>
      </c>
      <c r="I26" s="18" t="n">
        <v>0</v>
      </c>
      <c r="J26" s="20" t="n">
        <v>0</v>
      </c>
      <c r="K26" s="18" t="n">
        <v>0</v>
      </c>
      <c r="L26" s="20" t="n">
        <v>0</v>
      </c>
      <c r="M26" s="18" t="n">
        <v>0</v>
      </c>
      <c r="N26" s="20" t="n">
        <v>0</v>
      </c>
      <c r="O26" s="18" t="n">
        <v>0</v>
      </c>
      <c r="P26" s="20" t="n">
        <v>0</v>
      </c>
      <c r="Q26" s="18" t="n">
        <v>1.76403146</v>
      </c>
      <c r="R26" s="20" t="n">
        <v>0.68838416</v>
      </c>
    </row>
    <row r="27" spans="1:18">
      <c r="A27" s="15" t="s">
        <v>449</v>
      </c>
      <c r="B27" s="17" t="n">
        <v>2683</v>
      </c>
      <c r="C27" s="18">
        <f>(2343.0/B27*100)</f>
        <v/>
      </c>
      <c r="D27" s="19" t="n">
        <v>340</v>
      </c>
      <c r="E27" s="18" t="n">
        <v>43.43264346</v>
      </c>
      <c r="F27" s="20" t="n">
        <v>2.7174123</v>
      </c>
      <c r="G27" s="18" t="n">
        <v>55.3931255</v>
      </c>
      <c r="H27" s="20" t="n">
        <v>2.67765664</v>
      </c>
      <c r="I27" s="18" t="n">
        <v>0</v>
      </c>
      <c r="J27" s="20" t="n">
        <v>0</v>
      </c>
      <c r="K27" s="18" t="n">
        <v>0</v>
      </c>
      <c r="L27" s="20" t="n">
        <v>0</v>
      </c>
      <c r="M27" s="18" t="n">
        <v>0</v>
      </c>
      <c r="N27" s="20" t="n">
        <v>0</v>
      </c>
      <c r="O27" s="18" t="n">
        <v>0</v>
      </c>
      <c r="P27" s="20" t="n">
        <v>0</v>
      </c>
      <c r="Q27" s="18" t="n">
        <v>1.17423104</v>
      </c>
      <c r="R27" s="20" t="n">
        <v>0.58558359</v>
      </c>
    </row>
    <row r="28" spans="1:18">
      <c r="A28" s="15" t="s">
        <v>450</v>
      </c>
      <c r="B28" s="17" t="n">
        <v>3803</v>
      </c>
      <c r="C28" s="18">
        <f>(3360.0/B28*100)</f>
        <v/>
      </c>
      <c r="D28" s="19" t="n">
        <v>443</v>
      </c>
      <c r="E28" s="18" t="n">
        <v>56.95231387</v>
      </c>
      <c r="F28" s="20" t="n">
        <v>2.61661311</v>
      </c>
      <c r="G28" s="18" t="n">
        <v>41.45653436</v>
      </c>
      <c r="H28" s="20" t="n">
        <v>2.71694211</v>
      </c>
      <c r="I28" s="18" t="n">
        <v>0</v>
      </c>
      <c r="J28" s="20" t="n">
        <v>0</v>
      </c>
      <c r="K28" s="18" t="n">
        <v>0</v>
      </c>
      <c r="L28" s="20" t="n">
        <v>0</v>
      </c>
      <c r="M28" s="18" t="n">
        <v>0</v>
      </c>
      <c r="N28" s="20" t="n">
        <v>0</v>
      </c>
      <c r="O28" s="18" t="n">
        <v>0</v>
      </c>
      <c r="P28" s="20" t="n">
        <v>0</v>
      </c>
      <c r="Q28" s="18" t="n">
        <v>1.59115178</v>
      </c>
      <c r="R28" s="20" t="n">
        <v>0.70828373</v>
      </c>
    </row>
    <row r="29" spans="1:18">
      <c r="A29" s="15" t="s">
        <v>451</v>
      </c>
      <c r="B29" s="17" t="n">
        <v>2700</v>
      </c>
      <c r="C29" s="18">
        <f>(2384.0/B29*100)</f>
        <v/>
      </c>
      <c r="D29" s="19" t="n">
        <v>316</v>
      </c>
      <c r="E29" s="18" t="n">
        <v>33.54467996</v>
      </c>
      <c r="F29" s="20" t="n">
        <v>2.52723187</v>
      </c>
      <c r="G29" s="18" t="n">
        <v>65.60446403</v>
      </c>
      <c r="H29" s="20" t="n">
        <v>2.56618432</v>
      </c>
      <c r="I29" s="18" t="n">
        <v>0</v>
      </c>
      <c r="J29" s="20" t="n">
        <v>0</v>
      </c>
      <c r="K29" s="18" t="n">
        <v>0</v>
      </c>
      <c r="L29" s="20" t="n">
        <v>0</v>
      </c>
      <c r="M29" s="18" t="n">
        <v>0</v>
      </c>
      <c r="N29" s="20" t="n">
        <v>0</v>
      </c>
      <c r="O29" s="18" t="n">
        <v>0</v>
      </c>
      <c r="P29" s="20" t="n">
        <v>0</v>
      </c>
      <c r="Q29" s="18" t="n">
        <v>0.85085601</v>
      </c>
      <c r="R29" s="20" t="n">
        <v>0.23863161</v>
      </c>
    </row>
    <row r="30" spans="1:18">
      <c r="A30" s="15" t="s">
        <v>452</v>
      </c>
      <c r="B30" s="17" t="n">
        <v>2257</v>
      </c>
      <c r="C30" s="18">
        <f>(2005.0/B30*100)</f>
        <v/>
      </c>
      <c r="D30" s="19" t="n">
        <v>252</v>
      </c>
      <c r="E30" s="18" t="n">
        <v>42.27434494</v>
      </c>
      <c r="F30" s="20" t="n">
        <v>3.02755413</v>
      </c>
      <c r="G30" s="18" t="n">
        <v>56.21536394</v>
      </c>
      <c r="H30" s="20" t="n">
        <v>3.05141895</v>
      </c>
      <c r="I30" s="18" t="n">
        <v>0</v>
      </c>
      <c r="J30" s="20" t="n">
        <v>0</v>
      </c>
      <c r="K30" s="18" t="n">
        <v>0</v>
      </c>
      <c r="L30" s="20" t="n">
        <v>0</v>
      </c>
      <c r="M30" s="18" t="n">
        <v>0</v>
      </c>
      <c r="N30" s="20" t="n">
        <v>0</v>
      </c>
      <c r="O30" s="18" t="n">
        <v>0</v>
      </c>
      <c r="P30" s="20" t="n">
        <v>0</v>
      </c>
      <c r="Q30" s="18" t="n">
        <v>1.51029112</v>
      </c>
      <c r="R30" s="20" t="n">
        <v>0.7605624600000001</v>
      </c>
    </row>
    <row r="31" spans="1:18">
      <c r="A31" s="15" t="s">
        <v>453</v>
      </c>
      <c r="B31" s="17" t="n">
        <v>2706</v>
      </c>
      <c r="C31" s="18">
        <f>(2367.0/B31*100)</f>
        <v/>
      </c>
      <c r="D31" s="19" t="n">
        <v>339</v>
      </c>
      <c r="E31" s="18" t="n">
        <v>38.27768415</v>
      </c>
      <c r="F31" s="20" t="n">
        <v>2.26011225</v>
      </c>
      <c r="G31" s="18" t="n">
        <v>59.72062085</v>
      </c>
      <c r="H31" s="20" t="n">
        <v>2.1863627</v>
      </c>
      <c r="I31" s="18" t="n">
        <v>0</v>
      </c>
      <c r="J31" s="20" t="n">
        <v>0</v>
      </c>
      <c r="K31" s="18" t="n">
        <v>0.60755298</v>
      </c>
      <c r="L31" s="20" t="n">
        <v>0.42320033</v>
      </c>
      <c r="M31" s="18" t="n">
        <v>0</v>
      </c>
      <c r="N31" s="20" t="n">
        <v>0</v>
      </c>
      <c r="O31" s="18" t="n">
        <v>0</v>
      </c>
      <c r="P31" s="20" t="n">
        <v>0</v>
      </c>
      <c r="Q31" s="18" t="n">
        <v>1.39414202</v>
      </c>
      <c r="R31" s="20" t="n">
        <v>0.644116</v>
      </c>
    </row>
    <row r="32" spans="1:18">
      <c r="A32" s="15" t="s">
        <v>454</v>
      </c>
      <c r="B32" s="17" t="n">
        <v>2209</v>
      </c>
      <c r="C32" s="18">
        <f>(1823.0/B32*100)</f>
        <v/>
      </c>
      <c r="D32" s="19" t="n">
        <v>386</v>
      </c>
      <c r="E32" s="18" t="n">
        <v>49.62524055</v>
      </c>
      <c r="F32" s="20" t="n">
        <v>2.48842504</v>
      </c>
      <c r="G32" s="18" t="n">
        <v>48.31129245</v>
      </c>
      <c r="H32" s="20" t="n">
        <v>2.50139122</v>
      </c>
      <c r="I32" s="18" t="n">
        <v>0</v>
      </c>
      <c r="J32" s="20" t="n">
        <v>0</v>
      </c>
      <c r="K32" s="18" t="n">
        <v>0</v>
      </c>
      <c r="L32" s="20" t="n">
        <v>0</v>
      </c>
      <c r="M32" s="18" t="n">
        <v>0</v>
      </c>
      <c r="N32" s="20" t="n">
        <v>0</v>
      </c>
      <c r="O32" s="18" t="n">
        <v>0</v>
      </c>
      <c r="P32" s="20" t="n">
        <v>0</v>
      </c>
      <c r="Q32" s="18" t="n">
        <v>2.063467</v>
      </c>
      <c r="R32" s="20" t="n">
        <v>0.76900023</v>
      </c>
    </row>
    <row r="33" spans="1:18">
      <c r="A33" s="15" t="s">
        <v>455</v>
      </c>
      <c r="B33" s="17" t="n">
        <v>3651</v>
      </c>
      <c r="C33" s="18">
        <f>(3210.0/B33*100)</f>
        <v/>
      </c>
      <c r="D33" s="19" t="n">
        <v>441</v>
      </c>
      <c r="E33" s="18" t="n">
        <v>45.11807634</v>
      </c>
      <c r="F33" s="20" t="n">
        <v>2.79673036</v>
      </c>
      <c r="G33" s="18" t="n">
        <v>54.40466018</v>
      </c>
      <c r="H33" s="20" t="n">
        <v>2.76272501</v>
      </c>
      <c r="I33" s="18" t="n">
        <v>0</v>
      </c>
      <c r="J33" s="20" t="n">
        <v>0</v>
      </c>
      <c r="K33" s="18" t="n">
        <v>0</v>
      </c>
      <c r="L33" s="20" t="n">
        <v>0</v>
      </c>
      <c r="M33" s="18" t="n">
        <v>0</v>
      </c>
      <c r="N33" s="20" t="n">
        <v>0</v>
      </c>
      <c r="O33" s="18" t="n">
        <v>0</v>
      </c>
      <c r="P33" s="20" t="n">
        <v>0</v>
      </c>
      <c r="Q33" s="18" t="n">
        <v>0.47726348</v>
      </c>
      <c r="R33" s="20" t="n">
        <v>0.32195398</v>
      </c>
    </row>
    <row r="34" spans="1:18">
      <c r="A34" s="15" t="s">
        <v>456</v>
      </c>
      <c r="B34" s="17" t="n">
        <v>3035</v>
      </c>
      <c r="C34" s="18">
        <f>(2691.0/B34*100)</f>
        <v/>
      </c>
      <c r="D34" s="19" t="n">
        <v>344</v>
      </c>
      <c r="E34" s="18" t="n">
        <v>50.75007587</v>
      </c>
      <c r="F34" s="20" t="n">
        <v>2.56990935</v>
      </c>
      <c r="G34" s="18" t="n">
        <v>47.88393701</v>
      </c>
      <c r="H34" s="20" t="n">
        <v>2.51688199</v>
      </c>
      <c r="I34" s="18" t="n">
        <v>0</v>
      </c>
      <c r="J34" s="20" t="n">
        <v>0</v>
      </c>
      <c r="K34" s="18" t="n">
        <v>0</v>
      </c>
      <c r="L34" s="20" t="n">
        <v>0</v>
      </c>
      <c r="M34" s="18" t="n">
        <v>0</v>
      </c>
      <c r="N34" s="20" t="n">
        <v>0</v>
      </c>
      <c r="O34" s="18" t="n">
        <v>0</v>
      </c>
      <c r="P34" s="20" t="n">
        <v>0</v>
      </c>
      <c r="Q34" s="18" t="n">
        <v>1.36598712</v>
      </c>
      <c r="R34" s="20" t="n">
        <v>0.66788232</v>
      </c>
    </row>
    <row r="35" spans="1:18">
      <c r="A35" s="15" t="s">
        <v>457</v>
      </c>
      <c r="B35" s="17" t="n">
        <v>2901</v>
      </c>
      <c r="C35" s="18">
        <f>(2550.0/B35*100)</f>
        <v/>
      </c>
      <c r="D35" s="19" t="n">
        <v>351</v>
      </c>
      <c r="E35" s="18" t="n">
        <v>47.07763268</v>
      </c>
      <c r="F35" s="20" t="n">
        <v>3.47494892</v>
      </c>
      <c r="G35" s="18" t="n">
        <v>51.19874185</v>
      </c>
      <c r="H35" s="20" t="n">
        <v>3.47434268</v>
      </c>
      <c r="I35" s="18" t="n">
        <v>0</v>
      </c>
      <c r="J35" s="20" t="n">
        <v>0</v>
      </c>
      <c r="K35" s="18" t="n">
        <v>0.15230871</v>
      </c>
      <c r="L35" s="20" t="n">
        <v>0.15084071</v>
      </c>
      <c r="M35" s="18" t="n">
        <v>0</v>
      </c>
      <c r="N35" s="20" t="n">
        <v>0</v>
      </c>
      <c r="O35" s="18" t="n">
        <v>0</v>
      </c>
      <c r="P35" s="20" t="n">
        <v>0</v>
      </c>
      <c r="Q35" s="18" t="n">
        <v>1.57131675</v>
      </c>
      <c r="R35" s="20" t="n">
        <v>0.85009709</v>
      </c>
    </row>
    <row r="36" spans="1:18">
      <c r="A36" s="15" t="s">
        <v>458</v>
      </c>
      <c r="B36" s="17" t="n">
        <v>3404</v>
      </c>
      <c r="C36" s="18">
        <f>(3001.0/B36*100)</f>
        <v/>
      </c>
      <c r="D36" s="19" t="n">
        <v>403</v>
      </c>
      <c r="E36" s="18" t="n">
        <v>36.16637935</v>
      </c>
      <c r="F36" s="20" t="n">
        <v>2.76405919</v>
      </c>
      <c r="G36" s="18" t="n">
        <v>61.41419401</v>
      </c>
      <c r="H36" s="20" t="n">
        <v>2.67676485</v>
      </c>
      <c r="I36" s="18" t="n">
        <v>0</v>
      </c>
      <c r="J36" s="20" t="n">
        <v>0</v>
      </c>
      <c r="K36" s="18" t="n">
        <v>0</v>
      </c>
      <c r="L36" s="20" t="n">
        <v>0</v>
      </c>
      <c r="M36" s="18" t="n">
        <v>0</v>
      </c>
      <c r="N36" s="20" t="n">
        <v>0</v>
      </c>
      <c r="O36" s="18" t="n">
        <v>0</v>
      </c>
      <c r="P36" s="20" t="n">
        <v>0</v>
      </c>
      <c r="Q36" s="18" t="n">
        <v>2.41942664</v>
      </c>
      <c r="R36" s="20" t="n">
        <v>0.84046037</v>
      </c>
    </row>
    <row r="37" spans="1:18">
      <c r="A37" s="15" t="s">
        <v>459</v>
      </c>
      <c r="B37" s="17" t="n">
        <v>2731</v>
      </c>
      <c r="C37" s="18">
        <f>(2391.0/B37*100)</f>
        <v/>
      </c>
      <c r="D37" s="19" t="n">
        <v>340</v>
      </c>
      <c r="E37" s="18" t="n">
        <v>53.36880303</v>
      </c>
      <c r="F37" s="20" t="n">
        <v>2.5520785</v>
      </c>
      <c r="G37" s="18" t="n">
        <v>45.18810511</v>
      </c>
      <c r="H37" s="20" t="n">
        <v>2.71824055</v>
      </c>
      <c r="I37" s="18" t="n">
        <v>0</v>
      </c>
      <c r="J37" s="20" t="n">
        <v>0</v>
      </c>
      <c r="K37" s="18" t="n">
        <v>0</v>
      </c>
      <c r="L37" s="20" t="n">
        <v>0</v>
      </c>
      <c r="M37" s="18" t="n">
        <v>0</v>
      </c>
      <c r="N37" s="20" t="n">
        <v>0</v>
      </c>
      <c r="O37" s="18" t="n">
        <v>0</v>
      </c>
      <c r="P37" s="20" t="n">
        <v>0</v>
      </c>
      <c r="Q37" s="18" t="n">
        <v>1.44309186</v>
      </c>
      <c r="R37" s="20" t="n">
        <v>0.65994031</v>
      </c>
    </row>
    <row r="38" spans="1:18">
      <c r="A38" s="15" t="s">
        <v>460</v>
      </c>
      <c r="B38" s="17" t="n">
        <v>2807</v>
      </c>
      <c r="C38" s="18">
        <f>(2331.0/B38*100)</f>
        <v/>
      </c>
      <c r="D38" s="19" t="n">
        <v>476</v>
      </c>
      <c r="E38" s="18" t="n">
        <v>37.53740551</v>
      </c>
      <c r="F38" s="20" t="n">
        <v>2.75317347</v>
      </c>
      <c r="G38" s="18" t="n">
        <v>60.24616951</v>
      </c>
      <c r="H38" s="20" t="n">
        <v>2.7714604</v>
      </c>
      <c r="I38" s="18" t="n">
        <v>0</v>
      </c>
      <c r="J38" s="20" t="n">
        <v>0</v>
      </c>
      <c r="K38" s="18" t="n">
        <v>0</v>
      </c>
      <c r="L38" s="20" t="n">
        <v>0</v>
      </c>
      <c r="M38" s="18" t="n">
        <v>0</v>
      </c>
      <c r="N38" s="20" t="n">
        <v>0</v>
      </c>
      <c r="O38" s="18" t="n">
        <v>0</v>
      </c>
      <c r="P38" s="20" t="n">
        <v>0</v>
      </c>
      <c r="Q38" s="18" t="n">
        <v>2.21642498</v>
      </c>
      <c r="R38" s="20" t="n">
        <v>0.73256115</v>
      </c>
    </row>
    <row r="39" spans="1:18">
      <c r="A39" s="15" t="s">
        <v>461</v>
      </c>
      <c r="B39" s="17" t="n">
        <v>2938</v>
      </c>
      <c r="C39" s="18">
        <f>(2566.0/B39*100)</f>
        <v/>
      </c>
      <c r="D39" s="19" t="n">
        <v>372</v>
      </c>
      <c r="E39" s="18" t="n">
        <v>59.41284027</v>
      </c>
      <c r="F39" s="20" t="n">
        <v>2.7527358</v>
      </c>
      <c r="G39" s="18" t="n">
        <v>39.29595537</v>
      </c>
      <c r="H39" s="20" t="n">
        <v>2.75625238</v>
      </c>
      <c r="I39" s="18" t="n">
        <v>0</v>
      </c>
      <c r="J39" s="20" t="n">
        <v>0</v>
      </c>
      <c r="K39" s="18" t="n">
        <v>0</v>
      </c>
      <c r="L39" s="20" t="n">
        <v>0</v>
      </c>
      <c r="M39" s="18" t="n">
        <v>0</v>
      </c>
      <c r="N39" s="20" t="n">
        <v>0</v>
      </c>
      <c r="O39" s="18" t="n">
        <v>0</v>
      </c>
      <c r="P39" s="20" t="n">
        <v>0</v>
      </c>
      <c r="Q39" s="18" t="n">
        <v>1.29120436</v>
      </c>
      <c r="R39" s="20" t="n">
        <v>0.62984929</v>
      </c>
    </row>
    <row r="40" spans="1:18">
      <c r="A40" s="15" t="s">
        <v>462</v>
      </c>
      <c r="B40" s="17" t="n">
        <v>6922</v>
      </c>
      <c r="C40" s="18">
        <f>(6065.0/B40*100)</f>
        <v/>
      </c>
      <c r="D40" s="19" t="n">
        <v>857</v>
      </c>
      <c r="E40" s="18" t="n">
        <v>42.34309797</v>
      </c>
      <c r="F40" s="20" t="n">
        <v>2.68826658</v>
      </c>
      <c r="G40" s="18" t="n">
        <v>56.69723689</v>
      </c>
      <c r="H40" s="20" t="n">
        <v>2.65650631</v>
      </c>
      <c r="I40" s="18" t="n">
        <v>0</v>
      </c>
      <c r="J40" s="20" t="n">
        <v>0</v>
      </c>
      <c r="K40" s="18" t="n">
        <v>0.03553121</v>
      </c>
      <c r="L40" s="20" t="n">
        <v>0.02194762</v>
      </c>
      <c r="M40" s="18" t="n">
        <v>0</v>
      </c>
      <c r="N40" s="20" t="n">
        <v>0</v>
      </c>
      <c r="O40" s="18" t="n">
        <v>0</v>
      </c>
      <c r="P40" s="20" t="n">
        <v>0</v>
      </c>
      <c r="Q40" s="18" t="n">
        <v>0.92413394</v>
      </c>
      <c r="R40" s="20" t="n">
        <v>0.56159691</v>
      </c>
    </row>
    <row r="41" spans="1:18">
      <c r="A41" s="15" t="s">
        <v>463</v>
      </c>
      <c r="B41" s="17" t="n">
        <v>2854</v>
      </c>
      <c r="C41" s="18">
        <f>(2495.0/B41*100)</f>
        <v/>
      </c>
      <c r="D41" s="19" t="n">
        <v>359</v>
      </c>
      <c r="E41" s="18" t="n">
        <v>40.2401927</v>
      </c>
      <c r="F41" s="20" t="n">
        <v>2.81020423</v>
      </c>
      <c r="G41" s="18" t="n">
        <v>59.43727935</v>
      </c>
      <c r="H41" s="20" t="n">
        <v>2.7943224</v>
      </c>
      <c r="I41" s="18" t="n">
        <v>0</v>
      </c>
      <c r="J41" s="20" t="n">
        <v>0</v>
      </c>
      <c r="K41" s="18" t="n">
        <v>0</v>
      </c>
      <c r="L41" s="20" t="n">
        <v>0</v>
      </c>
      <c r="M41" s="18" t="n">
        <v>0</v>
      </c>
      <c r="N41" s="20" t="n">
        <v>0</v>
      </c>
      <c r="O41" s="18" t="n">
        <v>0</v>
      </c>
      <c r="P41" s="20" t="n">
        <v>0</v>
      </c>
      <c r="Q41" s="18" t="n">
        <v>0.32252795</v>
      </c>
      <c r="R41" s="20" t="n">
        <v>0.32945027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(10646.0/B46*100)</f>
        <v/>
      </c>
      <c r="D46" s="19" t="n">
        <v>1427</v>
      </c>
      <c r="E46" s="18" t="n">
        <v>58.4599993</v>
      </c>
      <c r="F46" s="20" t="n">
        <v>1.64201752</v>
      </c>
      <c r="G46" s="18" t="n">
        <v>38.8498617</v>
      </c>
      <c r="H46" s="20" t="n">
        <v>1.66625076</v>
      </c>
      <c r="I46" s="18" t="n">
        <v>0</v>
      </c>
      <c r="J46" s="20" t="n">
        <v>0</v>
      </c>
      <c r="K46" s="18" t="n">
        <v>0.35580528</v>
      </c>
      <c r="L46" s="20" t="n">
        <v>0.17976339</v>
      </c>
      <c r="M46" s="18" t="n">
        <v>0</v>
      </c>
      <c r="N46" s="20" t="n">
        <v>0</v>
      </c>
      <c r="O46" s="18" t="n">
        <v>0</v>
      </c>
      <c r="P46" s="20" t="n">
        <v>0</v>
      </c>
      <c r="Q46" s="18" t="n">
        <v>2.33433372</v>
      </c>
      <c r="R46" s="20" t="n">
        <v>0.50235587</v>
      </c>
    </row>
    <row r="47" spans="1:18">
      <c r="A47" s="15" t="s">
        <v>470</v>
      </c>
      <c r="B47" s="17" t="n">
        <v>2823</v>
      </c>
      <c r="C47" s="18">
        <f>(2467.0/B47*100)</f>
        <v/>
      </c>
      <c r="D47" s="19" t="n">
        <v>356</v>
      </c>
      <c r="E47" s="18" t="n">
        <v>58.46973649</v>
      </c>
      <c r="F47" s="20" t="n">
        <v>2.7492881</v>
      </c>
      <c r="G47" s="18" t="n">
        <v>39.33460348</v>
      </c>
      <c r="H47" s="20" t="n">
        <v>2.76154806</v>
      </c>
      <c r="I47" s="18" t="n">
        <v>0</v>
      </c>
      <c r="J47" s="20" t="n">
        <v>0</v>
      </c>
      <c r="K47" s="18" t="n">
        <v>0</v>
      </c>
      <c r="L47" s="20" t="n">
        <v>0</v>
      </c>
      <c r="M47" s="18" t="n">
        <v>0</v>
      </c>
      <c r="N47" s="20" t="n">
        <v>0</v>
      </c>
      <c r="O47" s="18" t="n">
        <v>0</v>
      </c>
      <c r="P47" s="20" t="n">
        <v>0</v>
      </c>
      <c r="Q47" s="18" t="n">
        <v>2.19566003</v>
      </c>
      <c r="R47" s="20" t="n">
        <v>0.72263923</v>
      </c>
    </row>
    <row r="48" spans="1:18">
      <c r="A48" s="15" t="s">
        <v>471</v>
      </c>
      <c r="B48" s="17" t="n">
        <v>4682</v>
      </c>
      <c r="C48" s="18">
        <f>(4117.0/B48*100)</f>
        <v/>
      </c>
      <c r="D48" s="19" t="n">
        <v>565</v>
      </c>
      <c r="E48" s="18" t="n">
        <v>40.53151581</v>
      </c>
      <c r="F48" s="20" t="n">
        <v>3.04500907</v>
      </c>
      <c r="G48" s="18" t="n">
        <v>57.32710066</v>
      </c>
      <c r="H48" s="20" t="n">
        <v>3.05862642</v>
      </c>
      <c r="I48" s="18" t="n">
        <v>0</v>
      </c>
      <c r="J48" s="20" t="n">
        <v>0</v>
      </c>
      <c r="K48" s="18" t="n">
        <v>0.47780865</v>
      </c>
      <c r="L48" s="20" t="n">
        <v>0.36667326</v>
      </c>
      <c r="M48" s="18" t="n">
        <v>0</v>
      </c>
      <c r="N48" s="20" t="n">
        <v>0</v>
      </c>
      <c r="O48" s="18" t="n">
        <v>0</v>
      </c>
      <c r="P48" s="20" t="n">
        <v>0</v>
      </c>
      <c r="Q48" s="18" t="n">
        <v>1.66357488</v>
      </c>
      <c r="R48" s="20" t="n">
        <v>0.62693214</v>
      </c>
    </row>
    <row r="49" spans="1:18">
      <c r="A49" s="15" t="s">
        <v>472</v>
      </c>
      <c r="B49" s="17" t="n">
        <v>6158</v>
      </c>
      <c r="C49" s="18">
        <f>(5388.0/B49*100)</f>
        <v/>
      </c>
      <c r="D49" s="19" t="n">
        <v>770</v>
      </c>
      <c r="E49" s="18" t="n">
        <v>55.10759799</v>
      </c>
      <c r="F49" s="20" t="n">
        <v>2.22578164</v>
      </c>
      <c r="G49" s="18" t="n">
        <v>43.42149053</v>
      </c>
      <c r="H49" s="20" t="n">
        <v>2.23524137</v>
      </c>
      <c r="I49" s="18" t="n">
        <v>0</v>
      </c>
      <c r="J49" s="20" t="n">
        <v>0</v>
      </c>
      <c r="K49" s="18" t="n">
        <v>0.32654393</v>
      </c>
      <c r="L49" s="20" t="n">
        <v>0.23368189</v>
      </c>
      <c r="M49" s="18" t="n">
        <v>0</v>
      </c>
      <c r="N49" s="20" t="n">
        <v>0</v>
      </c>
      <c r="O49" s="18" t="n">
        <v>0</v>
      </c>
      <c r="P49" s="20" t="n">
        <v>0</v>
      </c>
      <c r="Q49" s="18" t="n">
        <v>1.14436755</v>
      </c>
      <c r="R49" s="20" t="n">
        <v>0.48116748</v>
      </c>
    </row>
    <row r="50" spans="1:18">
      <c r="A50" s="15" t="s">
        <v>473</v>
      </c>
      <c r="B50" s="17" t="n">
        <v>3494</v>
      </c>
      <c r="C50" s="18">
        <f>(3128.0/B50*100)</f>
        <v/>
      </c>
      <c r="D50" s="19" t="n">
        <v>366</v>
      </c>
      <c r="E50" s="18" t="n">
        <v>60.95859753</v>
      </c>
      <c r="F50" s="20" t="n">
        <v>2.51283102</v>
      </c>
      <c r="G50" s="18" t="n">
        <v>36.43954944</v>
      </c>
      <c r="H50" s="20" t="n">
        <v>2.6083877</v>
      </c>
      <c r="I50" s="18" t="n">
        <v>0</v>
      </c>
      <c r="J50" s="20" t="n">
        <v>0</v>
      </c>
      <c r="K50" s="18" t="n">
        <v>0</v>
      </c>
      <c r="L50" s="20" t="n">
        <v>0</v>
      </c>
      <c r="M50" s="18" t="n">
        <v>0</v>
      </c>
      <c r="N50" s="20" t="n">
        <v>0</v>
      </c>
      <c r="O50" s="18" t="n">
        <v>0</v>
      </c>
      <c r="P50" s="20" t="n">
        <v>0</v>
      </c>
      <c r="Q50" s="18" t="n">
        <v>2.60185303</v>
      </c>
      <c r="R50" s="20" t="n">
        <v>0.93018182</v>
      </c>
    </row>
    <row r="51" spans="1:18">
      <c r="A51" s="15" t="s">
        <v>474</v>
      </c>
      <c r="B51" s="17" t="n">
        <v>3013</v>
      </c>
      <c r="C51" s="18">
        <f>(2641.0/B51*100)</f>
        <v/>
      </c>
      <c r="D51" s="19" t="n">
        <v>372</v>
      </c>
      <c r="E51" s="18" t="n">
        <v>54.86176457</v>
      </c>
      <c r="F51" s="20" t="n">
        <v>2.58138173</v>
      </c>
      <c r="G51" s="18" t="n">
        <v>44.30990813</v>
      </c>
      <c r="H51" s="20" t="n">
        <v>2.66827515</v>
      </c>
      <c r="I51" s="18" t="n">
        <v>0</v>
      </c>
      <c r="J51" s="20" t="n">
        <v>0</v>
      </c>
      <c r="K51" s="18" t="n">
        <v>0</v>
      </c>
      <c r="L51" s="20" t="n">
        <v>0</v>
      </c>
      <c r="M51" s="18" t="n">
        <v>0</v>
      </c>
      <c r="N51" s="20" t="n">
        <v>0</v>
      </c>
      <c r="O51" s="18" t="n">
        <v>0</v>
      </c>
      <c r="P51" s="20" t="n">
        <v>0</v>
      </c>
      <c r="Q51" s="18" t="n">
        <v>0.82832729</v>
      </c>
      <c r="R51" s="20" t="n">
        <v>0.53119707</v>
      </c>
    </row>
    <row r="52" spans="1:18">
      <c r="A52" s="15" t="s">
        <v>475</v>
      </c>
      <c r="B52" s="17" t="n">
        <v>2760</v>
      </c>
      <c r="C52" s="18">
        <f>(2411.0/B52*100)</f>
        <v/>
      </c>
      <c r="D52" s="19" t="n">
        <v>349</v>
      </c>
      <c r="E52" s="18" t="n">
        <v>49.67071039</v>
      </c>
      <c r="F52" s="20" t="n">
        <v>2.77683592</v>
      </c>
      <c r="G52" s="18" t="n">
        <v>48.67104081</v>
      </c>
      <c r="H52" s="20" t="n">
        <v>2.82609004</v>
      </c>
      <c r="I52" s="18" t="n">
        <v>0</v>
      </c>
      <c r="J52" s="20" t="n">
        <v>0</v>
      </c>
      <c r="K52" s="18" t="n">
        <v>0</v>
      </c>
      <c r="L52" s="20" t="n">
        <v>0</v>
      </c>
      <c r="M52" s="18" t="n">
        <v>0</v>
      </c>
      <c r="N52" s="20" t="n">
        <v>0</v>
      </c>
      <c r="O52" s="18" t="n">
        <v>0</v>
      </c>
      <c r="P52" s="20" t="n">
        <v>0</v>
      </c>
      <c r="Q52" s="18" t="n">
        <v>1.6582488</v>
      </c>
      <c r="R52" s="20" t="n">
        <v>0.6792457</v>
      </c>
    </row>
    <row r="53" spans="1:18">
      <c r="A53" s="15" t="s">
        <v>476</v>
      </c>
      <c r="B53" s="17" t="n">
        <v>2474</v>
      </c>
      <c r="C53" s="18">
        <f>(2049.0/B53*100)</f>
        <v/>
      </c>
      <c r="D53" s="19" t="n">
        <v>425</v>
      </c>
      <c r="E53" s="18" t="n">
        <v>57.36132441</v>
      </c>
      <c r="F53" s="20" t="n">
        <v>2.77484403</v>
      </c>
      <c r="G53" s="18" t="n">
        <v>29.87778786</v>
      </c>
      <c r="H53" s="20" t="n">
        <v>2.29404895</v>
      </c>
      <c r="I53" s="18" t="n">
        <v>0</v>
      </c>
      <c r="J53" s="20" t="n">
        <v>0</v>
      </c>
      <c r="K53" s="18" t="n">
        <v>3.13152476</v>
      </c>
      <c r="L53" s="20" t="n">
        <v>0.98290798</v>
      </c>
      <c r="M53" s="18" t="n">
        <v>0</v>
      </c>
      <c r="N53" s="20" t="n">
        <v>0</v>
      </c>
      <c r="O53" s="18" t="n">
        <v>0</v>
      </c>
      <c r="P53" s="20" t="n">
        <v>0</v>
      </c>
      <c r="Q53" s="18" t="n">
        <v>9.62936296</v>
      </c>
      <c r="R53" s="20" t="n">
        <v>1.76137463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60.22390314</v>
      </c>
      <c r="F55" s="20" t="n">
        <v>2.80790945</v>
      </c>
      <c r="G55" s="18" t="n">
        <v>38.26894779</v>
      </c>
      <c r="H55" s="20" t="n">
        <v>2.84263454</v>
      </c>
      <c r="I55" s="18" t="n">
        <v>0</v>
      </c>
      <c r="J55" s="20" t="n">
        <v>0</v>
      </c>
      <c r="K55" s="18" t="n">
        <v>0</v>
      </c>
      <c r="L55" s="20" t="n">
        <v>0</v>
      </c>
      <c r="M55" s="18" t="n">
        <v>0</v>
      </c>
      <c r="N55" s="20" t="n">
        <v>0</v>
      </c>
      <c r="O55" s="18" t="n">
        <v>0</v>
      </c>
      <c r="P55" s="20" t="n">
        <v>0</v>
      </c>
      <c r="Q55" s="18" t="n">
        <v>1.50714907</v>
      </c>
      <c r="R55" s="20" t="n">
        <v>0.67738029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53.86993671</v>
      </c>
      <c r="F61" s="20" t="n">
        <v>2.57525327</v>
      </c>
      <c r="G61" s="18" t="n">
        <v>45.51693336</v>
      </c>
      <c r="H61" s="20" t="n">
        <v>2.60130828</v>
      </c>
      <c r="I61" s="18" t="n">
        <v>0</v>
      </c>
      <c r="J61" s="20" t="n">
        <v>0</v>
      </c>
      <c r="K61" s="18" t="n">
        <v>0</v>
      </c>
      <c r="L61" s="20" t="n">
        <v>0</v>
      </c>
      <c r="M61" s="18" t="n">
        <v>0</v>
      </c>
      <c r="N61" s="20" t="n">
        <v>0</v>
      </c>
      <c r="O61" s="18" t="n">
        <v>0</v>
      </c>
      <c r="P61" s="20" t="n">
        <v>0</v>
      </c>
      <c r="Q61" s="18" t="n">
        <v>0.61312993</v>
      </c>
      <c r="R61" s="20" t="n">
        <v>0.44619857</v>
      </c>
    </row>
    <row r="62" spans="1:18">
      <c r="A62" s="15" t="s">
        <v>486</v>
      </c>
      <c r="B62" s="17" t="n">
        <v>2230</v>
      </c>
      <c r="C62" s="18">
        <f>(1970.0/B62*100)</f>
        <v/>
      </c>
      <c r="D62" s="19" t="n">
        <v>260</v>
      </c>
      <c r="E62" s="18" t="n">
        <v>37.75942108</v>
      </c>
      <c r="F62" s="20" t="n">
        <v>2.69968779</v>
      </c>
      <c r="G62" s="18" t="n">
        <v>62.24057892</v>
      </c>
      <c r="H62" s="20" t="n">
        <v>2.69968779</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(2425.0/B67*100)</f>
        <v/>
      </c>
      <c r="D67" s="19" t="n">
        <v>346</v>
      </c>
      <c r="E67" s="18" t="n">
        <v>62.465863</v>
      </c>
      <c r="F67" s="20" t="n">
        <v>2.71789931</v>
      </c>
      <c r="G67" s="18" t="n">
        <v>33.34255458</v>
      </c>
      <c r="H67" s="20" t="n">
        <v>2.73911833</v>
      </c>
      <c r="I67" s="18" t="n">
        <v>0</v>
      </c>
      <c r="J67" s="20" t="n">
        <v>0</v>
      </c>
      <c r="K67" s="18" t="n">
        <v>0.33739035</v>
      </c>
      <c r="L67" s="20" t="n">
        <v>0.33744038</v>
      </c>
      <c r="M67" s="18" t="n">
        <v>0</v>
      </c>
      <c r="N67" s="20" t="n">
        <v>0</v>
      </c>
      <c r="O67" s="18" t="n">
        <v>0</v>
      </c>
      <c r="P67" s="20" t="n">
        <v>0</v>
      </c>
      <c r="Q67" s="18" t="n">
        <v>3.85419206</v>
      </c>
      <c r="R67" s="20" t="n">
        <v>1.06695968</v>
      </c>
    </row>
    <row r="68" spans="1:18">
      <c r="A68" s="15" t="s">
        <v>492</v>
      </c>
      <c r="B68" s="17" t="n">
        <v>3460</v>
      </c>
      <c r="C68" s="18">
        <f>(3050.0/B68*100)</f>
        <v/>
      </c>
      <c r="D68" s="19" t="n">
        <v>410</v>
      </c>
      <c r="E68" s="18" t="n">
        <v>52.37204643</v>
      </c>
      <c r="F68" s="20" t="n">
        <v>2.41110986</v>
      </c>
      <c r="G68" s="18" t="n">
        <v>45.41359462</v>
      </c>
      <c r="H68" s="20" t="n">
        <v>2.38359396</v>
      </c>
      <c r="I68" s="18" t="n">
        <v>0</v>
      </c>
      <c r="J68" s="20" t="n">
        <v>0</v>
      </c>
      <c r="K68" s="18" t="n">
        <v>0</v>
      </c>
      <c r="L68" s="20" t="n">
        <v>0</v>
      </c>
      <c r="M68" s="18" t="n">
        <v>0</v>
      </c>
      <c r="N68" s="20" t="n">
        <v>0</v>
      </c>
      <c r="O68" s="18" t="n">
        <v>0</v>
      </c>
      <c r="P68" s="20" t="n">
        <v>0</v>
      </c>
      <c r="Q68" s="18" t="n">
        <v>2.21435895</v>
      </c>
      <c r="R68" s="20" t="n">
        <v>0.79605605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(5026.0/B70*100)</f>
        <v/>
      </c>
      <c r="D70" s="19" t="n">
        <v>1008</v>
      </c>
      <c r="E70" s="18" t="n">
        <v>51.93788871</v>
      </c>
      <c r="F70" s="20" t="n">
        <v>1.68401193</v>
      </c>
      <c r="G70" s="18" t="n">
        <v>43.61260484</v>
      </c>
      <c r="H70" s="20" t="n">
        <v>1.56893087</v>
      </c>
      <c r="I70" s="18" t="n">
        <v>0</v>
      </c>
      <c r="J70" s="20" t="n">
        <v>0</v>
      </c>
      <c r="K70" s="18" t="n">
        <v>0.48173175</v>
      </c>
      <c r="L70" s="20" t="n">
        <v>0.21329877</v>
      </c>
      <c r="M70" s="18" t="n">
        <v>0</v>
      </c>
      <c r="N70" s="20" t="n">
        <v>0</v>
      </c>
      <c r="O70" s="18" t="n">
        <v>0</v>
      </c>
      <c r="P70" s="20" t="n">
        <v>0</v>
      </c>
      <c r="Q70" s="18" t="n">
        <v>3.9677747</v>
      </c>
      <c r="R70" s="20" t="n">
        <v>0.5757226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52.85156469</v>
      </c>
      <c r="F72" s="20" t="n">
        <v>2.35193197</v>
      </c>
      <c r="G72" s="18" t="n">
        <v>45.72404269</v>
      </c>
      <c r="H72" s="20" t="n">
        <v>2.30256466</v>
      </c>
      <c r="I72" s="18" t="n">
        <v>0</v>
      </c>
      <c r="J72" s="20" t="n">
        <v>0</v>
      </c>
      <c r="K72" s="18" t="n">
        <v>0.2603082</v>
      </c>
      <c r="L72" s="20" t="n">
        <v>0.25927601</v>
      </c>
      <c r="M72" s="18" t="n">
        <v>0</v>
      </c>
      <c r="N72" s="20" t="n">
        <v>0</v>
      </c>
      <c r="O72" s="18" t="n">
        <v>0</v>
      </c>
      <c r="P72" s="20" t="n">
        <v>0</v>
      </c>
      <c r="Q72" s="18" t="n">
        <v>1.16408441</v>
      </c>
      <c r="R72" s="20" t="n">
        <v>0.52544083</v>
      </c>
    </row>
    <row r="73" spans="1:18">
      <c r="A73" s="15" t="s">
        <v>497</v>
      </c>
      <c r="B73" s="17" t="n">
        <v>2973</v>
      </c>
      <c r="C73" s="18">
        <f>(2590.0/B73*100)</f>
        <v/>
      </c>
      <c r="D73" s="19" t="n">
        <v>383</v>
      </c>
      <c r="E73" s="18" t="n">
        <v>33.12047254</v>
      </c>
      <c r="F73" s="20" t="n">
        <v>2.65023296</v>
      </c>
      <c r="G73" s="18" t="n">
        <v>66.57681332</v>
      </c>
      <c r="H73" s="20" t="n">
        <v>2.65504632</v>
      </c>
      <c r="I73" s="18" t="n">
        <v>0</v>
      </c>
      <c r="J73" s="20" t="n">
        <v>0</v>
      </c>
      <c r="K73" s="18" t="n">
        <v>0</v>
      </c>
      <c r="L73" s="20" t="n">
        <v>0</v>
      </c>
      <c r="M73" s="18" t="n">
        <v>0</v>
      </c>
      <c r="N73" s="20" t="n">
        <v>0</v>
      </c>
      <c r="O73" s="18" t="n">
        <v>0</v>
      </c>
      <c r="P73" s="20" t="n">
        <v>0</v>
      </c>
      <c r="Q73" s="18" t="n">
        <v>0.30271414</v>
      </c>
      <c r="R73" s="20" t="n">
        <v>0.30247324</v>
      </c>
    </row>
    <row r="74" spans="1:18">
      <c r="A74" s="15" t="s">
        <v>498</v>
      </c>
      <c r="B74" s="17" t="n">
        <v>3819</v>
      </c>
      <c r="C74" s="18">
        <f>(3346.0/B74*100)</f>
        <v/>
      </c>
      <c r="D74" s="19" t="n">
        <v>473</v>
      </c>
      <c r="E74" s="18" t="n">
        <v>40.24310077</v>
      </c>
      <c r="F74" s="20" t="n">
        <v>2.59997673</v>
      </c>
      <c r="G74" s="18" t="n">
        <v>58.54303284</v>
      </c>
      <c r="H74" s="20" t="n">
        <v>2.72711701</v>
      </c>
      <c r="I74" s="18" t="n">
        <v>0</v>
      </c>
      <c r="J74" s="20" t="n">
        <v>0</v>
      </c>
      <c r="K74" s="18" t="n">
        <v>0.1682073</v>
      </c>
      <c r="L74" s="20" t="n">
        <v>0.16759912</v>
      </c>
      <c r="M74" s="18" t="n">
        <v>0</v>
      </c>
      <c r="N74" s="20" t="n">
        <v>0</v>
      </c>
      <c r="O74" s="18" t="n">
        <v>0</v>
      </c>
      <c r="P74" s="20" t="n">
        <v>0</v>
      </c>
      <c r="Q74" s="18" t="n">
        <v>1.04565909</v>
      </c>
      <c r="R74" s="20" t="n">
        <v>0.51712065</v>
      </c>
    </row>
    <row r="75" spans="1:18">
      <c r="A75" s="15" t="s">
        <v>499</v>
      </c>
      <c r="B75" s="17" t="n">
        <v>4652</v>
      </c>
      <c r="C75" s="18">
        <f>(4079.0/B75*100)</f>
        <v/>
      </c>
      <c r="D75" s="19" t="n">
        <v>573</v>
      </c>
      <c r="E75" s="18" t="n">
        <v>66.99156216</v>
      </c>
      <c r="F75" s="20" t="n">
        <v>2.37033475</v>
      </c>
      <c r="G75" s="18" t="n">
        <v>31.83349241</v>
      </c>
      <c r="H75" s="20" t="n">
        <v>2.318309</v>
      </c>
      <c r="I75" s="18" t="n">
        <v>0</v>
      </c>
      <c r="J75" s="20" t="n">
        <v>0</v>
      </c>
      <c r="K75" s="18" t="n">
        <v>0</v>
      </c>
      <c r="L75" s="20" t="n">
        <v>0</v>
      </c>
      <c r="M75" s="18" t="n">
        <v>0</v>
      </c>
      <c r="N75" s="20" t="n">
        <v>0</v>
      </c>
      <c r="O75" s="18" t="n">
        <v>0</v>
      </c>
      <c r="P75" s="20" t="n">
        <v>0</v>
      </c>
      <c r="Q75" s="18" t="n">
        <v>1.17494543</v>
      </c>
      <c r="R75" s="20" t="n">
        <v>0.58469505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(2626.0/B77*100)</f>
        <v/>
      </c>
      <c r="D77" s="19" t="n">
        <v>343</v>
      </c>
      <c r="E77" s="18" t="n">
        <v>50.85417056</v>
      </c>
      <c r="F77" s="20" t="n">
        <v>3.16817068</v>
      </c>
      <c r="G77" s="18" t="n">
        <v>44.16750618</v>
      </c>
      <c r="H77" s="20" t="n">
        <v>3.15234044</v>
      </c>
      <c r="I77" s="18" t="n">
        <v>0</v>
      </c>
      <c r="J77" s="20" t="n">
        <v>0</v>
      </c>
      <c r="K77" s="18" t="n">
        <v>0.51673343</v>
      </c>
      <c r="L77" s="20" t="n">
        <v>0.37308151</v>
      </c>
      <c r="M77" s="18" t="n">
        <v>0</v>
      </c>
      <c r="N77" s="20" t="n">
        <v>0</v>
      </c>
      <c r="O77" s="18" t="n">
        <v>0</v>
      </c>
      <c r="P77" s="20" t="n">
        <v>0</v>
      </c>
      <c r="Q77" s="18" t="n">
        <v>4.46158983</v>
      </c>
      <c r="R77" s="20" t="n">
        <v>1.127779</v>
      </c>
    </row>
    <row r="78" spans="1:18">
      <c r="A78" s="15" t="s">
        <v>502</v>
      </c>
      <c r="B78" s="17" t="n">
        <v>7115</v>
      </c>
      <c r="C78" s="18">
        <f>(6211.0/B78*100)</f>
        <v/>
      </c>
      <c r="D78" s="19" t="n">
        <v>904</v>
      </c>
      <c r="E78" s="18" t="n">
        <v>49.05395403</v>
      </c>
      <c r="F78" s="20" t="n">
        <v>1.92433212</v>
      </c>
      <c r="G78" s="18" t="n">
        <v>49.15371227</v>
      </c>
      <c r="H78" s="20" t="n">
        <v>2.05762907</v>
      </c>
      <c r="I78" s="18" t="n">
        <v>0</v>
      </c>
      <c r="J78" s="20" t="n">
        <v>0</v>
      </c>
      <c r="K78" s="18" t="n">
        <v>0.16624467</v>
      </c>
      <c r="L78" s="20" t="n">
        <v>0.16635612</v>
      </c>
      <c r="M78" s="18" t="n">
        <v>0</v>
      </c>
      <c r="N78" s="20" t="n">
        <v>0</v>
      </c>
      <c r="O78" s="18" t="n">
        <v>0</v>
      </c>
      <c r="P78" s="20" t="n">
        <v>0</v>
      </c>
      <c r="Q78" s="18" t="n">
        <v>1.62608903</v>
      </c>
      <c r="R78" s="20" t="n">
        <v>0.55528826</v>
      </c>
    </row>
    <row r="79" spans="1:18">
      <c r="A79" s="15" t="s">
        <v>503</v>
      </c>
      <c r="B79" s="17" t="n">
        <v>3154</v>
      </c>
      <c r="C79" s="18">
        <f>(2776.0/B79*100)</f>
        <v/>
      </c>
      <c r="D79" s="19" t="n">
        <v>378</v>
      </c>
      <c r="E79" s="18" t="n">
        <v>46.06235802</v>
      </c>
      <c r="F79" s="20" t="n">
        <v>2.86887728</v>
      </c>
      <c r="G79" s="18" t="n">
        <v>50.71335296</v>
      </c>
      <c r="H79" s="20" t="n">
        <v>3.0292068</v>
      </c>
      <c r="I79" s="18" t="n">
        <v>0</v>
      </c>
      <c r="J79" s="20" t="n">
        <v>0</v>
      </c>
      <c r="K79" s="18" t="n">
        <v>0.53354055</v>
      </c>
      <c r="L79" s="20" t="n">
        <v>0.35765922</v>
      </c>
      <c r="M79" s="18" t="n">
        <v>0</v>
      </c>
      <c r="N79" s="20" t="n">
        <v>0</v>
      </c>
      <c r="O79" s="18" t="n">
        <v>0</v>
      </c>
      <c r="P79" s="20" t="n">
        <v>0</v>
      </c>
      <c r="Q79" s="18" t="n">
        <v>2.69074847</v>
      </c>
      <c r="R79" s="20" t="n">
        <v>0.89561444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(14013.0/B82*100)</f>
        <v/>
      </c>
      <c r="D82" s="19" t="n">
        <v>1948</v>
      </c>
      <c r="E82" s="18" t="n">
        <v>36.88645656</v>
      </c>
      <c r="F82" s="20" t="n">
        <v>2.04866751</v>
      </c>
      <c r="G82" s="18" t="n">
        <v>61.22744919</v>
      </c>
      <c r="H82" s="20" t="n">
        <v>2.05528131</v>
      </c>
      <c r="I82" s="18" t="n">
        <v>0</v>
      </c>
      <c r="J82" s="20" t="n">
        <v>0</v>
      </c>
      <c r="K82" s="18" t="n">
        <v>0.03476761</v>
      </c>
      <c r="L82" s="20" t="n">
        <v>0.03023376</v>
      </c>
      <c r="M82" s="18" t="n">
        <v>0</v>
      </c>
      <c r="N82" s="20" t="n">
        <v>0</v>
      </c>
      <c r="O82" s="18" t="n">
        <v>0</v>
      </c>
      <c r="P82" s="20" t="n">
        <v>0</v>
      </c>
      <c r="Q82" s="18" t="n">
        <v>1.85132663</v>
      </c>
      <c r="R82" s="20" t="n">
        <v>0.52254892</v>
      </c>
    </row>
    <row r="83" spans="1:18">
      <c r="A83" s="15" t="s">
        <v>507</v>
      </c>
      <c r="B83" s="17" t="n">
        <v>808</v>
      </c>
      <c r="C83" s="18">
        <f>(710.0/B83*100)</f>
        <v/>
      </c>
      <c r="D83" s="19" t="n">
        <v>98</v>
      </c>
      <c r="E83" s="18" t="n">
        <v>39.36601208</v>
      </c>
      <c r="F83" s="20" t="n">
        <v>4.60737388</v>
      </c>
      <c r="G83" s="18" t="n">
        <v>60.63398792</v>
      </c>
      <c r="H83" s="20" t="n">
        <v>4.60737388</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(815.0/B84*100)</f>
        <v/>
      </c>
      <c r="D84" s="19" t="n">
        <v>123</v>
      </c>
      <c r="E84" s="18" t="n">
        <v>42.41261081</v>
      </c>
      <c r="F84" s="20" t="n">
        <v>5.76708661</v>
      </c>
      <c r="G84" s="18" t="n">
        <v>57.58738919</v>
      </c>
      <c r="H84" s="20" t="n">
        <v>5.76708661</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(6287.0/B7*100)</f>
        <v/>
      </c>
      <c r="D7" s="19" t="n">
        <v>876</v>
      </c>
      <c r="E7" s="18" t="n">
        <v>22.96417905</v>
      </c>
      <c r="F7" s="20" t="n">
        <v>1.66690732</v>
      </c>
      <c r="G7" s="18" t="n">
        <v>76.59315297000001</v>
      </c>
      <c r="H7" s="20" t="n">
        <v>1.69569525</v>
      </c>
      <c r="I7" s="18" t="n">
        <v>0</v>
      </c>
      <c r="J7" s="20" t="n">
        <v>0</v>
      </c>
      <c r="K7" s="18" t="n">
        <v>0.02127011</v>
      </c>
      <c r="L7" s="20" t="n">
        <v>0.02167968</v>
      </c>
      <c r="M7" s="18" t="n">
        <v>0</v>
      </c>
      <c r="N7" s="20" t="n">
        <v>0</v>
      </c>
      <c r="O7" s="18" t="n">
        <v>0</v>
      </c>
      <c r="P7" s="20" t="n">
        <v>0</v>
      </c>
      <c r="Q7" s="18" t="n">
        <v>0.42139787</v>
      </c>
      <c r="R7" s="20" t="n">
        <v>0.2139784</v>
      </c>
    </row>
    <row r="8" spans="1:18">
      <c r="A8" s="15" t="s">
        <v>430</v>
      </c>
      <c r="B8" s="17" t="n">
        <v>3443</v>
      </c>
      <c r="C8" s="18">
        <f>(3011.0/B8*100)</f>
        <v/>
      </c>
      <c r="D8" s="19" t="n">
        <v>432</v>
      </c>
      <c r="E8" s="18" t="n">
        <v>22.00038856</v>
      </c>
      <c r="F8" s="20" t="n">
        <v>2.13373807</v>
      </c>
      <c r="G8" s="18" t="n">
        <v>77.4778527</v>
      </c>
      <c r="H8" s="20" t="n">
        <v>2.18982691</v>
      </c>
      <c r="I8" s="18" t="n">
        <v>0</v>
      </c>
      <c r="J8" s="20" t="n">
        <v>0</v>
      </c>
      <c r="K8" s="18" t="n">
        <v>0</v>
      </c>
      <c r="L8" s="20" t="n">
        <v>0</v>
      </c>
      <c r="M8" s="18" t="n">
        <v>0</v>
      </c>
      <c r="N8" s="20" t="n">
        <v>0</v>
      </c>
      <c r="O8" s="18" t="n">
        <v>0</v>
      </c>
      <c r="P8" s="20" t="n">
        <v>0</v>
      </c>
      <c r="Q8" s="18" t="n">
        <v>0.52175875</v>
      </c>
      <c r="R8" s="20" t="n">
        <v>0.3480522</v>
      </c>
    </row>
    <row r="9" spans="1:18">
      <c r="A9" s="15" t="s">
        <v>431</v>
      </c>
      <c r="B9" s="17" t="n">
        <v>4752</v>
      </c>
      <c r="C9" s="18">
        <f>(4181.0/B9*100)</f>
        <v/>
      </c>
      <c r="D9" s="19" t="n">
        <v>571</v>
      </c>
      <c r="E9" s="18" t="n">
        <v>20.36755265</v>
      </c>
      <c r="F9" s="20" t="n">
        <v>1.52869277</v>
      </c>
      <c r="G9" s="18" t="n">
        <v>77.78901953</v>
      </c>
      <c r="H9" s="20" t="n">
        <v>1.5486043</v>
      </c>
      <c r="I9" s="18" t="n">
        <v>0</v>
      </c>
      <c r="J9" s="20" t="n">
        <v>0</v>
      </c>
      <c r="K9" s="18" t="n">
        <v>0.16581742</v>
      </c>
      <c r="L9" s="20" t="n">
        <v>0.17362186</v>
      </c>
      <c r="M9" s="18" t="n">
        <v>0</v>
      </c>
      <c r="N9" s="20" t="n">
        <v>0</v>
      </c>
      <c r="O9" s="18" t="n">
        <v>0</v>
      </c>
      <c r="P9" s="20" t="n">
        <v>0</v>
      </c>
      <c r="Q9" s="18" t="n">
        <v>1.6776104</v>
      </c>
      <c r="R9" s="20" t="n">
        <v>0.49856504</v>
      </c>
    </row>
    <row r="10" spans="1:18">
      <c r="A10" s="15" t="s">
        <v>432</v>
      </c>
      <c r="B10" s="17" t="n">
        <v>10022</v>
      </c>
      <c r="C10" s="18">
        <f>(8779.0/B10*100)</f>
        <v/>
      </c>
      <c r="D10" s="19" t="n">
        <v>1243</v>
      </c>
      <c r="E10" s="18" t="n">
        <v>17.32854882</v>
      </c>
      <c r="F10" s="20" t="n">
        <v>1.54998817</v>
      </c>
      <c r="G10" s="18" t="n">
        <v>82.14987757999999</v>
      </c>
      <c r="H10" s="20" t="n">
        <v>1.55573549</v>
      </c>
      <c r="I10" s="18" t="n">
        <v>0</v>
      </c>
      <c r="J10" s="20" t="n">
        <v>0</v>
      </c>
      <c r="K10" s="18" t="n">
        <v>0.02965957</v>
      </c>
      <c r="L10" s="20" t="n">
        <v>0.02319178</v>
      </c>
      <c r="M10" s="18" t="n">
        <v>0</v>
      </c>
      <c r="N10" s="20" t="n">
        <v>0</v>
      </c>
      <c r="O10" s="18" t="n">
        <v>0</v>
      </c>
      <c r="P10" s="20" t="n">
        <v>0</v>
      </c>
      <c r="Q10" s="18" t="n">
        <v>0.49191402</v>
      </c>
      <c r="R10" s="20" t="n">
        <v>0.22361837</v>
      </c>
    </row>
    <row r="11" spans="1:18">
      <c r="A11" s="15" t="s">
        <v>433</v>
      </c>
      <c r="B11" s="17" t="n">
        <v>3500</v>
      </c>
      <c r="C11" s="18">
        <f>(3062.0/B11*100)</f>
        <v/>
      </c>
      <c r="D11" s="19" t="n">
        <v>438</v>
      </c>
      <c r="E11" s="18" t="n">
        <v>24.27346847</v>
      </c>
      <c r="F11" s="20" t="n">
        <v>2.70814901</v>
      </c>
      <c r="G11" s="18" t="n">
        <v>73.12160104</v>
      </c>
      <c r="H11" s="20" t="n">
        <v>3.14903935</v>
      </c>
      <c r="I11" s="18" t="n">
        <v>0</v>
      </c>
      <c r="J11" s="20" t="n">
        <v>0</v>
      </c>
      <c r="K11" s="18" t="n">
        <v>0.35712588</v>
      </c>
      <c r="L11" s="20" t="n">
        <v>0.35269353</v>
      </c>
      <c r="M11" s="18" t="n">
        <v>0</v>
      </c>
      <c r="N11" s="20" t="n">
        <v>0</v>
      </c>
      <c r="O11" s="18" t="n">
        <v>0</v>
      </c>
      <c r="P11" s="20" t="n">
        <v>0</v>
      </c>
      <c r="Q11" s="18" t="n">
        <v>2.24780461</v>
      </c>
      <c r="R11" s="20" t="n">
        <v>1.00859901</v>
      </c>
    </row>
    <row r="12" spans="1:18">
      <c r="A12" s="15" t="s">
        <v>434</v>
      </c>
      <c r="B12" s="17" t="n">
        <v>3422</v>
      </c>
      <c r="C12" s="18">
        <f>(3016.0/B12*100)</f>
        <v/>
      </c>
      <c r="D12" s="19" t="n">
        <v>406</v>
      </c>
      <c r="E12" s="18" t="n">
        <v>19.6068721</v>
      </c>
      <c r="F12" s="20" t="n">
        <v>2.31492329</v>
      </c>
      <c r="G12" s="18" t="n">
        <v>80.27426084</v>
      </c>
      <c r="H12" s="20" t="n">
        <v>2.31607638</v>
      </c>
      <c r="I12" s="18" t="n">
        <v>0</v>
      </c>
      <c r="J12" s="20" t="n">
        <v>0</v>
      </c>
      <c r="K12" s="18" t="n">
        <v>0</v>
      </c>
      <c r="L12" s="20" t="n">
        <v>0</v>
      </c>
      <c r="M12" s="18" t="n">
        <v>0</v>
      </c>
      <c r="N12" s="20" t="n">
        <v>0</v>
      </c>
      <c r="O12" s="18" t="n">
        <v>0</v>
      </c>
      <c r="P12" s="20" t="n">
        <v>0</v>
      </c>
      <c r="Q12" s="18" t="n">
        <v>0.11886706</v>
      </c>
      <c r="R12" s="20" t="n">
        <v>0.10319568</v>
      </c>
    </row>
    <row r="13" spans="1:18">
      <c r="A13" s="15" t="s">
        <v>435</v>
      </c>
      <c r="B13" s="17" t="n">
        <v>3602</v>
      </c>
      <c r="C13" s="18">
        <f>(3189.0/B13*100)</f>
        <v/>
      </c>
      <c r="D13" s="19" t="n">
        <v>413</v>
      </c>
      <c r="E13" s="18" t="n">
        <v>20.07915269</v>
      </c>
      <c r="F13" s="20" t="n">
        <v>2.55705543</v>
      </c>
      <c r="G13" s="18" t="n">
        <v>78.56856500000001</v>
      </c>
      <c r="H13" s="20" t="n">
        <v>2.75673435</v>
      </c>
      <c r="I13" s="18" t="n">
        <v>0</v>
      </c>
      <c r="J13" s="20" t="n">
        <v>0</v>
      </c>
      <c r="K13" s="18" t="n">
        <v>0.26224009</v>
      </c>
      <c r="L13" s="20" t="n">
        <v>0.1929503</v>
      </c>
      <c r="M13" s="18" t="n">
        <v>0</v>
      </c>
      <c r="N13" s="20" t="n">
        <v>0</v>
      </c>
      <c r="O13" s="18" t="n">
        <v>0</v>
      </c>
      <c r="P13" s="20" t="n">
        <v>0</v>
      </c>
      <c r="Q13" s="18" t="n">
        <v>1.09004222</v>
      </c>
      <c r="R13" s="20" t="n">
        <v>0.57954413</v>
      </c>
    </row>
    <row r="14" spans="1:18">
      <c r="A14" s="15" t="s">
        <v>436</v>
      </c>
      <c r="B14" s="17" t="n">
        <v>2788</v>
      </c>
      <c r="C14" s="18">
        <f>(2454.0/B14*100)</f>
        <v/>
      </c>
      <c r="D14" s="19" t="n">
        <v>334</v>
      </c>
      <c r="E14" s="18" t="n">
        <v>14.05473489</v>
      </c>
      <c r="F14" s="20" t="n">
        <v>1.95938061</v>
      </c>
      <c r="G14" s="18" t="n">
        <v>85.94526510999999</v>
      </c>
      <c r="H14" s="20" t="n">
        <v>1.95938061</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(2516.0/B15*100)</f>
        <v/>
      </c>
      <c r="D15" s="19" t="n">
        <v>347</v>
      </c>
      <c r="E15" s="18" t="n">
        <v>11.83941936</v>
      </c>
      <c r="F15" s="20" t="n">
        <v>1.74224432</v>
      </c>
      <c r="G15" s="18" t="n">
        <v>86.74295711000001</v>
      </c>
      <c r="H15" s="20" t="n">
        <v>1.76583295</v>
      </c>
      <c r="I15" s="18" t="n">
        <v>0</v>
      </c>
      <c r="J15" s="20" t="n">
        <v>0</v>
      </c>
      <c r="K15" s="18" t="n">
        <v>0</v>
      </c>
      <c r="L15" s="20" t="n">
        <v>0</v>
      </c>
      <c r="M15" s="18" t="n">
        <v>0</v>
      </c>
      <c r="N15" s="20" t="n">
        <v>0</v>
      </c>
      <c r="O15" s="18" t="n">
        <v>0</v>
      </c>
      <c r="P15" s="20" t="n">
        <v>0</v>
      </c>
      <c r="Q15" s="18" t="n">
        <v>1.41762353</v>
      </c>
      <c r="R15" s="20" t="n">
        <v>0.64402896</v>
      </c>
    </row>
    <row r="16" spans="1:18">
      <c r="A16" s="15" t="s">
        <v>438</v>
      </c>
      <c r="B16" s="17" t="n">
        <v>3111</v>
      </c>
      <c r="C16" s="18">
        <f>(2719.0/B16*100)</f>
        <v/>
      </c>
      <c r="D16" s="19" t="n">
        <v>392</v>
      </c>
      <c r="E16" s="18" t="n">
        <v>22.82680036</v>
      </c>
      <c r="F16" s="20" t="n">
        <v>2.55445064</v>
      </c>
      <c r="G16" s="18" t="n">
        <v>74.09047219</v>
      </c>
      <c r="H16" s="20" t="n">
        <v>2.53910793</v>
      </c>
      <c r="I16" s="18" t="n">
        <v>0</v>
      </c>
      <c r="J16" s="20" t="n">
        <v>0</v>
      </c>
      <c r="K16" s="18" t="n">
        <v>0.80673026</v>
      </c>
      <c r="L16" s="20" t="n">
        <v>0.54631062</v>
      </c>
      <c r="M16" s="18" t="n">
        <v>0</v>
      </c>
      <c r="N16" s="20" t="n">
        <v>0</v>
      </c>
      <c r="O16" s="18" t="n">
        <v>0</v>
      </c>
      <c r="P16" s="20" t="n">
        <v>0</v>
      </c>
      <c r="Q16" s="18" t="n">
        <v>2.27599719</v>
      </c>
      <c r="R16" s="20" t="n">
        <v>0.74651695</v>
      </c>
    </row>
    <row r="17" spans="1:18">
      <c r="A17" s="15" t="s">
        <v>439</v>
      </c>
      <c r="B17" s="17" t="n">
        <v>3197</v>
      </c>
      <c r="C17" s="18">
        <f>(2833.0/B17*100)</f>
        <v/>
      </c>
      <c r="D17" s="19" t="n">
        <v>364</v>
      </c>
      <c r="E17" s="18" t="n">
        <v>19.57368669</v>
      </c>
      <c r="F17" s="20" t="n">
        <v>1.87530296</v>
      </c>
      <c r="G17" s="18" t="n">
        <v>79.03891292</v>
      </c>
      <c r="H17" s="20" t="n">
        <v>1.97664686</v>
      </c>
      <c r="I17" s="18" t="n">
        <v>0</v>
      </c>
      <c r="J17" s="20" t="n">
        <v>0</v>
      </c>
      <c r="K17" s="18" t="n">
        <v>0.20405811</v>
      </c>
      <c r="L17" s="20" t="n">
        <v>0.20447418</v>
      </c>
      <c r="M17" s="18" t="n">
        <v>0</v>
      </c>
      <c r="N17" s="20" t="n">
        <v>0</v>
      </c>
      <c r="O17" s="18" t="n">
        <v>0</v>
      </c>
      <c r="P17" s="20" t="n">
        <v>0</v>
      </c>
      <c r="Q17" s="18" t="n">
        <v>1.18334228</v>
      </c>
      <c r="R17" s="20" t="n">
        <v>0.5848262</v>
      </c>
    </row>
    <row r="18" spans="1:18">
      <c r="A18" s="15" t="s">
        <v>440</v>
      </c>
      <c r="B18" s="17" t="n">
        <v>2706</v>
      </c>
      <c r="C18" s="18">
        <f>(2372.0/B18*100)</f>
        <v/>
      </c>
      <c r="D18" s="19" t="n">
        <v>334</v>
      </c>
      <c r="E18" s="18" t="n">
        <v>30.82426584</v>
      </c>
      <c r="F18" s="20" t="n">
        <v>3.09774525</v>
      </c>
      <c r="G18" s="18" t="n">
        <v>68.70014748</v>
      </c>
      <c r="H18" s="20" t="n">
        <v>3.09195237</v>
      </c>
      <c r="I18" s="18" t="n">
        <v>0</v>
      </c>
      <c r="J18" s="20" t="n">
        <v>0</v>
      </c>
      <c r="K18" s="18" t="n">
        <v>0</v>
      </c>
      <c r="L18" s="20" t="n">
        <v>0</v>
      </c>
      <c r="M18" s="18" t="n">
        <v>0</v>
      </c>
      <c r="N18" s="20" t="n">
        <v>0</v>
      </c>
      <c r="O18" s="18" t="n">
        <v>0</v>
      </c>
      <c r="P18" s="20" t="n">
        <v>0</v>
      </c>
      <c r="Q18" s="18" t="n">
        <v>0.47558668</v>
      </c>
      <c r="R18" s="20" t="n">
        <v>0.33270465</v>
      </c>
    </row>
    <row r="19" spans="1:18">
      <c r="A19" s="15" t="s">
        <v>441</v>
      </c>
      <c r="B19" s="17" t="n">
        <v>2850</v>
      </c>
      <c r="C19" s="18">
        <f>(2514.0/B19*100)</f>
        <v/>
      </c>
      <c r="D19" s="19" t="n">
        <v>336</v>
      </c>
      <c r="E19" s="18" t="n">
        <v>26.37388662</v>
      </c>
      <c r="F19" s="20" t="n">
        <v>2.34256543</v>
      </c>
      <c r="G19" s="18" t="n">
        <v>72.49311478</v>
      </c>
      <c r="H19" s="20" t="n">
        <v>2.37153978</v>
      </c>
      <c r="I19" s="18" t="n">
        <v>0</v>
      </c>
      <c r="J19" s="20" t="n">
        <v>0</v>
      </c>
      <c r="K19" s="18" t="n">
        <v>0</v>
      </c>
      <c r="L19" s="20" t="n">
        <v>0</v>
      </c>
      <c r="M19" s="18" t="n">
        <v>0</v>
      </c>
      <c r="N19" s="20" t="n">
        <v>0</v>
      </c>
      <c r="O19" s="18" t="n">
        <v>0</v>
      </c>
      <c r="P19" s="20" t="n">
        <v>0</v>
      </c>
      <c r="Q19" s="18" t="n">
        <v>1.13299859</v>
      </c>
      <c r="R19" s="20" t="n">
        <v>0.67597716</v>
      </c>
    </row>
    <row r="20" spans="1:18">
      <c r="A20" s="15" t="s">
        <v>442</v>
      </c>
      <c r="B20" s="17" t="n">
        <v>1741</v>
      </c>
      <c r="C20" s="18">
        <f>(1525.0/B20*100)</f>
        <v/>
      </c>
      <c r="D20" s="19" t="n">
        <v>216</v>
      </c>
      <c r="E20" s="18" t="n">
        <v>25.53875133</v>
      </c>
      <c r="F20" s="20" t="n">
        <v>3.2714603</v>
      </c>
      <c r="G20" s="18" t="n">
        <v>72.47498734</v>
      </c>
      <c r="H20" s="20" t="n">
        <v>3.22818149</v>
      </c>
      <c r="I20" s="18" t="n">
        <v>0</v>
      </c>
      <c r="J20" s="20" t="n">
        <v>0</v>
      </c>
      <c r="K20" s="18" t="n">
        <v>0.71382444</v>
      </c>
      <c r="L20" s="20" t="n">
        <v>0.72958075</v>
      </c>
      <c r="M20" s="18" t="n">
        <v>0</v>
      </c>
      <c r="N20" s="20" t="n">
        <v>0</v>
      </c>
      <c r="O20" s="18" t="n">
        <v>0</v>
      </c>
      <c r="P20" s="20" t="n">
        <v>0</v>
      </c>
      <c r="Q20" s="18" t="n">
        <v>1.27243688</v>
      </c>
      <c r="R20" s="20" t="n">
        <v>0.71777582</v>
      </c>
    </row>
    <row r="21" spans="1:18">
      <c r="A21" s="15" t="s">
        <v>443</v>
      </c>
      <c r="B21" s="17" t="n">
        <v>2833</v>
      </c>
      <c r="C21" s="18">
        <f>(2354.0/B21*100)</f>
        <v/>
      </c>
      <c r="D21" s="19" t="n">
        <v>479</v>
      </c>
      <c r="E21" s="18" t="n">
        <v>20.73728577</v>
      </c>
      <c r="F21" s="20" t="n">
        <v>1.81856809</v>
      </c>
      <c r="G21" s="18" t="n">
        <v>77.88944607000001</v>
      </c>
      <c r="H21" s="20" t="n">
        <v>1.95503269</v>
      </c>
      <c r="I21" s="18" t="n">
        <v>0</v>
      </c>
      <c r="J21" s="20" t="n">
        <v>0</v>
      </c>
      <c r="K21" s="18" t="n">
        <v>0</v>
      </c>
      <c r="L21" s="20" t="n">
        <v>0</v>
      </c>
      <c r="M21" s="18" t="n">
        <v>0</v>
      </c>
      <c r="N21" s="20" t="n">
        <v>0</v>
      </c>
      <c r="O21" s="18" t="n">
        <v>0</v>
      </c>
      <c r="P21" s="20" t="n">
        <v>0</v>
      </c>
      <c r="Q21" s="18" t="n">
        <v>1.37326816</v>
      </c>
      <c r="R21" s="20" t="n">
        <v>0.53149803</v>
      </c>
    </row>
    <row r="22" spans="1:18">
      <c r="A22" s="15" t="s">
        <v>444</v>
      </c>
      <c r="B22" s="17" t="n">
        <v>3667</v>
      </c>
      <c r="C22" s="18">
        <f>(3276.0/B22*100)</f>
        <v/>
      </c>
      <c r="D22" s="19" t="n">
        <v>391</v>
      </c>
      <c r="E22" s="18" t="n">
        <v>17.8792367</v>
      </c>
      <c r="F22" s="20" t="n">
        <v>2.26332518</v>
      </c>
      <c r="G22" s="18" t="n">
        <v>78.31615788000001</v>
      </c>
      <c r="H22" s="20" t="n">
        <v>2.39317924</v>
      </c>
      <c r="I22" s="18" t="n">
        <v>0</v>
      </c>
      <c r="J22" s="20" t="n">
        <v>0</v>
      </c>
      <c r="K22" s="18" t="n">
        <v>0</v>
      </c>
      <c r="L22" s="20" t="n">
        <v>0</v>
      </c>
      <c r="M22" s="18" t="n">
        <v>0</v>
      </c>
      <c r="N22" s="20" t="n">
        <v>0</v>
      </c>
      <c r="O22" s="18" t="n">
        <v>0</v>
      </c>
      <c r="P22" s="20" t="n">
        <v>0</v>
      </c>
      <c r="Q22" s="18" t="n">
        <v>3.80460542</v>
      </c>
      <c r="R22" s="20" t="n">
        <v>1.01987641</v>
      </c>
    </row>
    <row r="23" spans="1:18">
      <c r="A23" s="15" t="s">
        <v>445</v>
      </c>
      <c r="B23" s="17" t="n">
        <v>5792</v>
      </c>
      <c r="C23" s="18">
        <f>(5086.0/B23*100)</f>
        <v/>
      </c>
      <c r="D23" s="19" t="n">
        <v>706</v>
      </c>
      <c r="E23" s="18" t="n">
        <v>17.35978624</v>
      </c>
      <c r="F23" s="20" t="n">
        <v>2.22796419</v>
      </c>
      <c r="G23" s="18" t="n">
        <v>80.76006717999999</v>
      </c>
      <c r="H23" s="20" t="n">
        <v>2.21774807</v>
      </c>
      <c r="I23" s="18" t="n">
        <v>0</v>
      </c>
      <c r="J23" s="20" t="n">
        <v>0</v>
      </c>
      <c r="K23" s="18" t="n">
        <v>0.42100876</v>
      </c>
      <c r="L23" s="20" t="n">
        <v>0.46983128</v>
      </c>
      <c r="M23" s="18" t="n">
        <v>0</v>
      </c>
      <c r="N23" s="20" t="n">
        <v>0</v>
      </c>
      <c r="O23" s="18" t="n">
        <v>0</v>
      </c>
      <c r="P23" s="20" t="n">
        <v>0</v>
      </c>
      <c r="Q23" s="18" t="n">
        <v>1.45913783</v>
      </c>
      <c r="R23" s="20" t="n">
        <v>0.74037809</v>
      </c>
    </row>
    <row r="24" spans="1:18">
      <c r="A24" s="15" t="s">
        <v>446</v>
      </c>
      <c r="B24" s="17" t="n">
        <v>3309</v>
      </c>
      <c r="C24" s="18">
        <f>(2908.0/B24*100)</f>
        <v/>
      </c>
      <c r="D24" s="19" t="n">
        <v>401</v>
      </c>
      <c r="E24" s="18" t="n">
        <v>19.97988459</v>
      </c>
      <c r="F24" s="20" t="n">
        <v>1.87814505</v>
      </c>
      <c r="G24" s="18" t="n">
        <v>78.60967205</v>
      </c>
      <c r="H24" s="20" t="n">
        <v>1.99869316</v>
      </c>
      <c r="I24" s="18" t="n">
        <v>0</v>
      </c>
      <c r="J24" s="20" t="n">
        <v>0</v>
      </c>
      <c r="K24" s="18" t="n">
        <v>0.25609721</v>
      </c>
      <c r="L24" s="20" t="n">
        <v>0.24389183</v>
      </c>
      <c r="M24" s="18" t="n">
        <v>0</v>
      </c>
      <c r="N24" s="20" t="n">
        <v>0</v>
      </c>
      <c r="O24" s="18" t="n">
        <v>0</v>
      </c>
      <c r="P24" s="20" t="n">
        <v>0</v>
      </c>
      <c r="Q24" s="18" t="n">
        <v>1.15434616</v>
      </c>
      <c r="R24" s="20" t="n">
        <v>0.5250088000000001</v>
      </c>
    </row>
    <row r="25" spans="1:18">
      <c r="A25" s="15" t="s">
        <v>447</v>
      </c>
      <c r="B25" s="17" t="n">
        <v>2669</v>
      </c>
      <c r="C25" s="18">
        <f>(2351.0/B25*100)</f>
        <v/>
      </c>
      <c r="D25" s="19" t="n">
        <v>318</v>
      </c>
      <c r="E25" s="18" t="n">
        <v>21.54156929</v>
      </c>
      <c r="F25" s="20" t="n">
        <v>2.02584666</v>
      </c>
      <c r="G25" s="18" t="n">
        <v>77.58082226000001</v>
      </c>
      <c r="H25" s="20" t="n">
        <v>1.96617656</v>
      </c>
      <c r="I25" s="18" t="n">
        <v>0</v>
      </c>
      <c r="J25" s="20" t="n">
        <v>0</v>
      </c>
      <c r="K25" s="18" t="n">
        <v>0.62722721</v>
      </c>
      <c r="L25" s="20" t="n">
        <v>0.44267374</v>
      </c>
      <c r="M25" s="18" t="n">
        <v>0</v>
      </c>
      <c r="N25" s="20" t="n">
        <v>0</v>
      </c>
      <c r="O25" s="18" t="n">
        <v>0</v>
      </c>
      <c r="P25" s="20" t="n">
        <v>0</v>
      </c>
      <c r="Q25" s="18" t="n">
        <v>0.25038124</v>
      </c>
      <c r="R25" s="20" t="n">
        <v>0.25028055</v>
      </c>
    </row>
    <row r="26" spans="1:18">
      <c r="A26" s="15" t="s">
        <v>448</v>
      </c>
      <c r="B26" s="17" t="n">
        <v>2419</v>
      </c>
      <c r="C26" s="18">
        <f>(2128.0/B26*100)</f>
        <v/>
      </c>
      <c r="D26" s="19" t="n">
        <v>291</v>
      </c>
      <c r="E26" s="18" t="n">
        <v>14.69499797</v>
      </c>
      <c r="F26" s="20" t="n">
        <v>2.4578983</v>
      </c>
      <c r="G26" s="18" t="n">
        <v>84.76671013000001</v>
      </c>
      <c r="H26" s="20" t="n">
        <v>2.43243869</v>
      </c>
      <c r="I26" s="18" t="n">
        <v>0</v>
      </c>
      <c r="J26" s="20" t="n">
        <v>0</v>
      </c>
      <c r="K26" s="18" t="n">
        <v>0</v>
      </c>
      <c r="L26" s="20" t="n">
        <v>0</v>
      </c>
      <c r="M26" s="18" t="n">
        <v>0</v>
      </c>
      <c r="N26" s="20" t="n">
        <v>0</v>
      </c>
      <c r="O26" s="18" t="n">
        <v>0</v>
      </c>
      <c r="P26" s="20" t="n">
        <v>0</v>
      </c>
      <c r="Q26" s="18" t="n">
        <v>0.53829189</v>
      </c>
      <c r="R26" s="20" t="n">
        <v>0.38710618</v>
      </c>
    </row>
    <row r="27" spans="1:18">
      <c r="A27" s="15" t="s">
        <v>449</v>
      </c>
      <c r="B27" s="17" t="n">
        <v>2683</v>
      </c>
      <c r="C27" s="18">
        <f>(2343.0/B27*100)</f>
        <v/>
      </c>
      <c r="D27" s="19" t="n">
        <v>340</v>
      </c>
      <c r="E27" s="18" t="n">
        <v>24.39220411</v>
      </c>
      <c r="F27" s="20" t="n">
        <v>2.31196021</v>
      </c>
      <c r="G27" s="18" t="n">
        <v>73.82039643</v>
      </c>
      <c r="H27" s="20" t="n">
        <v>2.42778555</v>
      </c>
      <c r="I27" s="18" t="n">
        <v>0</v>
      </c>
      <c r="J27" s="20" t="n">
        <v>0</v>
      </c>
      <c r="K27" s="18" t="n">
        <v>0</v>
      </c>
      <c r="L27" s="20" t="n">
        <v>0</v>
      </c>
      <c r="M27" s="18" t="n">
        <v>0</v>
      </c>
      <c r="N27" s="20" t="n">
        <v>0</v>
      </c>
      <c r="O27" s="18" t="n">
        <v>0</v>
      </c>
      <c r="P27" s="20" t="n">
        <v>0</v>
      </c>
      <c r="Q27" s="18" t="n">
        <v>1.78739946</v>
      </c>
      <c r="R27" s="20" t="n">
        <v>0.72907173</v>
      </c>
    </row>
    <row r="28" spans="1:18">
      <c r="A28" s="15" t="s">
        <v>450</v>
      </c>
      <c r="B28" s="17" t="n">
        <v>3803</v>
      </c>
      <c r="C28" s="18">
        <f>(3360.0/B28*100)</f>
        <v/>
      </c>
      <c r="D28" s="19" t="n">
        <v>443</v>
      </c>
      <c r="E28" s="18" t="n">
        <v>25.11463549</v>
      </c>
      <c r="F28" s="20" t="n">
        <v>2.1800183</v>
      </c>
      <c r="G28" s="18" t="n">
        <v>73.66054679</v>
      </c>
      <c r="H28" s="20" t="n">
        <v>2.23105222</v>
      </c>
      <c r="I28" s="18" t="n">
        <v>0</v>
      </c>
      <c r="J28" s="20" t="n">
        <v>0</v>
      </c>
      <c r="K28" s="18" t="n">
        <v>0</v>
      </c>
      <c r="L28" s="20" t="n">
        <v>0</v>
      </c>
      <c r="M28" s="18" t="n">
        <v>0</v>
      </c>
      <c r="N28" s="20" t="n">
        <v>0</v>
      </c>
      <c r="O28" s="18" t="n">
        <v>0</v>
      </c>
      <c r="P28" s="20" t="n">
        <v>0</v>
      </c>
      <c r="Q28" s="18" t="n">
        <v>1.22481772</v>
      </c>
      <c r="R28" s="20" t="n">
        <v>0.57760611</v>
      </c>
    </row>
    <row r="29" spans="1:18">
      <c r="A29" s="15" t="s">
        <v>451</v>
      </c>
      <c r="B29" s="17" t="n">
        <v>2700</v>
      </c>
      <c r="C29" s="18">
        <f>(2384.0/B29*100)</f>
        <v/>
      </c>
      <c r="D29" s="19" t="n">
        <v>316</v>
      </c>
      <c r="E29" s="18" t="n">
        <v>17.67095235</v>
      </c>
      <c r="F29" s="20" t="n">
        <v>2.14513791</v>
      </c>
      <c r="G29" s="18" t="n">
        <v>81.43517976</v>
      </c>
      <c r="H29" s="20" t="n">
        <v>2.13681914</v>
      </c>
      <c r="I29" s="18" t="n">
        <v>0</v>
      </c>
      <c r="J29" s="20" t="n">
        <v>0</v>
      </c>
      <c r="K29" s="18" t="n">
        <v>0</v>
      </c>
      <c r="L29" s="20" t="n">
        <v>0</v>
      </c>
      <c r="M29" s="18" t="n">
        <v>0</v>
      </c>
      <c r="N29" s="20" t="n">
        <v>0</v>
      </c>
      <c r="O29" s="18" t="n">
        <v>0</v>
      </c>
      <c r="P29" s="20" t="n">
        <v>0</v>
      </c>
      <c r="Q29" s="18" t="n">
        <v>0.89386789</v>
      </c>
      <c r="R29" s="20" t="n">
        <v>0.29156639</v>
      </c>
    </row>
    <row r="30" spans="1:18">
      <c r="A30" s="15" t="s">
        <v>452</v>
      </c>
      <c r="B30" s="17" t="n">
        <v>2257</v>
      </c>
      <c r="C30" s="18">
        <f>(2005.0/B30*100)</f>
        <v/>
      </c>
      <c r="D30" s="19" t="n">
        <v>252</v>
      </c>
      <c r="E30" s="18" t="n">
        <v>19.27424387</v>
      </c>
      <c r="F30" s="20" t="n">
        <v>2.72409327</v>
      </c>
      <c r="G30" s="18" t="n">
        <v>80.01796159</v>
      </c>
      <c r="H30" s="20" t="n">
        <v>2.68753242</v>
      </c>
      <c r="I30" s="18" t="n">
        <v>0</v>
      </c>
      <c r="J30" s="20" t="n">
        <v>0</v>
      </c>
      <c r="K30" s="18" t="n">
        <v>0</v>
      </c>
      <c r="L30" s="20" t="n">
        <v>0</v>
      </c>
      <c r="M30" s="18" t="n">
        <v>0</v>
      </c>
      <c r="N30" s="20" t="n">
        <v>0</v>
      </c>
      <c r="O30" s="18" t="n">
        <v>0</v>
      </c>
      <c r="P30" s="20" t="n">
        <v>0</v>
      </c>
      <c r="Q30" s="18" t="n">
        <v>0.70779454</v>
      </c>
      <c r="R30" s="20" t="n">
        <v>0.4597876</v>
      </c>
    </row>
    <row r="31" spans="1:18">
      <c r="A31" s="15" t="s">
        <v>453</v>
      </c>
      <c r="B31" s="17" t="n">
        <v>2706</v>
      </c>
      <c r="C31" s="18">
        <f>(2367.0/B31*100)</f>
        <v/>
      </c>
      <c r="D31" s="19" t="n">
        <v>339</v>
      </c>
      <c r="E31" s="18" t="n">
        <v>14.30147046</v>
      </c>
      <c r="F31" s="20" t="n">
        <v>1.95096472</v>
      </c>
      <c r="G31" s="18" t="n">
        <v>83.88964408</v>
      </c>
      <c r="H31" s="20" t="n">
        <v>1.95308977</v>
      </c>
      <c r="I31" s="18" t="n">
        <v>0</v>
      </c>
      <c r="J31" s="20" t="n">
        <v>0</v>
      </c>
      <c r="K31" s="18" t="n">
        <v>0.60755298</v>
      </c>
      <c r="L31" s="20" t="n">
        <v>0.42320033</v>
      </c>
      <c r="M31" s="18" t="n">
        <v>0</v>
      </c>
      <c r="N31" s="20" t="n">
        <v>0</v>
      </c>
      <c r="O31" s="18" t="n">
        <v>0</v>
      </c>
      <c r="P31" s="20" t="n">
        <v>0</v>
      </c>
      <c r="Q31" s="18" t="n">
        <v>1.20133248</v>
      </c>
      <c r="R31" s="20" t="n">
        <v>0.5872619100000001</v>
      </c>
    </row>
    <row r="32" spans="1:18">
      <c r="A32" s="15" t="s">
        <v>454</v>
      </c>
      <c r="B32" s="17" t="n">
        <v>2209</v>
      </c>
      <c r="C32" s="18">
        <f>(1823.0/B32*100)</f>
        <v/>
      </c>
      <c r="D32" s="19" t="n">
        <v>386</v>
      </c>
      <c r="E32" s="18" t="n">
        <v>17.69283723</v>
      </c>
      <c r="F32" s="20" t="n">
        <v>1.9870571</v>
      </c>
      <c r="G32" s="18" t="n">
        <v>81.36772664</v>
      </c>
      <c r="H32" s="20" t="n">
        <v>1.97202755</v>
      </c>
      <c r="I32" s="18" t="n">
        <v>0</v>
      </c>
      <c r="J32" s="20" t="n">
        <v>0</v>
      </c>
      <c r="K32" s="18" t="n">
        <v>0</v>
      </c>
      <c r="L32" s="20" t="n">
        <v>0</v>
      </c>
      <c r="M32" s="18" t="n">
        <v>0</v>
      </c>
      <c r="N32" s="20" t="n">
        <v>0</v>
      </c>
      <c r="O32" s="18" t="n">
        <v>0</v>
      </c>
      <c r="P32" s="20" t="n">
        <v>0</v>
      </c>
      <c r="Q32" s="18" t="n">
        <v>0.93943613</v>
      </c>
      <c r="R32" s="20" t="n">
        <v>0.4592993</v>
      </c>
    </row>
    <row r="33" spans="1:18">
      <c r="A33" s="15" t="s">
        <v>455</v>
      </c>
      <c r="B33" s="17" t="n">
        <v>3651</v>
      </c>
      <c r="C33" s="18">
        <f>(3210.0/B33*100)</f>
        <v/>
      </c>
      <c r="D33" s="19" t="n">
        <v>441</v>
      </c>
      <c r="E33" s="18" t="n">
        <v>21.66689262</v>
      </c>
      <c r="F33" s="20" t="n">
        <v>2.04734528</v>
      </c>
      <c r="G33" s="18" t="n">
        <v>78.12720734</v>
      </c>
      <c r="H33" s="20" t="n">
        <v>2.04783912</v>
      </c>
      <c r="I33" s="18" t="n">
        <v>0</v>
      </c>
      <c r="J33" s="20" t="n">
        <v>0</v>
      </c>
      <c r="K33" s="18" t="n">
        <v>0</v>
      </c>
      <c r="L33" s="20" t="n">
        <v>0</v>
      </c>
      <c r="M33" s="18" t="n">
        <v>0</v>
      </c>
      <c r="N33" s="20" t="n">
        <v>0</v>
      </c>
      <c r="O33" s="18" t="n">
        <v>0</v>
      </c>
      <c r="P33" s="20" t="n">
        <v>0</v>
      </c>
      <c r="Q33" s="18" t="n">
        <v>0.20590004</v>
      </c>
      <c r="R33" s="20" t="n">
        <v>0.1563093</v>
      </c>
    </row>
    <row r="34" spans="1:18">
      <c r="A34" s="15" t="s">
        <v>456</v>
      </c>
      <c r="B34" s="17" t="n">
        <v>3035</v>
      </c>
      <c r="C34" s="18">
        <f>(2691.0/B34*100)</f>
        <v/>
      </c>
      <c r="D34" s="19" t="n">
        <v>344</v>
      </c>
      <c r="E34" s="18" t="n">
        <v>33.85470033</v>
      </c>
      <c r="F34" s="20" t="n">
        <v>3.23333962</v>
      </c>
      <c r="G34" s="18" t="n">
        <v>64.94775789000001</v>
      </c>
      <c r="H34" s="20" t="n">
        <v>3.19643166</v>
      </c>
      <c r="I34" s="18" t="n">
        <v>0</v>
      </c>
      <c r="J34" s="20" t="n">
        <v>0</v>
      </c>
      <c r="K34" s="18" t="n">
        <v>0.25902676</v>
      </c>
      <c r="L34" s="20" t="n">
        <v>0.2426016</v>
      </c>
      <c r="M34" s="18" t="n">
        <v>0</v>
      </c>
      <c r="N34" s="20" t="n">
        <v>0</v>
      </c>
      <c r="O34" s="18" t="n">
        <v>0</v>
      </c>
      <c r="P34" s="20" t="n">
        <v>0</v>
      </c>
      <c r="Q34" s="18" t="n">
        <v>0.93851502</v>
      </c>
      <c r="R34" s="20" t="n">
        <v>0.22677011</v>
      </c>
    </row>
    <row r="35" spans="1:18">
      <c r="A35" s="15" t="s">
        <v>457</v>
      </c>
      <c r="B35" s="17" t="n">
        <v>2901</v>
      </c>
      <c r="C35" s="18">
        <f>(2550.0/B35*100)</f>
        <v/>
      </c>
      <c r="D35" s="19" t="n">
        <v>351</v>
      </c>
      <c r="E35" s="18" t="n">
        <v>15.53580531</v>
      </c>
      <c r="F35" s="20" t="n">
        <v>2.20668089</v>
      </c>
      <c r="G35" s="18" t="n">
        <v>82.99871616</v>
      </c>
      <c r="H35" s="20" t="n">
        <v>2.31707157</v>
      </c>
      <c r="I35" s="18" t="n">
        <v>0</v>
      </c>
      <c r="J35" s="20" t="n">
        <v>0</v>
      </c>
      <c r="K35" s="18" t="n">
        <v>0.15230871</v>
      </c>
      <c r="L35" s="20" t="n">
        <v>0.15084071</v>
      </c>
      <c r="M35" s="18" t="n">
        <v>0</v>
      </c>
      <c r="N35" s="20" t="n">
        <v>0</v>
      </c>
      <c r="O35" s="18" t="n">
        <v>0</v>
      </c>
      <c r="P35" s="20" t="n">
        <v>0</v>
      </c>
      <c r="Q35" s="18" t="n">
        <v>1.31316981</v>
      </c>
      <c r="R35" s="20" t="n">
        <v>0.79008161</v>
      </c>
    </row>
    <row r="36" spans="1:18">
      <c r="A36" s="15" t="s">
        <v>458</v>
      </c>
      <c r="B36" s="17" t="n">
        <v>3404</v>
      </c>
      <c r="C36" s="18">
        <f>(3001.0/B36*100)</f>
        <v/>
      </c>
      <c r="D36" s="19" t="n">
        <v>403</v>
      </c>
      <c r="E36" s="18" t="n">
        <v>18.91881613</v>
      </c>
      <c r="F36" s="20" t="n">
        <v>2.06149876</v>
      </c>
      <c r="G36" s="18" t="n">
        <v>79.76417461</v>
      </c>
      <c r="H36" s="20" t="n">
        <v>2.22193078</v>
      </c>
      <c r="I36" s="18" t="n">
        <v>0</v>
      </c>
      <c r="J36" s="20" t="n">
        <v>0</v>
      </c>
      <c r="K36" s="18" t="n">
        <v>0</v>
      </c>
      <c r="L36" s="20" t="n">
        <v>0</v>
      </c>
      <c r="M36" s="18" t="n">
        <v>0</v>
      </c>
      <c r="N36" s="20" t="n">
        <v>0</v>
      </c>
      <c r="O36" s="18" t="n">
        <v>0</v>
      </c>
      <c r="P36" s="20" t="n">
        <v>0</v>
      </c>
      <c r="Q36" s="18" t="n">
        <v>1.31700926</v>
      </c>
      <c r="R36" s="20" t="n">
        <v>0.55400489</v>
      </c>
    </row>
    <row r="37" spans="1:18">
      <c r="A37" s="15" t="s">
        <v>459</v>
      </c>
      <c r="B37" s="17" t="n">
        <v>2731</v>
      </c>
      <c r="C37" s="18">
        <f>(2391.0/B37*100)</f>
        <v/>
      </c>
      <c r="D37" s="19" t="n">
        <v>340</v>
      </c>
      <c r="E37" s="18" t="n">
        <v>17.94182862</v>
      </c>
      <c r="F37" s="20" t="n">
        <v>2.49344785</v>
      </c>
      <c r="G37" s="18" t="n">
        <v>80.43492076</v>
      </c>
      <c r="H37" s="20" t="n">
        <v>2.41461711</v>
      </c>
      <c r="I37" s="18" t="n">
        <v>0</v>
      </c>
      <c r="J37" s="20" t="n">
        <v>0</v>
      </c>
      <c r="K37" s="18" t="n">
        <v>0</v>
      </c>
      <c r="L37" s="20" t="n">
        <v>0</v>
      </c>
      <c r="M37" s="18" t="n">
        <v>0</v>
      </c>
      <c r="N37" s="20" t="n">
        <v>0</v>
      </c>
      <c r="O37" s="18" t="n">
        <v>0</v>
      </c>
      <c r="P37" s="20" t="n">
        <v>0</v>
      </c>
      <c r="Q37" s="18" t="n">
        <v>1.62325062</v>
      </c>
      <c r="R37" s="20" t="n">
        <v>0.57834378</v>
      </c>
    </row>
    <row r="38" spans="1:18">
      <c r="A38" s="15" t="s">
        <v>460</v>
      </c>
      <c r="B38" s="17" t="n">
        <v>2807</v>
      </c>
      <c r="C38" s="18">
        <f>(2331.0/B38*100)</f>
        <v/>
      </c>
      <c r="D38" s="19" t="n">
        <v>476</v>
      </c>
      <c r="E38" s="18" t="n">
        <v>20.38247297</v>
      </c>
      <c r="F38" s="20" t="n">
        <v>2.2043984</v>
      </c>
      <c r="G38" s="18" t="n">
        <v>78.03603898</v>
      </c>
      <c r="H38" s="20" t="n">
        <v>2.38169001</v>
      </c>
      <c r="I38" s="18" t="n">
        <v>0</v>
      </c>
      <c r="J38" s="20" t="n">
        <v>0</v>
      </c>
      <c r="K38" s="18" t="n">
        <v>0</v>
      </c>
      <c r="L38" s="20" t="n">
        <v>0</v>
      </c>
      <c r="M38" s="18" t="n">
        <v>0</v>
      </c>
      <c r="N38" s="20" t="n">
        <v>0</v>
      </c>
      <c r="O38" s="18" t="n">
        <v>0</v>
      </c>
      <c r="P38" s="20" t="n">
        <v>0</v>
      </c>
      <c r="Q38" s="18" t="n">
        <v>1.58148805</v>
      </c>
      <c r="R38" s="20" t="n">
        <v>0.71031736</v>
      </c>
    </row>
    <row r="39" spans="1:18">
      <c r="A39" s="15" t="s">
        <v>461</v>
      </c>
      <c r="B39" s="17" t="n">
        <v>2938</v>
      </c>
      <c r="C39" s="18">
        <f>(2566.0/B39*100)</f>
        <v/>
      </c>
      <c r="D39" s="19" t="n">
        <v>372</v>
      </c>
      <c r="E39" s="18" t="n">
        <v>18.80797188</v>
      </c>
      <c r="F39" s="20" t="n">
        <v>2.08020872</v>
      </c>
      <c r="G39" s="18" t="n">
        <v>79.66116796999999</v>
      </c>
      <c r="H39" s="20" t="n">
        <v>2.12907014</v>
      </c>
      <c r="I39" s="18" t="n">
        <v>0</v>
      </c>
      <c r="J39" s="20" t="n">
        <v>0</v>
      </c>
      <c r="K39" s="18" t="n">
        <v>0</v>
      </c>
      <c r="L39" s="20" t="n">
        <v>0</v>
      </c>
      <c r="M39" s="18" t="n">
        <v>0</v>
      </c>
      <c r="N39" s="20" t="n">
        <v>0</v>
      </c>
      <c r="O39" s="18" t="n">
        <v>0</v>
      </c>
      <c r="P39" s="20" t="n">
        <v>0</v>
      </c>
      <c r="Q39" s="18" t="n">
        <v>1.53086015</v>
      </c>
      <c r="R39" s="20" t="n">
        <v>0.55631081</v>
      </c>
    </row>
    <row r="40" spans="1:18">
      <c r="A40" s="15" t="s">
        <v>462</v>
      </c>
      <c r="B40" s="17" t="n">
        <v>6922</v>
      </c>
      <c r="C40" s="18">
        <f>(6065.0/B40*100)</f>
        <v/>
      </c>
      <c r="D40" s="19" t="n">
        <v>857</v>
      </c>
      <c r="E40" s="18" t="n">
        <v>20.04128519</v>
      </c>
      <c r="F40" s="20" t="n">
        <v>2.19816726</v>
      </c>
      <c r="G40" s="18" t="n">
        <v>79.37908109</v>
      </c>
      <c r="H40" s="20" t="n">
        <v>2.15311412</v>
      </c>
      <c r="I40" s="18" t="n">
        <v>0</v>
      </c>
      <c r="J40" s="20" t="n">
        <v>0</v>
      </c>
      <c r="K40" s="18" t="n">
        <v>0.05663935</v>
      </c>
      <c r="L40" s="20" t="n">
        <v>0.03024915</v>
      </c>
      <c r="M40" s="18" t="n">
        <v>0</v>
      </c>
      <c r="N40" s="20" t="n">
        <v>0</v>
      </c>
      <c r="O40" s="18" t="n">
        <v>0</v>
      </c>
      <c r="P40" s="20" t="n">
        <v>0</v>
      </c>
      <c r="Q40" s="18" t="n">
        <v>0.52299436</v>
      </c>
      <c r="R40" s="20" t="n">
        <v>0.43590229</v>
      </c>
    </row>
    <row r="41" spans="1:18">
      <c r="A41" s="15" t="s">
        <v>463</v>
      </c>
      <c r="B41" s="17" t="n">
        <v>2854</v>
      </c>
      <c r="C41" s="18">
        <f>(2495.0/B41*100)</f>
        <v/>
      </c>
      <c r="D41" s="19" t="n">
        <v>359</v>
      </c>
      <c r="E41" s="18" t="n">
        <v>19.52969562</v>
      </c>
      <c r="F41" s="20" t="n">
        <v>2.33060339</v>
      </c>
      <c r="G41" s="18" t="n">
        <v>80.23365405</v>
      </c>
      <c r="H41" s="20" t="n">
        <v>2.33896387</v>
      </c>
      <c r="I41" s="18" t="n">
        <v>0</v>
      </c>
      <c r="J41" s="20" t="n">
        <v>0</v>
      </c>
      <c r="K41" s="18" t="n">
        <v>0</v>
      </c>
      <c r="L41" s="20" t="n">
        <v>0</v>
      </c>
      <c r="M41" s="18" t="n">
        <v>0</v>
      </c>
      <c r="N41" s="20" t="n">
        <v>0</v>
      </c>
      <c r="O41" s="18" t="n">
        <v>0</v>
      </c>
      <c r="P41" s="20" t="n">
        <v>0</v>
      </c>
      <c r="Q41" s="18" t="n">
        <v>0.23665033</v>
      </c>
      <c r="R41" s="20" t="n">
        <v>0.22110446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(10657.0/B46*100)</f>
        <v/>
      </c>
      <c r="D46" s="19" t="n">
        <v>1416</v>
      </c>
      <c r="E46" s="18" t="n">
        <v>26.48875488</v>
      </c>
      <c r="F46" s="20" t="n">
        <v>1.61227106</v>
      </c>
      <c r="G46" s="18" t="n">
        <v>70.78699894</v>
      </c>
      <c r="H46" s="20" t="n">
        <v>1.66825738</v>
      </c>
      <c r="I46" s="18" t="n">
        <v>0</v>
      </c>
      <c r="J46" s="20" t="n">
        <v>0</v>
      </c>
      <c r="K46" s="18" t="n">
        <v>0.35739135</v>
      </c>
      <c r="L46" s="20" t="n">
        <v>0.18063455</v>
      </c>
      <c r="M46" s="18" t="n">
        <v>0</v>
      </c>
      <c r="N46" s="20" t="n">
        <v>0</v>
      </c>
      <c r="O46" s="18" t="n">
        <v>0</v>
      </c>
      <c r="P46" s="20" t="n">
        <v>0</v>
      </c>
      <c r="Q46" s="18" t="n">
        <v>2.36685483</v>
      </c>
      <c r="R46" s="20" t="n">
        <v>0.5067223199999999</v>
      </c>
    </row>
    <row r="47" spans="1:18">
      <c r="A47" s="15" t="s">
        <v>470</v>
      </c>
      <c r="B47" s="17" t="n">
        <v>2823</v>
      </c>
      <c r="C47" s="18">
        <f>(2468.0/B47*100)</f>
        <v/>
      </c>
      <c r="D47" s="19" t="n">
        <v>355</v>
      </c>
      <c r="E47" s="18" t="n">
        <v>23.8743367</v>
      </c>
      <c r="F47" s="20" t="n">
        <v>2.33683052</v>
      </c>
      <c r="G47" s="18" t="n">
        <v>73.96350836000001</v>
      </c>
      <c r="H47" s="20" t="n">
        <v>2.49640372</v>
      </c>
      <c r="I47" s="18" t="n">
        <v>0</v>
      </c>
      <c r="J47" s="20" t="n">
        <v>0</v>
      </c>
      <c r="K47" s="18" t="n">
        <v>0</v>
      </c>
      <c r="L47" s="20" t="n">
        <v>0</v>
      </c>
      <c r="M47" s="18" t="n">
        <v>0</v>
      </c>
      <c r="N47" s="20" t="n">
        <v>0</v>
      </c>
      <c r="O47" s="18" t="n">
        <v>0</v>
      </c>
      <c r="P47" s="20" t="n">
        <v>0</v>
      </c>
      <c r="Q47" s="18" t="n">
        <v>2.16215495</v>
      </c>
      <c r="R47" s="20" t="n">
        <v>0.65272301</v>
      </c>
    </row>
    <row r="48" spans="1:18">
      <c r="A48" s="15" t="s">
        <v>471</v>
      </c>
      <c r="B48" s="17" t="n">
        <v>4682</v>
      </c>
      <c r="C48" s="18">
        <f>(4117.0/B48*100)</f>
        <v/>
      </c>
      <c r="D48" s="19" t="n">
        <v>565</v>
      </c>
      <c r="E48" s="18" t="n">
        <v>16.49953706</v>
      </c>
      <c r="F48" s="20" t="n">
        <v>2.18248263</v>
      </c>
      <c r="G48" s="18" t="n">
        <v>81.41427722</v>
      </c>
      <c r="H48" s="20" t="n">
        <v>2.19304904</v>
      </c>
      <c r="I48" s="18" t="n">
        <v>0</v>
      </c>
      <c r="J48" s="20" t="n">
        <v>0</v>
      </c>
      <c r="K48" s="18" t="n">
        <v>0.47780865</v>
      </c>
      <c r="L48" s="20" t="n">
        <v>0.36667326</v>
      </c>
      <c r="M48" s="18" t="n">
        <v>0</v>
      </c>
      <c r="N48" s="20" t="n">
        <v>0</v>
      </c>
      <c r="O48" s="18" t="n">
        <v>0</v>
      </c>
      <c r="P48" s="20" t="n">
        <v>0</v>
      </c>
      <c r="Q48" s="18" t="n">
        <v>1.60837707</v>
      </c>
      <c r="R48" s="20" t="n">
        <v>0.66746197</v>
      </c>
    </row>
    <row r="49" spans="1:18">
      <c r="A49" s="15" t="s">
        <v>472</v>
      </c>
      <c r="B49" s="17" t="n">
        <v>6158</v>
      </c>
      <c r="C49" s="18">
        <f>(5388.0/B49*100)</f>
        <v/>
      </c>
      <c r="D49" s="19" t="n">
        <v>770</v>
      </c>
      <c r="E49" s="18" t="n">
        <v>27.97844431</v>
      </c>
      <c r="F49" s="20" t="n">
        <v>2.15261786</v>
      </c>
      <c r="G49" s="18" t="n">
        <v>70.36359923000001</v>
      </c>
      <c r="H49" s="20" t="n">
        <v>2.19251515</v>
      </c>
      <c r="I49" s="18" t="n">
        <v>0</v>
      </c>
      <c r="J49" s="20" t="n">
        <v>0</v>
      </c>
      <c r="K49" s="18" t="n">
        <v>0.32654393</v>
      </c>
      <c r="L49" s="20" t="n">
        <v>0.23368189</v>
      </c>
      <c r="M49" s="18" t="n">
        <v>0</v>
      </c>
      <c r="N49" s="20" t="n">
        <v>0</v>
      </c>
      <c r="O49" s="18" t="n">
        <v>0</v>
      </c>
      <c r="P49" s="20" t="n">
        <v>0</v>
      </c>
      <c r="Q49" s="18" t="n">
        <v>1.33141254</v>
      </c>
      <c r="R49" s="20" t="n">
        <v>0.48698745</v>
      </c>
    </row>
    <row r="50" spans="1:18">
      <c r="A50" s="15" t="s">
        <v>473</v>
      </c>
      <c r="B50" s="17" t="n">
        <v>3494</v>
      </c>
      <c r="C50" s="18">
        <f>(3129.0/B50*100)</f>
        <v/>
      </c>
      <c r="D50" s="19" t="n">
        <v>365</v>
      </c>
      <c r="E50" s="18" t="n">
        <v>33.02592411</v>
      </c>
      <c r="F50" s="20" t="n">
        <v>2.05934714</v>
      </c>
      <c r="G50" s="18" t="n">
        <v>62.07012598</v>
      </c>
      <c r="H50" s="20" t="n">
        <v>2.31451228</v>
      </c>
      <c r="I50" s="18" t="n">
        <v>0</v>
      </c>
      <c r="J50" s="20" t="n">
        <v>0</v>
      </c>
      <c r="K50" s="18" t="n">
        <v>0.36155036</v>
      </c>
      <c r="L50" s="20" t="n">
        <v>0.35985841</v>
      </c>
      <c r="M50" s="18" t="n">
        <v>0</v>
      </c>
      <c r="N50" s="20" t="n">
        <v>0</v>
      </c>
      <c r="O50" s="18" t="n">
        <v>0</v>
      </c>
      <c r="P50" s="20" t="n">
        <v>0</v>
      </c>
      <c r="Q50" s="18" t="n">
        <v>4.54239955</v>
      </c>
      <c r="R50" s="20" t="n">
        <v>1.34193373</v>
      </c>
    </row>
    <row r="51" spans="1:18">
      <c r="A51" s="15" t="s">
        <v>474</v>
      </c>
      <c r="B51" s="17" t="n">
        <v>3013</v>
      </c>
      <c r="C51" s="18">
        <f>(2641.0/B51*100)</f>
        <v/>
      </c>
      <c r="D51" s="19" t="n">
        <v>372</v>
      </c>
      <c r="E51" s="18" t="n">
        <v>23.70445708</v>
      </c>
      <c r="F51" s="20" t="n">
        <v>2.38479491</v>
      </c>
      <c r="G51" s="18" t="n">
        <v>75.45277088</v>
      </c>
      <c r="H51" s="20" t="n">
        <v>2.50315699</v>
      </c>
      <c r="I51" s="18" t="n">
        <v>0</v>
      </c>
      <c r="J51" s="20" t="n">
        <v>0</v>
      </c>
      <c r="K51" s="18" t="n">
        <v>0</v>
      </c>
      <c r="L51" s="20" t="n">
        <v>0</v>
      </c>
      <c r="M51" s="18" t="n">
        <v>0</v>
      </c>
      <c r="N51" s="20" t="n">
        <v>0</v>
      </c>
      <c r="O51" s="18" t="n">
        <v>0</v>
      </c>
      <c r="P51" s="20" t="n">
        <v>0</v>
      </c>
      <c r="Q51" s="18" t="n">
        <v>0.84277203</v>
      </c>
      <c r="R51" s="20" t="n">
        <v>0.49501727</v>
      </c>
    </row>
    <row r="52" spans="1:18">
      <c r="A52" s="15" t="s">
        <v>475</v>
      </c>
      <c r="B52" s="17" t="n">
        <v>2760</v>
      </c>
      <c r="C52" s="18">
        <f>(2411.0/B52*100)</f>
        <v/>
      </c>
      <c r="D52" s="19" t="n">
        <v>349</v>
      </c>
      <c r="E52" s="18" t="n">
        <v>31.30248933</v>
      </c>
      <c r="F52" s="20" t="n">
        <v>2.11894825</v>
      </c>
      <c r="G52" s="18" t="n">
        <v>66.2166505</v>
      </c>
      <c r="H52" s="20" t="n">
        <v>2.17872292</v>
      </c>
      <c r="I52" s="18" t="n">
        <v>0</v>
      </c>
      <c r="J52" s="20" t="n">
        <v>0</v>
      </c>
      <c r="K52" s="18" t="n">
        <v>0</v>
      </c>
      <c r="L52" s="20" t="n">
        <v>0</v>
      </c>
      <c r="M52" s="18" t="n">
        <v>0</v>
      </c>
      <c r="N52" s="20" t="n">
        <v>0</v>
      </c>
      <c r="O52" s="18" t="n">
        <v>0</v>
      </c>
      <c r="P52" s="20" t="n">
        <v>0</v>
      </c>
      <c r="Q52" s="18" t="n">
        <v>2.48086017</v>
      </c>
      <c r="R52" s="20" t="n">
        <v>0.77697725</v>
      </c>
    </row>
    <row r="53" spans="1:18">
      <c r="A53" s="15" t="s">
        <v>476</v>
      </c>
      <c r="B53" s="17" t="n">
        <v>2474</v>
      </c>
      <c r="C53" s="18">
        <f>(2049.0/B53*100)</f>
        <v/>
      </c>
      <c r="D53" s="19" t="n">
        <v>425</v>
      </c>
      <c r="E53" s="18" t="n">
        <v>41.08075601</v>
      </c>
      <c r="F53" s="20" t="n">
        <v>2.83641824</v>
      </c>
      <c r="G53" s="18" t="n">
        <v>49.32789797</v>
      </c>
      <c r="H53" s="20" t="n">
        <v>2.93795108</v>
      </c>
      <c r="I53" s="18" t="n">
        <v>0</v>
      </c>
      <c r="J53" s="20" t="n">
        <v>0</v>
      </c>
      <c r="K53" s="18" t="n">
        <v>3.88733297</v>
      </c>
      <c r="L53" s="20" t="n">
        <v>1.07112532</v>
      </c>
      <c r="M53" s="18" t="n">
        <v>0</v>
      </c>
      <c r="N53" s="20" t="n">
        <v>0</v>
      </c>
      <c r="O53" s="18" t="n">
        <v>0</v>
      </c>
      <c r="P53" s="20" t="n">
        <v>0</v>
      </c>
      <c r="Q53" s="18" t="n">
        <v>5.70401305</v>
      </c>
      <c r="R53" s="20" t="n">
        <v>1.27913423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13.76327498</v>
      </c>
      <c r="F55" s="20" t="n">
        <v>1.68525243</v>
      </c>
      <c r="G55" s="18" t="n">
        <v>84.73168434999999</v>
      </c>
      <c r="H55" s="20" t="n">
        <v>1.85029441</v>
      </c>
      <c r="I55" s="18" t="n">
        <v>0</v>
      </c>
      <c r="J55" s="20" t="n">
        <v>0</v>
      </c>
      <c r="K55" s="18" t="n">
        <v>0</v>
      </c>
      <c r="L55" s="20" t="n">
        <v>0</v>
      </c>
      <c r="M55" s="18" t="n">
        <v>0</v>
      </c>
      <c r="N55" s="20" t="n">
        <v>0</v>
      </c>
      <c r="O55" s="18" t="n">
        <v>0</v>
      </c>
      <c r="P55" s="20" t="n">
        <v>0</v>
      </c>
      <c r="Q55" s="18" t="n">
        <v>1.50504067</v>
      </c>
      <c r="R55" s="20" t="n">
        <v>0.72831641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18.51903928</v>
      </c>
      <c r="F61" s="20" t="n">
        <v>2.27701154</v>
      </c>
      <c r="G61" s="18" t="n">
        <v>81.12081946000001</v>
      </c>
      <c r="H61" s="20" t="n">
        <v>2.34934459</v>
      </c>
      <c r="I61" s="18" t="n">
        <v>0</v>
      </c>
      <c r="J61" s="20" t="n">
        <v>0</v>
      </c>
      <c r="K61" s="18" t="n">
        <v>0</v>
      </c>
      <c r="L61" s="20" t="n">
        <v>0</v>
      </c>
      <c r="M61" s="18" t="n">
        <v>0</v>
      </c>
      <c r="N61" s="20" t="n">
        <v>0</v>
      </c>
      <c r="O61" s="18" t="n">
        <v>0</v>
      </c>
      <c r="P61" s="20" t="n">
        <v>0</v>
      </c>
      <c r="Q61" s="18" t="n">
        <v>0.36014126</v>
      </c>
      <c r="R61" s="20" t="n">
        <v>0.31651584</v>
      </c>
    </row>
    <row r="62" spans="1:18">
      <c r="A62" s="15" t="s">
        <v>486</v>
      </c>
      <c r="B62" s="17" t="n">
        <v>2230</v>
      </c>
      <c r="C62" s="18">
        <f>(1970.0/B62*100)</f>
        <v/>
      </c>
      <c r="D62" s="19" t="n">
        <v>260</v>
      </c>
      <c r="E62" s="18" t="n">
        <v>14.9618807</v>
      </c>
      <c r="F62" s="20" t="n">
        <v>2.40682419</v>
      </c>
      <c r="G62" s="18" t="n">
        <v>85.03811930000001</v>
      </c>
      <c r="H62" s="20" t="n">
        <v>2.40682419</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(2425.0/B67*100)</f>
        <v/>
      </c>
      <c r="D67" s="19" t="n">
        <v>346</v>
      </c>
      <c r="E67" s="18" t="n">
        <v>30.99333535</v>
      </c>
      <c r="F67" s="20" t="n">
        <v>2.28877581</v>
      </c>
      <c r="G67" s="18" t="n">
        <v>66.33789637</v>
      </c>
      <c r="H67" s="20" t="n">
        <v>2.35745649</v>
      </c>
      <c r="I67" s="18" t="n">
        <v>0</v>
      </c>
      <c r="J67" s="20" t="n">
        <v>0</v>
      </c>
      <c r="K67" s="18" t="n">
        <v>0.33739035</v>
      </c>
      <c r="L67" s="20" t="n">
        <v>0.33744038</v>
      </c>
      <c r="M67" s="18" t="n">
        <v>0</v>
      </c>
      <c r="N67" s="20" t="n">
        <v>0</v>
      </c>
      <c r="O67" s="18" t="n">
        <v>0</v>
      </c>
      <c r="P67" s="20" t="n">
        <v>0</v>
      </c>
      <c r="Q67" s="18" t="n">
        <v>2.33137793</v>
      </c>
      <c r="R67" s="20" t="n">
        <v>0.8208420400000001</v>
      </c>
    </row>
    <row r="68" spans="1:18">
      <c r="A68" s="15" t="s">
        <v>492</v>
      </c>
      <c r="B68" s="17" t="n">
        <v>3460</v>
      </c>
      <c r="C68" s="18">
        <f>(3054.0/B68*100)</f>
        <v/>
      </c>
      <c r="D68" s="19" t="n">
        <v>406</v>
      </c>
      <c r="E68" s="18" t="n">
        <v>27.17447881</v>
      </c>
      <c r="F68" s="20" t="n">
        <v>2.26154783</v>
      </c>
      <c r="G68" s="18" t="n">
        <v>71.59835747</v>
      </c>
      <c r="H68" s="20" t="n">
        <v>2.37042054</v>
      </c>
      <c r="I68" s="18" t="n">
        <v>0</v>
      </c>
      <c r="J68" s="20" t="n">
        <v>0</v>
      </c>
      <c r="K68" s="18" t="n">
        <v>0</v>
      </c>
      <c r="L68" s="20" t="n">
        <v>0</v>
      </c>
      <c r="M68" s="18" t="n">
        <v>0</v>
      </c>
      <c r="N68" s="20" t="n">
        <v>0</v>
      </c>
      <c r="O68" s="18" t="n">
        <v>0</v>
      </c>
      <c r="P68" s="20" t="n">
        <v>0</v>
      </c>
      <c r="Q68" s="18" t="n">
        <v>1.22716372</v>
      </c>
      <c r="R68" s="20" t="n">
        <v>0.48656752</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26.39533968</v>
      </c>
      <c r="F70" s="20" t="n">
        <v>1.48744261</v>
      </c>
      <c r="G70" s="18" t="n">
        <v>70.46227605999999</v>
      </c>
      <c r="H70" s="20" t="n">
        <v>1.5173215</v>
      </c>
      <c r="I70" s="18" t="n">
        <v>0</v>
      </c>
      <c r="J70" s="20" t="n">
        <v>0</v>
      </c>
      <c r="K70" s="18" t="n">
        <v>0.57585206</v>
      </c>
      <c r="L70" s="20" t="n">
        <v>0.23144597</v>
      </c>
      <c r="M70" s="18" t="n">
        <v>0</v>
      </c>
      <c r="N70" s="20" t="n">
        <v>0</v>
      </c>
      <c r="O70" s="18" t="n">
        <v>0</v>
      </c>
      <c r="P70" s="20" t="n">
        <v>0</v>
      </c>
      <c r="Q70" s="18" t="n">
        <v>2.5665322</v>
      </c>
      <c r="R70" s="20" t="n">
        <v>0.5484887000000001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(2751.0/B72*100)</f>
        <v/>
      </c>
      <c r="D72" s="19" t="n">
        <v>356</v>
      </c>
      <c r="E72" s="18" t="n">
        <v>12.4344774</v>
      </c>
      <c r="F72" s="20" t="n">
        <v>2.05762421</v>
      </c>
      <c r="G72" s="18" t="n">
        <v>86.35056317</v>
      </c>
      <c r="H72" s="20" t="n">
        <v>2.14207105</v>
      </c>
      <c r="I72" s="18" t="n">
        <v>0</v>
      </c>
      <c r="J72" s="20" t="n">
        <v>0</v>
      </c>
      <c r="K72" s="18" t="n">
        <v>0.26074291</v>
      </c>
      <c r="L72" s="20" t="n">
        <v>0.25971187</v>
      </c>
      <c r="M72" s="18" t="n">
        <v>0</v>
      </c>
      <c r="N72" s="20" t="n">
        <v>0</v>
      </c>
      <c r="O72" s="18" t="n">
        <v>0</v>
      </c>
      <c r="P72" s="20" t="n">
        <v>0</v>
      </c>
      <c r="Q72" s="18" t="n">
        <v>0.95421652</v>
      </c>
      <c r="R72" s="20" t="n">
        <v>0.43788108</v>
      </c>
    </row>
    <row r="73" spans="1:18">
      <c r="A73" s="15" t="s">
        <v>497</v>
      </c>
      <c r="B73" s="17" t="n">
        <v>2973</v>
      </c>
      <c r="C73" s="18">
        <f>(2590.0/B73*100)</f>
        <v/>
      </c>
      <c r="D73" s="19" t="n">
        <v>383</v>
      </c>
      <c r="E73" s="18" t="n">
        <v>13.81542739</v>
      </c>
      <c r="F73" s="20" t="n">
        <v>1.87092928</v>
      </c>
      <c r="G73" s="18" t="n">
        <v>86.18457261</v>
      </c>
      <c r="H73" s="20" t="n">
        <v>1.87092928</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(3346.0/B74*100)</f>
        <v/>
      </c>
      <c r="D74" s="19" t="n">
        <v>473</v>
      </c>
      <c r="E74" s="18" t="n">
        <v>15.23626248</v>
      </c>
      <c r="F74" s="20" t="n">
        <v>1.94609214</v>
      </c>
      <c r="G74" s="18" t="n">
        <v>84.33178058999999</v>
      </c>
      <c r="H74" s="20" t="n">
        <v>1.93090931</v>
      </c>
      <c r="I74" s="18" t="n">
        <v>0</v>
      </c>
      <c r="J74" s="20" t="n">
        <v>0</v>
      </c>
      <c r="K74" s="18" t="n">
        <v>0.1682073</v>
      </c>
      <c r="L74" s="20" t="n">
        <v>0.16759912</v>
      </c>
      <c r="M74" s="18" t="n">
        <v>0</v>
      </c>
      <c r="N74" s="20" t="n">
        <v>0</v>
      </c>
      <c r="O74" s="18" t="n">
        <v>0</v>
      </c>
      <c r="P74" s="20" t="n">
        <v>0</v>
      </c>
      <c r="Q74" s="18" t="n">
        <v>0.26374963</v>
      </c>
      <c r="R74" s="20" t="n">
        <v>0.26355661</v>
      </c>
    </row>
    <row r="75" spans="1:18">
      <c r="A75" s="15" t="s">
        <v>499</v>
      </c>
      <c r="B75" s="17" t="n">
        <v>4652</v>
      </c>
      <c r="C75" s="18">
        <f>(4079.0/B75*100)</f>
        <v/>
      </c>
      <c r="D75" s="19" t="n">
        <v>573</v>
      </c>
      <c r="E75" s="18" t="n">
        <v>27.13333286</v>
      </c>
      <c r="F75" s="20" t="n">
        <v>1.97192913</v>
      </c>
      <c r="G75" s="18" t="n">
        <v>72.49070503999999</v>
      </c>
      <c r="H75" s="20" t="n">
        <v>1.92151203</v>
      </c>
      <c r="I75" s="18" t="n">
        <v>0</v>
      </c>
      <c r="J75" s="20" t="n">
        <v>0</v>
      </c>
      <c r="K75" s="18" t="n">
        <v>0</v>
      </c>
      <c r="L75" s="20" t="n">
        <v>0</v>
      </c>
      <c r="M75" s="18" t="n">
        <v>0</v>
      </c>
      <c r="N75" s="20" t="n">
        <v>0</v>
      </c>
      <c r="O75" s="18" t="n">
        <v>0</v>
      </c>
      <c r="P75" s="20" t="n">
        <v>0</v>
      </c>
      <c r="Q75" s="18" t="n">
        <v>0.3759621</v>
      </c>
      <c r="R75" s="20" t="n">
        <v>0.29848515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(2627.0/B77*100)</f>
        <v/>
      </c>
      <c r="D77" s="19" t="n">
        <v>342</v>
      </c>
      <c r="E77" s="18" t="n">
        <v>43.56693272</v>
      </c>
      <c r="F77" s="20" t="n">
        <v>3.07925111</v>
      </c>
      <c r="G77" s="18" t="n">
        <v>52.62034965</v>
      </c>
      <c r="H77" s="20" t="n">
        <v>3.04138059</v>
      </c>
      <c r="I77" s="18" t="n">
        <v>0</v>
      </c>
      <c r="J77" s="20" t="n">
        <v>0</v>
      </c>
      <c r="K77" s="18" t="n">
        <v>0.5181053799999999</v>
      </c>
      <c r="L77" s="20" t="n">
        <v>0.37438029</v>
      </c>
      <c r="M77" s="18" t="n">
        <v>0</v>
      </c>
      <c r="N77" s="20" t="n">
        <v>0</v>
      </c>
      <c r="O77" s="18" t="n">
        <v>0</v>
      </c>
      <c r="P77" s="20" t="n">
        <v>0</v>
      </c>
      <c r="Q77" s="18" t="n">
        <v>3.29461225</v>
      </c>
      <c r="R77" s="20" t="n">
        <v>1.04978089</v>
      </c>
    </row>
    <row r="78" spans="1:18">
      <c r="A78" s="15" t="s">
        <v>502</v>
      </c>
      <c r="B78" s="17" t="n">
        <v>7115</v>
      </c>
      <c r="C78" s="18">
        <f>(6211.0/B78*100)</f>
        <v/>
      </c>
      <c r="D78" s="19" t="n">
        <v>904</v>
      </c>
      <c r="E78" s="18" t="n">
        <v>22.37221289</v>
      </c>
      <c r="F78" s="20" t="n">
        <v>1.91755554</v>
      </c>
      <c r="G78" s="18" t="n">
        <v>76.23077197000001</v>
      </c>
      <c r="H78" s="20" t="n">
        <v>1.76462643</v>
      </c>
      <c r="I78" s="18" t="n">
        <v>0</v>
      </c>
      <c r="J78" s="20" t="n">
        <v>0</v>
      </c>
      <c r="K78" s="18" t="n">
        <v>0.16624467</v>
      </c>
      <c r="L78" s="20" t="n">
        <v>0.16635612</v>
      </c>
      <c r="M78" s="18" t="n">
        <v>0</v>
      </c>
      <c r="N78" s="20" t="n">
        <v>0</v>
      </c>
      <c r="O78" s="18" t="n">
        <v>0</v>
      </c>
      <c r="P78" s="20" t="n">
        <v>0</v>
      </c>
      <c r="Q78" s="18" t="n">
        <v>1.23077047</v>
      </c>
      <c r="R78" s="20" t="n">
        <v>0.4797797</v>
      </c>
    </row>
    <row r="79" spans="1:18">
      <c r="A79" s="15" t="s">
        <v>503</v>
      </c>
      <c r="B79" s="17" t="n">
        <v>3154</v>
      </c>
      <c r="C79" s="18">
        <f>(2777.0/B79*100)</f>
        <v/>
      </c>
      <c r="D79" s="19" t="n">
        <v>377</v>
      </c>
      <c r="E79" s="18" t="n">
        <v>29.56369207</v>
      </c>
      <c r="F79" s="20" t="n">
        <v>2.62115516</v>
      </c>
      <c r="G79" s="18" t="n">
        <v>67.2803541</v>
      </c>
      <c r="H79" s="20" t="n">
        <v>2.53650196</v>
      </c>
      <c r="I79" s="18" t="n">
        <v>0</v>
      </c>
      <c r="J79" s="20" t="n">
        <v>0</v>
      </c>
      <c r="K79" s="18" t="n">
        <v>0.53536166</v>
      </c>
      <c r="L79" s="20" t="n">
        <v>0.3588189</v>
      </c>
      <c r="M79" s="18" t="n">
        <v>0</v>
      </c>
      <c r="N79" s="20" t="n">
        <v>0</v>
      </c>
      <c r="O79" s="18" t="n">
        <v>0</v>
      </c>
      <c r="P79" s="20" t="n">
        <v>0</v>
      </c>
      <c r="Q79" s="18" t="n">
        <v>2.62059217</v>
      </c>
      <c r="R79" s="20" t="n">
        <v>0.8657079600000001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(14014.0/B82*100)</f>
        <v/>
      </c>
      <c r="D82" s="19" t="n">
        <v>1947</v>
      </c>
      <c r="E82" s="18" t="n">
        <v>20.37249037</v>
      </c>
      <c r="F82" s="20" t="n">
        <v>1.40034653</v>
      </c>
      <c r="G82" s="18" t="n">
        <v>78.47445886</v>
      </c>
      <c r="H82" s="20" t="n">
        <v>1.48116911</v>
      </c>
      <c r="I82" s="18" t="n">
        <v>0</v>
      </c>
      <c r="J82" s="20" t="n">
        <v>0</v>
      </c>
      <c r="K82" s="18" t="n">
        <v>0.03477777</v>
      </c>
      <c r="L82" s="20" t="n">
        <v>0.03025174</v>
      </c>
      <c r="M82" s="18" t="n">
        <v>0</v>
      </c>
      <c r="N82" s="20" t="n">
        <v>0</v>
      </c>
      <c r="O82" s="18" t="n">
        <v>0</v>
      </c>
      <c r="P82" s="20" t="n">
        <v>0</v>
      </c>
      <c r="Q82" s="18" t="n">
        <v>1.11827301</v>
      </c>
      <c r="R82" s="20" t="n">
        <v>0.355313</v>
      </c>
    </row>
    <row r="83" spans="1:18">
      <c r="A83" s="15" t="s">
        <v>507</v>
      </c>
      <c r="B83" s="17" t="n">
        <v>808</v>
      </c>
      <c r="C83" s="18">
        <f>(710.0/B83*100)</f>
        <v/>
      </c>
      <c r="D83" s="19" t="n">
        <v>98</v>
      </c>
      <c r="E83" s="18" t="n">
        <v>14.14258051</v>
      </c>
      <c r="F83" s="20" t="n">
        <v>3.34797074</v>
      </c>
      <c r="G83" s="18" t="n">
        <v>84.58529439</v>
      </c>
      <c r="H83" s="20" t="n">
        <v>3.57056124</v>
      </c>
      <c r="I83" s="18" t="n">
        <v>0</v>
      </c>
      <c r="J83" s="20" t="n">
        <v>0</v>
      </c>
      <c r="K83" s="18" t="n">
        <v>0</v>
      </c>
      <c r="L83" s="20" t="n">
        <v>0</v>
      </c>
      <c r="M83" s="18" t="n">
        <v>0</v>
      </c>
      <c r="N83" s="20" t="n">
        <v>0</v>
      </c>
      <c r="O83" s="18" t="n">
        <v>0</v>
      </c>
      <c r="P83" s="20" t="n">
        <v>0</v>
      </c>
      <c r="Q83" s="18" t="n">
        <v>1.2721251</v>
      </c>
      <c r="R83" s="20" t="n">
        <v>1.25145401</v>
      </c>
    </row>
    <row r="84" spans="1:18">
      <c r="A84" s="23" t="s">
        <v>508</v>
      </c>
      <c r="B84" s="24" t="n">
        <v>938</v>
      </c>
      <c r="C84" s="25">
        <f>(815.0/B84*100)</f>
        <v/>
      </c>
      <c r="D84" s="19" t="n">
        <v>123</v>
      </c>
      <c r="E84" s="18" t="n">
        <v>16.89239853</v>
      </c>
      <c r="F84" s="20" t="n">
        <v>3.45960505</v>
      </c>
      <c r="G84" s="18" t="n">
        <v>83.10760147000001</v>
      </c>
      <c r="H84" s="20" t="n">
        <v>3.45960505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(6288.0/B7*100)</f>
        <v/>
      </c>
      <c r="D7" s="19" t="n">
        <v>875</v>
      </c>
      <c r="E7" s="18" t="n">
        <v>18.50801472</v>
      </c>
      <c r="F7" s="20" t="n">
        <v>1.35488929</v>
      </c>
      <c r="G7" s="18" t="n">
        <v>80.25406526</v>
      </c>
      <c r="H7" s="20" t="n">
        <v>1.37950305</v>
      </c>
      <c r="I7" s="18" t="n">
        <v>0</v>
      </c>
      <c r="J7" s="20" t="n">
        <v>0</v>
      </c>
      <c r="K7" s="18" t="n">
        <v>0.02126951</v>
      </c>
      <c r="L7" s="20" t="n">
        <v>0.02167857</v>
      </c>
      <c r="M7" s="18" t="n">
        <v>0</v>
      </c>
      <c r="N7" s="20" t="n">
        <v>0</v>
      </c>
      <c r="O7" s="18" t="n">
        <v>0</v>
      </c>
      <c r="P7" s="20" t="n">
        <v>0</v>
      </c>
      <c r="Q7" s="18" t="n">
        <v>1.21665051</v>
      </c>
      <c r="R7" s="20" t="n">
        <v>0.42838741</v>
      </c>
    </row>
    <row r="8" spans="1:18">
      <c r="A8" s="15" t="s">
        <v>430</v>
      </c>
      <c r="B8" s="17" t="n">
        <v>3443</v>
      </c>
      <c r="C8" s="18">
        <f>(3012.0/B8*100)</f>
        <v/>
      </c>
      <c r="D8" s="19" t="n">
        <v>431</v>
      </c>
      <c r="E8" s="18" t="n">
        <v>19.47673551</v>
      </c>
      <c r="F8" s="20" t="n">
        <v>2.2354311</v>
      </c>
      <c r="G8" s="18" t="n">
        <v>79.74268755999999</v>
      </c>
      <c r="H8" s="20" t="n">
        <v>2.22738055</v>
      </c>
      <c r="I8" s="18" t="n">
        <v>0</v>
      </c>
      <c r="J8" s="20" t="n">
        <v>0</v>
      </c>
      <c r="K8" s="18" t="n">
        <v>0</v>
      </c>
      <c r="L8" s="20" t="n">
        <v>0</v>
      </c>
      <c r="M8" s="18" t="n">
        <v>0</v>
      </c>
      <c r="N8" s="20" t="n">
        <v>0</v>
      </c>
      <c r="O8" s="18" t="n">
        <v>0</v>
      </c>
      <c r="P8" s="20" t="n">
        <v>0</v>
      </c>
      <c r="Q8" s="18" t="n">
        <v>0.78057692</v>
      </c>
      <c r="R8" s="20" t="n">
        <v>0.41073573</v>
      </c>
    </row>
    <row r="9" spans="1:18">
      <c r="A9" s="15" t="s">
        <v>431</v>
      </c>
      <c r="B9" s="17" t="n">
        <v>4752</v>
      </c>
      <c r="C9" s="18">
        <f>(4182.0/B9*100)</f>
        <v/>
      </c>
      <c r="D9" s="19" t="n">
        <v>570</v>
      </c>
      <c r="E9" s="18" t="n">
        <v>22.20199978</v>
      </c>
      <c r="F9" s="20" t="n">
        <v>1.93405431</v>
      </c>
      <c r="G9" s="18" t="n">
        <v>76.34762769</v>
      </c>
      <c r="H9" s="20" t="n">
        <v>1.94037894</v>
      </c>
      <c r="I9" s="18" t="n">
        <v>0</v>
      </c>
      <c r="J9" s="20" t="n">
        <v>0</v>
      </c>
      <c r="K9" s="18" t="n">
        <v>0.16612157</v>
      </c>
      <c r="L9" s="20" t="n">
        <v>0.17394427</v>
      </c>
      <c r="M9" s="18" t="n">
        <v>0</v>
      </c>
      <c r="N9" s="20" t="n">
        <v>0</v>
      </c>
      <c r="O9" s="18" t="n">
        <v>0</v>
      </c>
      <c r="P9" s="20" t="n">
        <v>0</v>
      </c>
      <c r="Q9" s="18" t="n">
        <v>1.28425095</v>
      </c>
      <c r="R9" s="20" t="n">
        <v>0.5366988</v>
      </c>
    </row>
    <row r="10" spans="1:18">
      <c r="A10" s="15" t="s">
        <v>432</v>
      </c>
      <c r="B10" s="17" t="n">
        <v>10022</v>
      </c>
      <c r="C10" s="18">
        <f>(8780.0/B10*100)</f>
        <v/>
      </c>
      <c r="D10" s="19" t="n">
        <v>1242</v>
      </c>
      <c r="E10" s="18" t="n">
        <v>14.60305142</v>
      </c>
      <c r="F10" s="20" t="n">
        <v>1.28435371</v>
      </c>
      <c r="G10" s="18" t="n">
        <v>84.70498553</v>
      </c>
      <c r="H10" s="20" t="n">
        <v>1.31286678</v>
      </c>
      <c r="I10" s="18" t="n">
        <v>0</v>
      </c>
      <c r="J10" s="20" t="n">
        <v>0</v>
      </c>
      <c r="K10" s="18" t="n">
        <v>0.02966368</v>
      </c>
      <c r="L10" s="20" t="n">
        <v>0.02319535</v>
      </c>
      <c r="M10" s="18" t="n">
        <v>0</v>
      </c>
      <c r="N10" s="20" t="n">
        <v>0</v>
      </c>
      <c r="O10" s="18" t="n">
        <v>0</v>
      </c>
      <c r="P10" s="20" t="n">
        <v>0</v>
      </c>
      <c r="Q10" s="18" t="n">
        <v>0.6622993700000001</v>
      </c>
      <c r="R10" s="20" t="n">
        <v>0.28622991</v>
      </c>
    </row>
    <row r="11" spans="1:18">
      <c r="A11" s="15" t="s">
        <v>433</v>
      </c>
      <c r="B11" s="17" t="n">
        <v>3500</v>
      </c>
      <c r="C11" s="18">
        <f>(3064.0/B11*100)</f>
        <v/>
      </c>
      <c r="D11" s="19" t="n">
        <v>436</v>
      </c>
      <c r="E11" s="18" t="n">
        <v>29.82068856</v>
      </c>
      <c r="F11" s="20" t="n">
        <v>2.74295151</v>
      </c>
      <c r="G11" s="18" t="n">
        <v>68.88176885</v>
      </c>
      <c r="H11" s="20" t="n">
        <v>2.78816951</v>
      </c>
      <c r="I11" s="18" t="n">
        <v>0</v>
      </c>
      <c r="J11" s="20" t="n">
        <v>0</v>
      </c>
      <c r="K11" s="18" t="n">
        <v>0.35836263</v>
      </c>
      <c r="L11" s="20" t="n">
        <v>0.35389636</v>
      </c>
      <c r="M11" s="18" t="n">
        <v>0</v>
      </c>
      <c r="N11" s="20" t="n">
        <v>0</v>
      </c>
      <c r="O11" s="18" t="n">
        <v>0</v>
      </c>
      <c r="P11" s="20" t="n">
        <v>0</v>
      </c>
      <c r="Q11" s="18" t="n">
        <v>0.93917996</v>
      </c>
      <c r="R11" s="20" t="n">
        <v>0.5328150699999999</v>
      </c>
    </row>
    <row r="12" spans="1:18">
      <c r="A12" s="15" t="s">
        <v>434</v>
      </c>
      <c r="B12" s="17" t="n">
        <v>3422</v>
      </c>
      <c r="C12" s="18">
        <f>(3017.0/B12*100)</f>
        <v/>
      </c>
      <c r="D12" s="19" t="n">
        <v>405</v>
      </c>
      <c r="E12" s="18" t="n">
        <v>20.58105233</v>
      </c>
      <c r="F12" s="20" t="n">
        <v>2.41128599</v>
      </c>
      <c r="G12" s="18" t="n">
        <v>78.9310729</v>
      </c>
      <c r="H12" s="20" t="n">
        <v>2.40233945</v>
      </c>
      <c r="I12" s="18" t="n">
        <v>0</v>
      </c>
      <c r="J12" s="20" t="n">
        <v>0</v>
      </c>
      <c r="K12" s="18" t="n">
        <v>0</v>
      </c>
      <c r="L12" s="20" t="n">
        <v>0</v>
      </c>
      <c r="M12" s="18" t="n">
        <v>0</v>
      </c>
      <c r="N12" s="20" t="n">
        <v>0</v>
      </c>
      <c r="O12" s="18" t="n">
        <v>0</v>
      </c>
      <c r="P12" s="20" t="n">
        <v>0</v>
      </c>
      <c r="Q12" s="18" t="n">
        <v>0.48787478</v>
      </c>
      <c r="R12" s="20" t="n">
        <v>0.28044929</v>
      </c>
    </row>
    <row r="13" spans="1:18">
      <c r="A13" s="15" t="s">
        <v>435</v>
      </c>
      <c r="B13" s="17" t="n">
        <v>3602</v>
      </c>
      <c r="C13" s="18">
        <f>(3190.0/B13*100)</f>
        <v/>
      </c>
      <c r="D13" s="19" t="n">
        <v>412</v>
      </c>
      <c r="E13" s="18" t="n">
        <v>22.8043589</v>
      </c>
      <c r="F13" s="20" t="n">
        <v>2.36900005</v>
      </c>
      <c r="G13" s="18" t="n">
        <v>75.58322325</v>
      </c>
      <c r="H13" s="20" t="n">
        <v>2.48757236</v>
      </c>
      <c r="I13" s="18" t="n">
        <v>0</v>
      </c>
      <c r="J13" s="20" t="n">
        <v>0</v>
      </c>
      <c r="K13" s="18" t="n">
        <v>0.26307142</v>
      </c>
      <c r="L13" s="20" t="n">
        <v>0.19356494</v>
      </c>
      <c r="M13" s="18" t="n">
        <v>0</v>
      </c>
      <c r="N13" s="20" t="n">
        <v>0</v>
      </c>
      <c r="O13" s="18" t="n">
        <v>0</v>
      </c>
      <c r="P13" s="20" t="n">
        <v>0</v>
      </c>
      <c r="Q13" s="18" t="n">
        <v>1.34934643</v>
      </c>
      <c r="R13" s="20" t="n">
        <v>0.64408137</v>
      </c>
    </row>
    <row r="14" spans="1:18">
      <c r="A14" s="15" t="s">
        <v>436</v>
      </c>
      <c r="B14" s="17" t="n">
        <v>2788</v>
      </c>
      <c r="C14" s="18">
        <f>(2454.0/B14*100)</f>
        <v/>
      </c>
      <c r="D14" s="19" t="n">
        <v>334</v>
      </c>
      <c r="E14" s="18" t="n">
        <v>20.40044012</v>
      </c>
      <c r="F14" s="20" t="n">
        <v>2.48098369</v>
      </c>
      <c r="G14" s="18" t="n">
        <v>79.59955988</v>
      </c>
      <c r="H14" s="20" t="n">
        <v>2.48098369</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(2516.0/B15*100)</f>
        <v/>
      </c>
      <c r="D15" s="19" t="n">
        <v>347</v>
      </c>
      <c r="E15" s="18" t="n">
        <v>9.018227189999999</v>
      </c>
      <c r="F15" s="20" t="n">
        <v>1.47351466</v>
      </c>
      <c r="G15" s="18" t="n">
        <v>90.7271302</v>
      </c>
      <c r="H15" s="20" t="n">
        <v>1.49113939</v>
      </c>
      <c r="I15" s="18" t="n">
        <v>0</v>
      </c>
      <c r="J15" s="20" t="n">
        <v>0</v>
      </c>
      <c r="K15" s="18" t="n">
        <v>0</v>
      </c>
      <c r="L15" s="20" t="n">
        <v>0</v>
      </c>
      <c r="M15" s="18" t="n">
        <v>0</v>
      </c>
      <c r="N15" s="20" t="n">
        <v>0</v>
      </c>
      <c r="O15" s="18" t="n">
        <v>0</v>
      </c>
      <c r="P15" s="20" t="n">
        <v>0</v>
      </c>
      <c r="Q15" s="18" t="n">
        <v>0.2546426</v>
      </c>
      <c r="R15" s="20" t="n">
        <v>0.25498655</v>
      </c>
    </row>
    <row r="16" spans="1:18">
      <c r="A16" s="15" t="s">
        <v>438</v>
      </c>
      <c r="B16" s="17" t="n">
        <v>3111</v>
      </c>
      <c r="C16" s="18">
        <f>(2719.0/B16*100)</f>
        <v/>
      </c>
      <c r="D16" s="19" t="n">
        <v>392</v>
      </c>
      <c r="E16" s="18" t="n">
        <v>18.63092792</v>
      </c>
      <c r="F16" s="20" t="n">
        <v>1.98538447</v>
      </c>
      <c r="G16" s="18" t="n">
        <v>79.12530996</v>
      </c>
      <c r="H16" s="20" t="n">
        <v>1.91784499</v>
      </c>
      <c r="I16" s="18" t="n">
        <v>0</v>
      </c>
      <c r="J16" s="20" t="n">
        <v>0</v>
      </c>
      <c r="K16" s="18" t="n">
        <v>0.80673026</v>
      </c>
      <c r="L16" s="20" t="n">
        <v>0.54631062</v>
      </c>
      <c r="M16" s="18" t="n">
        <v>0</v>
      </c>
      <c r="N16" s="20" t="n">
        <v>0</v>
      </c>
      <c r="O16" s="18" t="n">
        <v>0</v>
      </c>
      <c r="P16" s="20" t="n">
        <v>0</v>
      </c>
      <c r="Q16" s="18" t="n">
        <v>1.43703185</v>
      </c>
      <c r="R16" s="20" t="n">
        <v>0.52820336</v>
      </c>
    </row>
    <row r="17" spans="1:18">
      <c r="A17" s="15" t="s">
        <v>439</v>
      </c>
      <c r="B17" s="17" t="n">
        <v>3197</v>
      </c>
      <c r="C17" s="18">
        <f>(2832.0/B17*100)</f>
        <v/>
      </c>
      <c r="D17" s="19" t="n">
        <v>365</v>
      </c>
      <c r="E17" s="18" t="n">
        <v>17.83144309</v>
      </c>
      <c r="F17" s="20" t="n">
        <v>1.95467883</v>
      </c>
      <c r="G17" s="18" t="n">
        <v>81.17245140999999</v>
      </c>
      <c r="H17" s="20" t="n">
        <v>1.96778493</v>
      </c>
      <c r="I17" s="18" t="n">
        <v>0</v>
      </c>
      <c r="J17" s="20" t="n">
        <v>0</v>
      </c>
      <c r="K17" s="18" t="n">
        <v>0.20362201</v>
      </c>
      <c r="L17" s="20" t="n">
        <v>0.20403859</v>
      </c>
      <c r="M17" s="18" t="n">
        <v>0</v>
      </c>
      <c r="N17" s="20" t="n">
        <v>0</v>
      </c>
      <c r="O17" s="18" t="n">
        <v>0</v>
      </c>
      <c r="P17" s="20" t="n">
        <v>0</v>
      </c>
      <c r="Q17" s="18" t="n">
        <v>0.79248349</v>
      </c>
      <c r="R17" s="20" t="n">
        <v>0.48097385</v>
      </c>
    </row>
    <row r="18" spans="1:18">
      <c r="A18" s="15" t="s">
        <v>440</v>
      </c>
      <c r="B18" s="17" t="n">
        <v>2706</v>
      </c>
      <c r="C18" s="18">
        <f>(2373.0/B18*100)</f>
        <v/>
      </c>
      <c r="D18" s="19" t="n">
        <v>333</v>
      </c>
      <c r="E18" s="18" t="n">
        <v>22.16282449</v>
      </c>
      <c r="F18" s="20" t="n">
        <v>2.53548798</v>
      </c>
      <c r="G18" s="18" t="n">
        <v>77.06480162</v>
      </c>
      <c r="H18" s="20" t="n">
        <v>2.64028351</v>
      </c>
      <c r="I18" s="18" t="n">
        <v>0</v>
      </c>
      <c r="J18" s="20" t="n">
        <v>0</v>
      </c>
      <c r="K18" s="18" t="n">
        <v>0</v>
      </c>
      <c r="L18" s="20" t="n">
        <v>0</v>
      </c>
      <c r="M18" s="18" t="n">
        <v>0</v>
      </c>
      <c r="N18" s="20" t="n">
        <v>0</v>
      </c>
      <c r="O18" s="18" t="n">
        <v>0</v>
      </c>
      <c r="P18" s="20" t="n">
        <v>0</v>
      </c>
      <c r="Q18" s="18" t="n">
        <v>0.77237389</v>
      </c>
      <c r="R18" s="20" t="n">
        <v>0.44566696</v>
      </c>
    </row>
    <row r="19" spans="1:18">
      <c r="A19" s="15" t="s">
        <v>441</v>
      </c>
      <c r="B19" s="17" t="n">
        <v>2850</v>
      </c>
      <c r="C19" s="18">
        <f>(2514.0/B19*100)</f>
        <v/>
      </c>
      <c r="D19" s="19" t="n">
        <v>336</v>
      </c>
      <c r="E19" s="18" t="n">
        <v>27.80471056</v>
      </c>
      <c r="F19" s="20" t="n">
        <v>2.35234649</v>
      </c>
      <c r="G19" s="18" t="n">
        <v>71.67424522</v>
      </c>
      <c r="H19" s="20" t="n">
        <v>2.4518223</v>
      </c>
      <c r="I19" s="18" t="n">
        <v>0</v>
      </c>
      <c r="J19" s="20" t="n">
        <v>0</v>
      </c>
      <c r="K19" s="18" t="n">
        <v>0</v>
      </c>
      <c r="L19" s="20" t="n">
        <v>0</v>
      </c>
      <c r="M19" s="18" t="n">
        <v>0</v>
      </c>
      <c r="N19" s="20" t="n">
        <v>0</v>
      </c>
      <c r="O19" s="18" t="n">
        <v>0</v>
      </c>
      <c r="P19" s="20" t="n">
        <v>0</v>
      </c>
      <c r="Q19" s="18" t="n">
        <v>0.5210442199999999</v>
      </c>
      <c r="R19" s="20" t="n">
        <v>0.41996767</v>
      </c>
    </row>
    <row r="20" spans="1:18">
      <c r="A20" s="15" t="s">
        <v>442</v>
      </c>
      <c r="B20" s="17" t="n">
        <v>1741</v>
      </c>
      <c r="C20" s="18">
        <f>(1525.0/B20*100)</f>
        <v/>
      </c>
      <c r="D20" s="19" t="n">
        <v>216</v>
      </c>
      <c r="E20" s="18" t="n">
        <v>24.63083498</v>
      </c>
      <c r="F20" s="20" t="n">
        <v>3.16436671</v>
      </c>
      <c r="G20" s="18" t="n">
        <v>72.64323032</v>
      </c>
      <c r="H20" s="20" t="n">
        <v>3.19237391</v>
      </c>
      <c r="I20" s="18" t="n">
        <v>0</v>
      </c>
      <c r="J20" s="20" t="n">
        <v>0</v>
      </c>
      <c r="K20" s="18" t="n">
        <v>0.71382444</v>
      </c>
      <c r="L20" s="20" t="n">
        <v>0.72958075</v>
      </c>
      <c r="M20" s="18" t="n">
        <v>0</v>
      </c>
      <c r="N20" s="20" t="n">
        <v>0</v>
      </c>
      <c r="O20" s="18" t="n">
        <v>0</v>
      </c>
      <c r="P20" s="20" t="n">
        <v>0</v>
      </c>
      <c r="Q20" s="18" t="n">
        <v>2.01211026</v>
      </c>
      <c r="R20" s="20" t="n">
        <v>1.17609039</v>
      </c>
    </row>
    <row r="21" spans="1:18">
      <c r="A21" s="15" t="s">
        <v>443</v>
      </c>
      <c r="B21" s="17" t="n">
        <v>2833</v>
      </c>
      <c r="C21" s="18">
        <f>(2356.0/B21*100)</f>
        <v/>
      </c>
      <c r="D21" s="19" t="n">
        <v>477</v>
      </c>
      <c r="E21" s="18" t="n">
        <v>15.36420451</v>
      </c>
      <c r="F21" s="20" t="n">
        <v>1.87530666</v>
      </c>
      <c r="G21" s="18" t="n">
        <v>84.22018531000001</v>
      </c>
      <c r="H21" s="20" t="n">
        <v>1.94907948</v>
      </c>
      <c r="I21" s="18" t="n">
        <v>0</v>
      </c>
      <c r="J21" s="20" t="n">
        <v>0</v>
      </c>
      <c r="K21" s="18" t="n">
        <v>0</v>
      </c>
      <c r="L21" s="20" t="n">
        <v>0</v>
      </c>
      <c r="M21" s="18" t="n">
        <v>0</v>
      </c>
      <c r="N21" s="20" t="n">
        <v>0</v>
      </c>
      <c r="O21" s="18" t="n">
        <v>0</v>
      </c>
      <c r="P21" s="20" t="n">
        <v>0</v>
      </c>
      <c r="Q21" s="18" t="n">
        <v>0.41561018</v>
      </c>
      <c r="R21" s="20" t="n">
        <v>0.31786785</v>
      </c>
    </row>
    <row r="22" spans="1:18">
      <c r="A22" s="15" t="s">
        <v>444</v>
      </c>
      <c r="B22" s="17" t="n">
        <v>3667</v>
      </c>
      <c r="C22" s="18">
        <f>(3277.0/B22*100)</f>
        <v/>
      </c>
      <c r="D22" s="19" t="n">
        <v>390</v>
      </c>
      <c r="E22" s="18" t="n">
        <v>22.07181707</v>
      </c>
      <c r="F22" s="20" t="n">
        <v>2.29338133</v>
      </c>
      <c r="G22" s="18" t="n">
        <v>76.27427145</v>
      </c>
      <c r="H22" s="20" t="n">
        <v>2.34304579</v>
      </c>
      <c r="I22" s="18" t="n">
        <v>0</v>
      </c>
      <c r="J22" s="20" t="n">
        <v>0</v>
      </c>
      <c r="K22" s="18" t="n">
        <v>0.2498389</v>
      </c>
      <c r="L22" s="20" t="n">
        <v>0.25206544</v>
      </c>
      <c r="M22" s="18" t="n">
        <v>0</v>
      </c>
      <c r="N22" s="20" t="n">
        <v>0</v>
      </c>
      <c r="O22" s="18" t="n">
        <v>0</v>
      </c>
      <c r="P22" s="20" t="n">
        <v>0</v>
      </c>
      <c r="Q22" s="18" t="n">
        <v>1.40407258</v>
      </c>
      <c r="R22" s="20" t="n">
        <v>0.67638018</v>
      </c>
    </row>
    <row r="23" spans="1:18">
      <c r="A23" s="15" t="s">
        <v>445</v>
      </c>
      <c r="B23" s="17" t="n">
        <v>5792</v>
      </c>
      <c r="C23" s="18">
        <f>(5086.0/B23*100)</f>
        <v/>
      </c>
      <c r="D23" s="19" t="n">
        <v>706</v>
      </c>
      <c r="E23" s="18" t="n">
        <v>15.48398917</v>
      </c>
      <c r="F23" s="20" t="n">
        <v>2.13475513</v>
      </c>
      <c r="G23" s="18" t="n">
        <v>83.98861599999999</v>
      </c>
      <c r="H23" s="20" t="n">
        <v>2.29707051</v>
      </c>
      <c r="I23" s="18" t="n">
        <v>0</v>
      </c>
      <c r="J23" s="20" t="n">
        <v>0</v>
      </c>
      <c r="K23" s="18" t="n">
        <v>0.42100876</v>
      </c>
      <c r="L23" s="20" t="n">
        <v>0.46983128</v>
      </c>
      <c r="M23" s="18" t="n">
        <v>0</v>
      </c>
      <c r="N23" s="20" t="n">
        <v>0</v>
      </c>
      <c r="O23" s="18" t="n">
        <v>0</v>
      </c>
      <c r="P23" s="20" t="n">
        <v>0</v>
      </c>
      <c r="Q23" s="18" t="n">
        <v>0.10638608</v>
      </c>
      <c r="R23" s="20" t="n">
        <v>0.09203898000000001</v>
      </c>
    </row>
    <row r="24" spans="1:18">
      <c r="A24" s="15" t="s">
        <v>446</v>
      </c>
      <c r="B24" s="17" t="n">
        <v>3309</v>
      </c>
      <c r="C24" s="18">
        <f>(2908.0/B24*100)</f>
        <v/>
      </c>
      <c r="D24" s="19" t="n">
        <v>401</v>
      </c>
      <c r="E24" s="18" t="n">
        <v>15.46680229</v>
      </c>
      <c r="F24" s="20" t="n">
        <v>1.76824642</v>
      </c>
      <c r="G24" s="18" t="n">
        <v>83.249087</v>
      </c>
      <c r="H24" s="20" t="n">
        <v>1.85605778</v>
      </c>
      <c r="I24" s="18" t="n">
        <v>0</v>
      </c>
      <c r="J24" s="20" t="n">
        <v>0</v>
      </c>
      <c r="K24" s="18" t="n">
        <v>0.25609721</v>
      </c>
      <c r="L24" s="20" t="n">
        <v>0.24389183</v>
      </c>
      <c r="M24" s="18" t="n">
        <v>0</v>
      </c>
      <c r="N24" s="20" t="n">
        <v>0</v>
      </c>
      <c r="O24" s="18" t="n">
        <v>0</v>
      </c>
      <c r="P24" s="20" t="n">
        <v>0</v>
      </c>
      <c r="Q24" s="18" t="n">
        <v>1.0280135</v>
      </c>
      <c r="R24" s="20" t="n">
        <v>0.5214284</v>
      </c>
    </row>
    <row r="25" spans="1:18">
      <c r="A25" s="15" t="s">
        <v>447</v>
      </c>
      <c r="B25" s="17" t="n">
        <v>2669</v>
      </c>
      <c r="C25" s="18">
        <f>(2351.0/B25*100)</f>
        <v/>
      </c>
      <c r="D25" s="19" t="n">
        <v>318</v>
      </c>
      <c r="E25" s="18" t="n">
        <v>19.46591276</v>
      </c>
      <c r="F25" s="20" t="n">
        <v>2.51906653</v>
      </c>
      <c r="G25" s="18" t="n">
        <v>79.90686002</v>
      </c>
      <c r="H25" s="20" t="n">
        <v>2.42582655</v>
      </c>
      <c r="I25" s="18" t="n">
        <v>0</v>
      </c>
      <c r="J25" s="20" t="n">
        <v>0</v>
      </c>
      <c r="K25" s="18" t="n">
        <v>0.62722721</v>
      </c>
      <c r="L25" s="20" t="n">
        <v>0.44267374</v>
      </c>
      <c r="M25" s="18" t="n">
        <v>0</v>
      </c>
      <c r="N25" s="20" t="n">
        <v>0</v>
      </c>
      <c r="O25" s="18" t="n">
        <v>0</v>
      </c>
      <c r="P25" s="20" t="n">
        <v>0</v>
      </c>
      <c r="Q25" s="18" t="n">
        <v>0</v>
      </c>
      <c r="R25" s="20" t="n">
        <v>0</v>
      </c>
    </row>
    <row r="26" spans="1:18">
      <c r="A26" s="15" t="s">
        <v>448</v>
      </c>
      <c r="B26" s="17" t="n">
        <v>2419</v>
      </c>
      <c r="C26" s="18">
        <f>(2128.0/B26*100)</f>
        <v/>
      </c>
      <c r="D26" s="19" t="n">
        <v>291</v>
      </c>
      <c r="E26" s="18" t="n">
        <v>16.58087334</v>
      </c>
      <c r="F26" s="20" t="n">
        <v>2.43075289</v>
      </c>
      <c r="G26" s="18" t="n">
        <v>82.23384419</v>
      </c>
      <c r="H26" s="20" t="n">
        <v>2.55349861</v>
      </c>
      <c r="I26" s="18" t="n">
        <v>0</v>
      </c>
      <c r="J26" s="20" t="n">
        <v>0</v>
      </c>
      <c r="K26" s="18" t="n">
        <v>0</v>
      </c>
      <c r="L26" s="20" t="n">
        <v>0</v>
      </c>
      <c r="M26" s="18" t="n">
        <v>0</v>
      </c>
      <c r="N26" s="20" t="n">
        <v>0</v>
      </c>
      <c r="O26" s="18" t="n">
        <v>0</v>
      </c>
      <c r="P26" s="20" t="n">
        <v>0</v>
      </c>
      <c r="Q26" s="18" t="n">
        <v>1.18528247</v>
      </c>
      <c r="R26" s="20" t="n">
        <v>0.60149832</v>
      </c>
    </row>
    <row r="27" spans="1:18">
      <c r="A27" s="15" t="s">
        <v>449</v>
      </c>
      <c r="B27" s="17" t="n">
        <v>2683</v>
      </c>
      <c r="C27" s="18">
        <f>(2344.0/B27*100)</f>
        <v/>
      </c>
      <c r="D27" s="19" t="n">
        <v>339</v>
      </c>
      <c r="E27" s="18" t="n">
        <v>27.58819147</v>
      </c>
      <c r="F27" s="20" t="n">
        <v>2.5146741</v>
      </c>
      <c r="G27" s="18" t="n">
        <v>71.22853428000001</v>
      </c>
      <c r="H27" s="20" t="n">
        <v>2.49226758</v>
      </c>
      <c r="I27" s="18" t="n">
        <v>0</v>
      </c>
      <c r="J27" s="20" t="n">
        <v>0</v>
      </c>
      <c r="K27" s="18" t="n">
        <v>0</v>
      </c>
      <c r="L27" s="20" t="n">
        <v>0</v>
      </c>
      <c r="M27" s="18" t="n">
        <v>0</v>
      </c>
      <c r="N27" s="20" t="n">
        <v>0</v>
      </c>
      <c r="O27" s="18" t="n">
        <v>0</v>
      </c>
      <c r="P27" s="20" t="n">
        <v>0</v>
      </c>
      <c r="Q27" s="18" t="n">
        <v>1.18327426</v>
      </c>
      <c r="R27" s="20" t="n">
        <v>0.59873657</v>
      </c>
    </row>
    <row r="28" spans="1:18">
      <c r="A28" s="15" t="s">
        <v>450</v>
      </c>
      <c r="B28" s="17" t="n">
        <v>3803</v>
      </c>
      <c r="C28" s="18">
        <f>(3363.0/B28*100)</f>
        <v/>
      </c>
      <c r="D28" s="19" t="n">
        <v>440</v>
      </c>
      <c r="E28" s="18" t="n">
        <v>37.99824903</v>
      </c>
      <c r="F28" s="20" t="n">
        <v>2.69217273</v>
      </c>
      <c r="G28" s="18" t="n">
        <v>60.63428952</v>
      </c>
      <c r="H28" s="20" t="n">
        <v>2.70753454</v>
      </c>
      <c r="I28" s="18" t="n">
        <v>0</v>
      </c>
      <c r="J28" s="20" t="n">
        <v>0</v>
      </c>
      <c r="K28" s="18" t="n">
        <v>0</v>
      </c>
      <c r="L28" s="20" t="n">
        <v>0</v>
      </c>
      <c r="M28" s="18" t="n">
        <v>0</v>
      </c>
      <c r="N28" s="20" t="n">
        <v>0</v>
      </c>
      <c r="O28" s="18" t="n">
        <v>0</v>
      </c>
      <c r="P28" s="20" t="n">
        <v>0</v>
      </c>
      <c r="Q28" s="18" t="n">
        <v>1.36746145</v>
      </c>
      <c r="R28" s="20" t="n">
        <v>0.54764412</v>
      </c>
    </row>
    <row r="29" spans="1:18">
      <c r="A29" s="15" t="s">
        <v>451</v>
      </c>
      <c r="B29" s="17" t="n">
        <v>2700</v>
      </c>
      <c r="C29" s="18">
        <f>(2384.0/B29*100)</f>
        <v/>
      </c>
      <c r="D29" s="19" t="n">
        <v>316</v>
      </c>
      <c r="E29" s="18" t="n">
        <v>36.3967177</v>
      </c>
      <c r="F29" s="20" t="n">
        <v>3.02677742</v>
      </c>
      <c r="G29" s="18" t="n">
        <v>63.27239541</v>
      </c>
      <c r="H29" s="20" t="n">
        <v>3.04564611</v>
      </c>
      <c r="I29" s="18" t="n">
        <v>0</v>
      </c>
      <c r="J29" s="20" t="n">
        <v>0</v>
      </c>
      <c r="K29" s="18" t="n">
        <v>0</v>
      </c>
      <c r="L29" s="20" t="n">
        <v>0</v>
      </c>
      <c r="M29" s="18" t="n">
        <v>0</v>
      </c>
      <c r="N29" s="20" t="n">
        <v>0</v>
      </c>
      <c r="O29" s="18" t="n">
        <v>0</v>
      </c>
      <c r="P29" s="20" t="n">
        <v>0</v>
      </c>
      <c r="Q29" s="18" t="n">
        <v>0.33088688</v>
      </c>
      <c r="R29" s="20" t="n">
        <v>0.31350269</v>
      </c>
    </row>
    <row r="30" spans="1:18">
      <c r="A30" s="15" t="s">
        <v>452</v>
      </c>
      <c r="B30" s="17" t="n">
        <v>2257</v>
      </c>
      <c r="C30" s="18">
        <f>(2005.0/B30*100)</f>
        <v/>
      </c>
      <c r="D30" s="19" t="n">
        <v>252</v>
      </c>
      <c r="E30" s="18" t="n">
        <v>17.95266381</v>
      </c>
      <c r="F30" s="20" t="n">
        <v>2.44210743</v>
      </c>
      <c r="G30" s="18" t="n">
        <v>81.33954165</v>
      </c>
      <c r="H30" s="20" t="n">
        <v>2.47523181</v>
      </c>
      <c r="I30" s="18" t="n">
        <v>0</v>
      </c>
      <c r="J30" s="20" t="n">
        <v>0</v>
      </c>
      <c r="K30" s="18" t="n">
        <v>0</v>
      </c>
      <c r="L30" s="20" t="n">
        <v>0</v>
      </c>
      <c r="M30" s="18" t="n">
        <v>0</v>
      </c>
      <c r="N30" s="20" t="n">
        <v>0</v>
      </c>
      <c r="O30" s="18" t="n">
        <v>0</v>
      </c>
      <c r="P30" s="20" t="n">
        <v>0</v>
      </c>
      <c r="Q30" s="18" t="n">
        <v>0.70779454</v>
      </c>
      <c r="R30" s="20" t="n">
        <v>0.4597876</v>
      </c>
    </row>
    <row r="31" spans="1:18">
      <c r="A31" s="15" t="s">
        <v>453</v>
      </c>
      <c r="B31" s="17" t="n">
        <v>2706</v>
      </c>
      <c r="C31" s="18">
        <f>(2367.0/B31*100)</f>
        <v/>
      </c>
      <c r="D31" s="19" t="n">
        <v>339</v>
      </c>
      <c r="E31" s="18" t="n">
        <v>15.85153861</v>
      </c>
      <c r="F31" s="20" t="n">
        <v>2.2040073</v>
      </c>
      <c r="G31" s="18" t="n">
        <v>82.34551958</v>
      </c>
      <c r="H31" s="20" t="n">
        <v>2.25317146</v>
      </c>
      <c r="I31" s="18" t="n">
        <v>0</v>
      </c>
      <c r="J31" s="20" t="n">
        <v>0</v>
      </c>
      <c r="K31" s="18" t="n">
        <v>0.60755298</v>
      </c>
      <c r="L31" s="20" t="n">
        <v>0.42320033</v>
      </c>
      <c r="M31" s="18" t="n">
        <v>0</v>
      </c>
      <c r="N31" s="20" t="n">
        <v>0</v>
      </c>
      <c r="O31" s="18" t="n">
        <v>0</v>
      </c>
      <c r="P31" s="20" t="n">
        <v>0</v>
      </c>
      <c r="Q31" s="18" t="n">
        <v>1.19538883</v>
      </c>
      <c r="R31" s="20" t="n">
        <v>0.75343693</v>
      </c>
    </row>
    <row r="32" spans="1:18">
      <c r="A32" s="15" t="s">
        <v>454</v>
      </c>
      <c r="B32" s="17" t="n">
        <v>2209</v>
      </c>
      <c r="C32" s="18">
        <f>(1823.0/B32*100)</f>
        <v/>
      </c>
      <c r="D32" s="19" t="n">
        <v>386</v>
      </c>
      <c r="E32" s="18" t="n">
        <v>16.05968944</v>
      </c>
      <c r="F32" s="20" t="n">
        <v>1.73231623</v>
      </c>
      <c r="G32" s="18" t="n">
        <v>83.94031056</v>
      </c>
      <c r="H32" s="20" t="n">
        <v>1.73231623</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(3213.0/B33*100)</f>
        <v/>
      </c>
      <c r="D33" s="19" t="n">
        <v>438</v>
      </c>
      <c r="E33" s="18" t="n">
        <v>24.81889093</v>
      </c>
      <c r="F33" s="20" t="n">
        <v>2.53386987</v>
      </c>
      <c r="G33" s="18" t="n">
        <v>75.04892669</v>
      </c>
      <c r="H33" s="20" t="n">
        <v>2.53998852</v>
      </c>
      <c r="I33" s="18" t="n">
        <v>0</v>
      </c>
      <c r="J33" s="20" t="n">
        <v>0</v>
      </c>
      <c r="K33" s="18" t="n">
        <v>0</v>
      </c>
      <c r="L33" s="20" t="n">
        <v>0</v>
      </c>
      <c r="M33" s="18" t="n">
        <v>0</v>
      </c>
      <c r="N33" s="20" t="n">
        <v>0</v>
      </c>
      <c r="O33" s="18" t="n">
        <v>0</v>
      </c>
      <c r="P33" s="20" t="n">
        <v>0</v>
      </c>
      <c r="Q33" s="18" t="n">
        <v>0.13218238</v>
      </c>
      <c r="R33" s="20" t="n">
        <v>0.13590416</v>
      </c>
    </row>
    <row r="34" spans="1:18">
      <c r="A34" s="15" t="s">
        <v>456</v>
      </c>
      <c r="B34" s="17" t="n">
        <v>3035</v>
      </c>
      <c r="C34" s="18">
        <f>(2692.0/B34*100)</f>
        <v/>
      </c>
      <c r="D34" s="19" t="n">
        <v>343</v>
      </c>
      <c r="E34" s="18" t="n">
        <v>27.74633547</v>
      </c>
      <c r="F34" s="20" t="n">
        <v>2.59463483</v>
      </c>
      <c r="G34" s="18" t="n">
        <v>71.30445331999999</v>
      </c>
      <c r="H34" s="20" t="n">
        <v>2.64367303</v>
      </c>
      <c r="I34" s="18" t="n">
        <v>0</v>
      </c>
      <c r="J34" s="20" t="n">
        <v>0</v>
      </c>
      <c r="K34" s="18" t="n">
        <v>0.26039727</v>
      </c>
      <c r="L34" s="20" t="n">
        <v>0.24387178</v>
      </c>
      <c r="M34" s="18" t="n">
        <v>0</v>
      </c>
      <c r="N34" s="20" t="n">
        <v>0</v>
      </c>
      <c r="O34" s="18" t="n">
        <v>0</v>
      </c>
      <c r="P34" s="20" t="n">
        <v>0</v>
      </c>
      <c r="Q34" s="18" t="n">
        <v>0.68881393</v>
      </c>
      <c r="R34" s="20" t="n">
        <v>0.35973592</v>
      </c>
    </row>
    <row r="35" spans="1:18">
      <c r="A35" s="15" t="s">
        <v>457</v>
      </c>
      <c r="B35" s="17" t="n">
        <v>2901</v>
      </c>
      <c r="C35" s="18">
        <f>(2550.0/B35*100)</f>
        <v/>
      </c>
      <c r="D35" s="19" t="n">
        <v>351</v>
      </c>
      <c r="E35" s="18" t="n">
        <v>32.37353407</v>
      </c>
      <c r="F35" s="20" t="n">
        <v>3.25325698</v>
      </c>
      <c r="G35" s="18" t="n">
        <v>67.36881565</v>
      </c>
      <c r="H35" s="20" t="n">
        <v>3.24418974</v>
      </c>
      <c r="I35" s="18" t="n">
        <v>0</v>
      </c>
      <c r="J35" s="20" t="n">
        <v>0</v>
      </c>
      <c r="K35" s="18" t="n">
        <v>0.15230871</v>
      </c>
      <c r="L35" s="20" t="n">
        <v>0.15084071</v>
      </c>
      <c r="M35" s="18" t="n">
        <v>0</v>
      </c>
      <c r="N35" s="20" t="n">
        <v>0</v>
      </c>
      <c r="O35" s="18" t="n">
        <v>0</v>
      </c>
      <c r="P35" s="20" t="n">
        <v>0</v>
      </c>
      <c r="Q35" s="18" t="n">
        <v>0.10534157</v>
      </c>
      <c r="R35" s="20" t="n">
        <v>0.10585822</v>
      </c>
    </row>
    <row r="36" spans="1:18">
      <c r="A36" s="15" t="s">
        <v>458</v>
      </c>
      <c r="B36" s="17" t="n">
        <v>3404</v>
      </c>
      <c r="C36" s="18">
        <f>(3001.0/B36*100)</f>
        <v/>
      </c>
      <c r="D36" s="19" t="n">
        <v>403</v>
      </c>
      <c r="E36" s="18" t="n">
        <v>22.75570752</v>
      </c>
      <c r="F36" s="20" t="n">
        <v>2.16309843</v>
      </c>
      <c r="G36" s="18" t="n">
        <v>77.17520282</v>
      </c>
      <c r="H36" s="20" t="n">
        <v>2.15774999</v>
      </c>
      <c r="I36" s="18" t="n">
        <v>0</v>
      </c>
      <c r="J36" s="20" t="n">
        <v>0</v>
      </c>
      <c r="K36" s="18" t="n">
        <v>0</v>
      </c>
      <c r="L36" s="20" t="n">
        <v>0</v>
      </c>
      <c r="M36" s="18" t="n">
        <v>0</v>
      </c>
      <c r="N36" s="20" t="n">
        <v>0</v>
      </c>
      <c r="O36" s="18" t="n">
        <v>0</v>
      </c>
      <c r="P36" s="20" t="n">
        <v>0</v>
      </c>
      <c r="Q36" s="18" t="n">
        <v>0.06908966</v>
      </c>
      <c r="R36" s="20" t="n">
        <v>0.06207953</v>
      </c>
    </row>
    <row r="37" spans="1:18">
      <c r="A37" s="15" t="s">
        <v>459</v>
      </c>
      <c r="B37" s="17" t="n">
        <v>2731</v>
      </c>
      <c r="C37" s="18">
        <f>(2392.0/B37*100)</f>
        <v/>
      </c>
      <c r="D37" s="19" t="n">
        <v>339</v>
      </c>
      <c r="E37" s="18" t="n">
        <v>20.3407476</v>
      </c>
      <c r="F37" s="20" t="n">
        <v>2.14828372</v>
      </c>
      <c r="G37" s="18" t="n">
        <v>79.06088156</v>
      </c>
      <c r="H37" s="20" t="n">
        <v>2.17774141</v>
      </c>
      <c r="I37" s="18" t="n">
        <v>0</v>
      </c>
      <c r="J37" s="20" t="n">
        <v>0</v>
      </c>
      <c r="K37" s="18" t="n">
        <v>0</v>
      </c>
      <c r="L37" s="20" t="n">
        <v>0</v>
      </c>
      <c r="M37" s="18" t="n">
        <v>0</v>
      </c>
      <c r="N37" s="20" t="n">
        <v>0</v>
      </c>
      <c r="O37" s="18" t="n">
        <v>0</v>
      </c>
      <c r="P37" s="20" t="n">
        <v>0</v>
      </c>
      <c r="Q37" s="18" t="n">
        <v>0.59837083</v>
      </c>
      <c r="R37" s="20" t="n">
        <v>0.42728716</v>
      </c>
    </row>
    <row r="38" spans="1:18">
      <c r="A38" s="15" t="s">
        <v>460</v>
      </c>
      <c r="B38" s="17" t="n">
        <v>2807</v>
      </c>
      <c r="C38" s="18">
        <f>(2331.0/B38*100)</f>
        <v/>
      </c>
      <c r="D38" s="19" t="n">
        <v>476</v>
      </c>
      <c r="E38" s="18" t="n">
        <v>19.38127929</v>
      </c>
      <c r="F38" s="20" t="n">
        <v>1.83125716</v>
      </c>
      <c r="G38" s="18" t="n">
        <v>79.57351988000001</v>
      </c>
      <c r="H38" s="20" t="n">
        <v>1.90420357</v>
      </c>
      <c r="I38" s="18" t="n">
        <v>0</v>
      </c>
      <c r="J38" s="20" t="n">
        <v>0</v>
      </c>
      <c r="K38" s="18" t="n">
        <v>0</v>
      </c>
      <c r="L38" s="20" t="n">
        <v>0</v>
      </c>
      <c r="M38" s="18" t="n">
        <v>0</v>
      </c>
      <c r="N38" s="20" t="n">
        <v>0</v>
      </c>
      <c r="O38" s="18" t="n">
        <v>0</v>
      </c>
      <c r="P38" s="20" t="n">
        <v>0</v>
      </c>
      <c r="Q38" s="18" t="n">
        <v>1.04520083</v>
      </c>
      <c r="R38" s="20" t="n">
        <v>0.49073817</v>
      </c>
    </row>
    <row r="39" spans="1:18">
      <c r="A39" s="15" t="s">
        <v>461</v>
      </c>
      <c r="B39" s="17" t="n">
        <v>2938</v>
      </c>
      <c r="C39" s="18">
        <f>(2567.0/B39*100)</f>
        <v/>
      </c>
      <c r="D39" s="19" t="n">
        <v>371</v>
      </c>
      <c r="E39" s="18" t="n">
        <v>27.38210024</v>
      </c>
      <c r="F39" s="20" t="n">
        <v>2.21066131</v>
      </c>
      <c r="G39" s="18" t="n">
        <v>71.20301204</v>
      </c>
      <c r="H39" s="20" t="n">
        <v>2.2278195</v>
      </c>
      <c r="I39" s="18" t="n">
        <v>0</v>
      </c>
      <c r="J39" s="20" t="n">
        <v>0</v>
      </c>
      <c r="K39" s="18" t="n">
        <v>0</v>
      </c>
      <c r="L39" s="20" t="n">
        <v>0</v>
      </c>
      <c r="M39" s="18" t="n">
        <v>0</v>
      </c>
      <c r="N39" s="20" t="n">
        <v>0</v>
      </c>
      <c r="O39" s="18" t="n">
        <v>0</v>
      </c>
      <c r="P39" s="20" t="n">
        <v>0</v>
      </c>
      <c r="Q39" s="18" t="n">
        <v>1.41488772</v>
      </c>
      <c r="R39" s="20" t="n">
        <v>0.5377239700000001</v>
      </c>
    </row>
    <row r="40" spans="1:18">
      <c r="A40" s="15" t="s">
        <v>462</v>
      </c>
      <c r="B40" s="17" t="n">
        <v>6922</v>
      </c>
      <c r="C40" s="18">
        <f>(6065.0/B40*100)</f>
        <v/>
      </c>
      <c r="D40" s="19" t="n">
        <v>857</v>
      </c>
      <c r="E40" s="18" t="n">
        <v>25.04578699</v>
      </c>
      <c r="F40" s="20" t="n">
        <v>2.38520741</v>
      </c>
      <c r="G40" s="18" t="n">
        <v>74.51087990000001</v>
      </c>
      <c r="H40" s="20" t="n">
        <v>2.39911465</v>
      </c>
      <c r="I40" s="18" t="n">
        <v>0</v>
      </c>
      <c r="J40" s="20" t="n">
        <v>0</v>
      </c>
      <c r="K40" s="18" t="n">
        <v>0.05663935</v>
      </c>
      <c r="L40" s="20" t="n">
        <v>0.03024915</v>
      </c>
      <c r="M40" s="18" t="n">
        <v>0</v>
      </c>
      <c r="N40" s="20" t="n">
        <v>0</v>
      </c>
      <c r="O40" s="18" t="n">
        <v>0</v>
      </c>
      <c r="P40" s="20" t="n">
        <v>0</v>
      </c>
      <c r="Q40" s="18" t="n">
        <v>0.38669375</v>
      </c>
      <c r="R40" s="20" t="n">
        <v>0.22952787</v>
      </c>
    </row>
    <row r="41" spans="1:18">
      <c r="A41" s="15" t="s">
        <v>463</v>
      </c>
      <c r="B41" s="17" t="n">
        <v>2854</v>
      </c>
      <c r="C41" s="18">
        <f>(2497.0/B41*100)</f>
        <v/>
      </c>
      <c r="D41" s="19" t="n">
        <v>357</v>
      </c>
      <c r="E41" s="18" t="n">
        <v>25.55153476</v>
      </c>
      <c r="F41" s="20" t="n">
        <v>2.39371348</v>
      </c>
      <c r="G41" s="18" t="n">
        <v>74.19229446999999</v>
      </c>
      <c r="H41" s="20" t="n">
        <v>2.37590338</v>
      </c>
      <c r="I41" s="18" t="n">
        <v>0</v>
      </c>
      <c r="J41" s="20" t="n">
        <v>0</v>
      </c>
      <c r="K41" s="18" t="n">
        <v>0</v>
      </c>
      <c r="L41" s="20" t="n">
        <v>0</v>
      </c>
      <c r="M41" s="18" t="n">
        <v>0</v>
      </c>
      <c r="N41" s="20" t="n">
        <v>0</v>
      </c>
      <c r="O41" s="18" t="n">
        <v>0</v>
      </c>
      <c r="P41" s="20" t="n">
        <v>0</v>
      </c>
      <c r="Q41" s="18" t="n">
        <v>0.25617077</v>
      </c>
      <c r="R41" s="20" t="n">
        <v>0.25551478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(10691.0/B46*100)</f>
        <v/>
      </c>
      <c r="D46" s="19" t="n">
        <v>1382</v>
      </c>
      <c r="E46" s="18" t="n">
        <v>37.55398176</v>
      </c>
      <c r="F46" s="20" t="n">
        <v>1.68961056</v>
      </c>
      <c r="G46" s="18" t="n">
        <v>60.36251847</v>
      </c>
      <c r="H46" s="20" t="n">
        <v>1.68199773</v>
      </c>
      <c r="I46" s="18" t="n">
        <v>0</v>
      </c>
      <c r="J46" s="20" t="n">
        <v>0</v>
      </c>
      <c r="K46" s="18" t="n">
        <v>0.36463334</v>
      </c>
      <c r="L46" s="20" t="n">
        <v>0.1838164</v>
      </c>
      <c r="M46" s="18" t="n">
        <v>0</v>
      </c>
      <c r="N46" s="20" t="n">
        <v>0</v>
      </c>
      <c r="O46" s="18" t="n">
        <v>0</v>
      </c>
      <c r="P46" s="20" t="n">
        <v>0</v>
      </c>
      <c r="Q46" s="18" t="n">
        <v>1.71886643</v>
      </c>
      <c r="R46" s="20" t="n">
        <v>0.41632267</v>
      </c>
    </row>
    <row r="47" spans="1:18">
      <c r="A47" s="15" t="s">
        <v>470</v>
      </c>
      <c r="B47" s="17" t="n">
        <v>2823</v>
      </c>
      <c r="C47" s="18">
        <f>(2469.0/B47*100)</f>
        <v/>
      </c>
      <c r="D47" s="19" t="n">
        <v>354</v>
      </c>
      <c r="E47" s="18" t="n">
        <v>27.60958431</v>
      </c>
      <c r="F47" s="20" t="n">
        <v>2.08314747</v>
      </c>
      <c r="G47" s="18" t="n">
        <v>70.98505016</v>
      </c>
      <c r="H47" s="20" t="n">
        <v>2.05779937</v>
      </c>
      <c r="I47" s="18" t="n">
        <v>0</v>
      </c>
      <c r="J47" s="20" t="n">
        <v>0</v>
      </c>
      <c r="K47" s="18" t="n">
        <v>0</v>
      </c>
      <c r="L47" s="20" t="n">
        <v>0</v>
      </c>
      <c r="M47" s="18" t="n">
        <v>0</v>
      </c>
      <c r="N47" s="20" t="n">
        <v>0</v>
      </c>
      <c r="O47" s="18" t="n">
        <v>0</v>
      </c>
      <c r="P47" s="20" t="n">
        <v>0</v>
      </c>
      <c r="Q47" s="18" t="n">
        <v>1.40536552</v>
      </c>
      <c r="R47" s="20" t="n">
        <v>0.675181</v>
      </c>
    </row>
    <row r="48" spans="1:18">
      <c r="A48" s="15" t="s">
        <v>471</v>
      </c>
      <c r="B48" s="17" t="n">
        <v>4682</v>
      </c>
      <c r="C48" s="18">
        <f>(4117.0/B48*100)</f>
        <v/>
      </c>
      <c r="D48" s="19" t="n">
        <v>565</v>
      </c>
      <c r="E48" s="18" t="n">
        <v>12.12265423</v>
      </c>
      <c r="F48" s="20" t="n">
        <v>1.95657378</v>
      </c>
      <c r="G48" s="18" t="n">
        <v>85.2504596</v>
      </c>
      <c r="H48" s="20" t="n">
        <v>2.15740804</v>
      </c>
      <c r="I48" s="18" t="n">
        <v>0</v>
      </c>
      <c r="J48" s="20" t="n">
        <v>0</v>
      </c>
      <c r="K48" s="18" t="n">
        <v>0.47780865</v>
      </c>
      <c r="L48" s="20" t="n">
        <v>0.36667326</v>
      </c>
      <c r="M48" s="18" t="n">
        <v>0</v>
      </c>
      <c r="N48" s="20" t="n">
        <v>0</v>
      </c>
      <c r="O48" s="18" t="n">
        <v>0</v>
      </c>
      <c r="P48" s="20" t="n">
        <v>0</v>
      </c>
      <c r="Q48" s="18" t="n">
        <v>2.14907751</v>
      </c>
      <c r="R48" s="20" t="n">
        <v>0.9693831000000001</v>
      </c>
    </row>
    <row r="49" spans="1:18">
      <c r="A49" s="15" t="s">
        <v>472</v>
      </c>
      <c r="B49" s="17" t="n">
        <v>6158</v>
      </c>
      <c r="C49" s="18">
        <f>(5392.0/B49*100)</f>
        <v/>
      </c>
      <c r="D49" s="19" t="n">
        <v>766</v>
      </c>
      <c r="E49" s="18" t="n">
        <v>34.29564411</v>
      </c>
      <c r="F49" s="20" t="n">
        <v>2.46168778</v>
      </c>
      <c r="G49" s="18" t="n">
        <v>63.8804218</v>
      </c>
      <c r="H49" s="20" t="n">
        <v>2.49051338</v>
      </c>
      <c r="I49" s="18" t="n">
        <v>0</v>
      </c>
      <c r="J49" s="20" t="n">
        <v>0</v>
      </c>
      <c r="K49" s="18" t="n">
        <v>0.74046597</v>
      </c>
      <c r="L49" s="20" t="n">
        <v>0.36183745</v>
      </c>
      <c r="M49" s="18" t="n">
        <v>0</v>
      </c>
      <c r="N49" s="20" t="n">
        <v>0</v>
      </c>
      <c r="O49" s="18" t="n">
        <v>0</v>
      </c>
      <c r="P49" s="20" t="n">
        <v>0</v>
      </c>
      <c r="Q49" s="18" t="n">
        <v>1.08346813</v>
      </c>
      <c r="R49" s="20" t="n">
        <v>0.42250852</v>
      </c>
    </row>
    <row r="50" spans="1:18">
      <c r="A50" s="15" t="s">
        <v>473</v>
      </c>
      <c r="B50" s="17" t="n">
        <v>3494</v>
      </c>
      <c r="C50" s="18">
        <f>(3136.0/B50*100)</f>
        <v/>
      </c>
      <c r="D50" s="19" t="n">
        <v>358</v>
      </c>
      <c r="E50" s="18" t="n">
        <v>35.97215084</v>
      </c>
      <c r="F50" s="20" t="n">
        <v>3.22269729</v>
      </c>
      <c r="G50" s="18" t="n">
        <v>62.15036235</v>
      </c>
      <c r="H50" s="20" t="n">
        <v>3.23816346</v>
      </c>
      <c r="I50" s="18" t="n">
        <v>0</v>
      </c>
      <c r="J50" s="20" t="n">
        <v>0</v>
      </c>
      <c r="K50" s="18" t="n">
        <v>0.36803642</v>
      </c>
      <c r="L50" s="20" t="n">
        <v>0.36742002</v>
      </c>
      <c r="M50" s="18" t="n">
        <v>0</v>
      </c>
      <c r="N50" s="20" t="n">
        <v>0</v>
      </c>
      <c r="O50" s="18" t="n">
        <v>0</v>
      </c>
      <c r="P50" s="20" t="n">
        <v>0</v>
      </c>
      <c r="Q50" s="18" t="n">
        <v>1.50945039</v>
      </c>
      <c r="R50" s="20" t="n">
        <v>0.65258773</v>
      </c>
    </row>
    <row r="51" spans="1:18">
      <c r="A51" s="15" t="s">
        <v>474</v>
      </c>
      <c r="B51" s="17" t="n">
        <v>3013</v>
      </c>
      <c r="C51" s="18">
        <f>(2641.0/B51*100)</f>
        <v/>
      </c>
      <c r="D51" s="19" t="n">
        <v>372</v>
      </c>
      <c r="E51" s="18" t="n">
        <v>22.52867504</v>
      </c>
      <c r="F51" s="20" t="n">
        <v>2.21108736</v>
      </c>
      <c r="G51" s="18" t="n">
        <v>77.25992175</v>
      </c>
      <c r="H51" s="20" t="n">
        <v>2.21086949</v>
      </c>
      <c r="I51" s="18" t="n">
        <v>0</v>
      </c>
      <c r="J51" s="20" t="n">
        <v>0</v>
      </c>
      <c r="K51" s="18" t="n">
        <v>0</v>
      </c>
      <c r="L51" s="20" t="n">
        <v>0</v>
      </c>
      <c r="M51" s="18" t="n">
        <v>0</v>
      </c>
      <c r="N51" s="20" t="n">
        <v>0</v>
      </c>
      <c r="O51" s="18" t="n">
        <v>0</v>
      </c>
      <c r="P51" s="20" t="n">
        <v>0</v>
      </c>
      <c r="Q51" s="18" t="n">
        <v>0.21140321</v>
      </c>
      <c r="R51" s="20" t="n">
        <v>0.14931375</v>
      </c>
    </row>
    <row r="52" spans="1:18">
      <c r="A52" s="15" t="s">
        <v>475</v>
      </c>
      <c r="B52" s="17" t="n">
        <v>2760</v>
      </c>
      <c r="C52" s="18">
        <f>(2411.0/B52*100)</f>
        <v/>
      </c>
      <c r="D52" s="19" t="n">
        <v>349</v>
      </c>
      <c r="E52" s="18" t="n">
        <v>36.14266382</v>
      </c>
      <c r="F52" s="20" t="n">
        <v>2.59037255</v>
      </c>
      <c r="G52" s="18" t="n">
        <v>62.54527811</v>
      </c>
      <c r="H52" s="20" t="n">
        <v>2.59031279</v>
      </c>
      <c r="I52" s="18" t="n">
        <v>0</v>
      </c>
      <c r="J52" s="20" t="n">
        <v>0</v>
      </c>
      <c r="K52" s="18" t="n">
        <v>0</v>
      </c>
      <c r="L52" s="20" t="n">
        <v>0</v>
      </c>
      <c r="M52" s="18" t="n">
        <v>0</v>
      </c>
      <c r="N52" s="20" t="n">
        <v>0</v>
      </c>
      <c r="O52" s="18" t="n">
        <v>0</v>
      </c>
      <c r="P52" s="20" t="n">
        <v>0</v>
      </c>
      <c r="Q52" s="18" t="n">
        <v>1.31205806</v>
      </c>
      <c r="R52" s="20" t="n">
        <v>0.5989885</v>
      </c>
    </row>
    <row r="53" spans="1:18">
      <c r="A53" s="15" t="s">
        <v>476</v>
      </c>
      <c r="B53" s="17" t="n">
        <v>2474</v>
      </c>
      <c r="C53" s="18">
        <f>(2050.0/B53*100)</f>
        <v/>
      </c>
      <c r="D53" s="19" t="n">
        <v>424</v>
      </c>
      <c r="E53" s="18" t="n">
        <v>48.50764865</v>
      </c>
      <c r="F53" s="20" t="n">
        <v>2.35045802</v>
      </c>
      <c r="G53" s="18" t="n">
        <v>40.3859465</v>
      </c>
      <c r="H53" s="20" t="n">
        <v>2.19040018</v>
      </c>
      <c r="I53" s="18" t="n">
        <v>0</v>
      </c>
      <c r="J53" s="20" t="n">
        <v>0</v>
      </c>
      <c r="K53" s="18" t="n">
        <v>5.8038488</v>
      </c>
      <c r="L53" s="20" t="n">
        <v>1.0851719</v>
      </c>
      <c r="M53" s="18" t="n">
        <v>0</v>
      </c>
      <c r="N53" s="20" t="n">
        <v>0</v>
      </c>
      <c r="O53" s="18" t="n">
        <v>0</v>
      </c>
      <c r="P53" s="20" t="n">
        <v>0</v>
      </c>
      <c r="Q53" s="18" t="n">
        <v>5.30255604</v>
      </c>
      <c r="R53" s="20" t="n">
        <v>1.07587691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15.32355803</v>
      </c>
      <c r="F55" s="20" t="n">
        <v>2.11957313</v>
      </c>
      <c r="G55" s="18" t="n">
        <v>83.79913630999999</v>
      </c>
      <c r="H55" s="20" t="n">
        <v>2.12682534</v>
      </c>
      <c r="I55" s="18" t="n">
        <v>0</v>
      </c>
      <c r="J55" s="20" t="n">
        <v>0</v>
      </c>
      <c r="K55" s="18" t="n">
        <v>0</v>
      </c>
      <c r="L55" s="20" t="n">
        <v>0</v>
      </c>
      <c r="M55" s="18" t="n">
        <v>0</v>
      </c>
      <c r="N55" s="20" t="n">
        <v>0</v>
      </c>
      <c r="O55" s="18" t="n">
        <v>0</v>
      </c>
      <c r="P55" s="20" t="n">
        <v>0</v>
      </c>
      <c r="Q55" s="18" t="n">
        <v>0.87730566</v>
      </c>
      <c r="R55" s="20" t="n">
        <v>0.56913629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21.09310999</v>
      </c>
      <c r="F61" s="20" t="n">
        <v>1.8214071</v>
      </c>
      <c r="G61" s="18" t="n">
        <v>77.9326928</v>
      </c>
      <c r="H61" s="20" t="n">
        <v>1.90646704</v>
      </c>
      <c r="I61" s="18" t="n">
        <v>0</v>
      </c>
      <c r="J61" s="20" t="n">
        <v>0</v>
      </c>
      <c r="K61" s="18" t="n">
        <v>0</v>
      </c>
      <c r="L61" s="20" t="n">
        <v>0</v>
      </c>
      <c r="M61" s="18" t="n">
        <v>0</v>
      </c>
      <c r="N61" s="20" t="n">
        <v>0</v>
      </c>
      <c r="O61" s="18" t="n">
        <v>0</v>
      </c>
      <c r="P61" s="20" t="n">
        <v>0</v>
      </c>
      <c r="Q61" s="18" t="n">
        <v>0.97419721</v>
      </c>
      <c r="R61" s="20" t="n">
        <v>0.56419316</v>
      </c>
    </row>
    <row r="62" spans="1:18">
      <c r="A62" s="15" t="s">
        <v>486</v>
      </c>
      <c r="B62" s="17" t="n">
        <v>2230</v>
      </c>
      <c r="C62" s="18">
        <f>(1970.0/B62*100)</f>
        <v/>
      </c>
      <c r="D62" s="19" t="n">
        <v>260</v>
      </c>
      <c r="E62" s="18" t="n">
        <v>9.29832869</v>
      </c>
      <c r="F62" s="20" t="n">
        <v>1.70268241</v>
      </c>
      <c r="G62" s="18" t="n">
        <v>90.70167130999999</v>
      </c>
      <c r="H62" s="20" t="n">
        <v>1.70268241</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(2426.0/B67*100)</f>
        <v/>
      </c>
      <c r="D67" s="19" t="n">
        <v>345</v>
      </c>
      <c r="E67" s="18" t="n">
        <v>46.38290463</v>
      </c>
      <c r="F67" s="20" t="n">
        <v>3.11156362</v>
      </c>
      <c r="G67" s="18" t="n">
        <v>51.73891192</v>
      </c>
      <c r="H67" s="20" t="n">
        <v>3.11143812</v>
      </c>
      <c r="I67" s="18" t="n">
        <v>0</v>
      </c>
      <c r="J67" s="20" t="n">
        <v>0</v>
      </c>
      <c r="K67" s="18" t="n">
        <v>0.33821659</v>
      </c>
      <c r="L67" s="20" t="n">
        <v>0.33829206</v>
      </c>
      <c r="M67" s="18" t="n">
        <v>0</v>
      </c>
      <c r="N67" s="20" t="n">
        <v>0</v>
      </c>
      <c r="O67" s="18" t="n">
        <v>0</v>
      </c>
      <c r="P67" s="20" t="n">
        <v>0</v>
      </c>
      <c r="Q67" s="18" t="n">
        <v>1.53996686</v>
      </c>
      <c r="R67" s="20" t="n">
        <v>0.72429389</v>
      </c>
    </row>
    <row r="68" spans="1:18">
      <c r="A68" s="15" t="s">
        <v>492</v>
      </c>
      <c r="B68" s="17" t="n">
        <v>3460</v>
      </c>
      <c r="C68" s="18">
        <f>(3063.0/B68*100)</f>
        <v/>
      </c>
      <c r="D68" s="19" t="n">
        <v>397</v>
      </c>
      <c r="E68" s="18" t="n">
        <v>35.82319783</v>
      </c>
      <c r="F68" s="20" t="n">
        <v>2.07937417</v>
      </c>
      <c r="G68" s="18" t="n">
        <v>63.09535016</v>
      </c>
      <c r="H68" s="20" t="n">
        <v>2.14630842</v>
      </c>
      <c r="I68" s="18" t="n">
        <v>0</v>
      </c>
      <c r="J68" s="20" t="n">
        <v>0</v>
      </c>
      <c r="K68" s="18" t="n">
        <v>0</v>
      </c>
      <c r="L68" s="20" t="n">
        <v>0</v>
      </c>
      <c r="M68" s="18" t="n">
        <v>0</v>
      </c>
      <c r="N68" s="20" t="n">
        <v>0</v>
      </c>
      <c r="O68" s="18" t="n">
        <v>0</v>
      </c>
      <c r="P68" s="20" t="n">
        <v>0</v>
      </c>
      <c r="Q68" s="18" t="n">
        <v>1.08145202</v>
      </c>
      <c r="R68" s="20" t="n">
        <v>0.48758883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25.66610428</v>
      </c>
      <c r="F70" s="20" t="n">
        <v>1.49706086</v>
      </c>
      <c r="G70" s="18" t="n">
        <v>71.1484978</v>
      </c>
      <c r="H70" s="20" t="n">
        <v>1.56107433</v>
      </c>
      <c r="I70" s="18" t="n">
        <v>0</v>
      </c>
      <c r="J70" s="20" t="n">
        <v>0</v>
      </c>
      <c r="K70" s="18" t="n">
        <v>0.67175236</v>
      </c>
      <c r="L70" s="20" t="n">
        <v>0.24989273</v>
      </c>
      <c r="M70" s="18" t="n">
        <v>0</v>
      </c>
      <c r="N70" s="20" t="n">
        <v>0</v>
      </c>
      <c r="O70" s="18" t="n">
        <v>0</v>
      </c>
      <c r="P70" s="20" t="n">
        <v>0</v>
      </c>
      <c r="Q70" s="18" t="n">
        <v>2.51364557</v>
      </c>
      <c r="R70" s="20" t="n">
        <v>0.47845541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(2755.0/B72*100)</f>
        <v/>
      </c>
      <c r="D72" s="19" t="n">
        <v>352</v>
      </c>
      <c r="E72" s="18" t="n">
        <v>19.30027029</v>
      </c>
      <c r="F72" s="20" t="n">
        <v>1.9874662</v>
      </c>
      <c r="G72" s="18" t="n">
        <v>79.80326097</v>
      </c>
      <c r="H72" s="20" t="n">
        <v>2.09307241</v>
      </c>
      <c r="I72" s="18" t="n">
        <v>0</v>
      </c>
      <c r="J72" s="20" t="n">
        <v>0</v>
      </c>
      <c r="K72" s="18" t="n">
        <v>0.26407521</v>
      </c>
      <c r="L72" s="20" t="n">
        <v>0.2629813</v>
      </c>
      <c r="M72" s="18" t="n">
        <v>0</v>
      </c>
      <c r="N72" s="20" t="n">
        <v>0</v>
      </c>
      <c r="O72" s="18" t="n">
        <v>0</v>
      </c>
      <c r="P72" s="20" t="n">
        <v>0</v>
      </c>
      <c r="Q72" s="18" t="n">
        <v>0.63239354</v>
      </c>
      <c r="R72" s="20" t="n">
        <v>0.44858709</v>
      </c>
    </row>
    <row r="73" spans="1:18">
      <c r="A73" s="15" t="s">
        <v>497</v>
      </c>
      <c r="B73" s="17" t="n">
        <v>2973</v>
      </c>
      <c r="C73" s="18">
        <f>(2590.0/B73*100)</f>
        <v/>
      </c>
      <c r="D73" s="19" t="n">
        <v>383</v>
      </c>
      <c r="E73" s="18" t="n">
        <v>13.68526461</v>
      </c>
      <c r="F73" s="20" t="n">
        <v>1.85816912</v>
      </c>
      <c r="G73" s="18" t="n">
        <v>86.31473539</v>
      </c>
      <c r="H73" s="20" t="n">
        <v>1.85816912</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(3346.0/B74*100)</f>
        <v/>
      </c>
      <c r="D74" s="19" t="n">
        <v>473</v>
      </c>
      <c r="E74" s="18" t="n">
        <v>14.6075293</v>
      </c>
      <c r="F74" s="20" t="n">
        <v>1.64987976</v>
      </c>
      <c r="G74" s="18" t="n">
        <v>85.2242634</v>
      </c>
      <c r="H74" s="20" t="n">
        <v>1.64434986</v>
      </c>
      <c r="I74" s="18" t="n">
        <v>0</v>
      </c>
      <c r="J74" s="20" t="n">
        <v>0</v>
      </c>
      <c r="K74" s="18" t="n">
        <v>0.1682073</v>
      </c>
      <c r="L74" s="20" t="n">
        <v>0.16759912</v>
      </c>
      <c r="M74" s="18" t="n">
        <v>0</v>
      </c>
      <c r="N74" s="20" t="n">
        <v>0</v>
      </c>
      <c r="O74" s="18" t="n">
        <v>0</v>
      </c>
      <c r="P74" s="20" t="n">
        <v>0</v>
      </c>
      <c r="Q74" s="18" t="n">
        <v>0</v>
      </c>
      <c r="R74" s="20" t="n">
        <v>0</v>
      </c>
    </row>
    <row r="75" spans="1:18">
      <c r="A75" s="15" t="s">
        <v>499</v>
      </c>
      <c r="B75" s="17" t="n">
        <v>4652</v>
      </c>
      <c r="C75" s="18">
        <f>(4082.0/B75*100)</f>
        <v/>
      </c>
      <c r="D75" s="19" t="n">
        <v>570</v>
      </c>
      <c r="E75" s="18" t="n">
        <v>33.3340185</v>
      </c>
      <c r="F75" s="20" t="n">
        <v>2.62093214</v>
      </c>
      <c r="G75" s="18" t="n">
        <v>66.2763108</v>
      </c>
      <c r="H75" s="20" t="n">
        <v>2.58001963</v>
      </c>
      <c r="I75" s="18" t="n">
        <v>0</v>
      </c>
      <c r="J75" s="20" t="n">
        <v>0</v>
      </c>
      <c r="K75" s="18" t="n">
        <v>0</v>
      </c>
      <c r="L75" s="20" t="n">
        <v>0</v>
      </c>
      <c r="M75" s="18" t="n">
        <v>0</v>
      </c>
      <c r="N75" s="20" t="n">
        <v>0</v>
      </c>
      <c r="O75" s="18" t="n">
        <v>0</v>
      </c>
      <c r="P75" s="20" t="n">
        <v>0</v>
      </c>
      <c r="Q75" s="18" t="n">
        <v>0.3896707</v>
      </c>
      <c r="R75" s="20" t="n">
        <v>0.30127432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(2629.0/B77*100)</f>
        <v/>
      </c>
      <c r="D77" s="19" t="n">
        <v>340</v>
      </c>
      <c r="E77" s="18" t="n">
        <v>26.28429192</v>
      </c>
      <c r="F77" s="20" t="n">
        <v>2.36174756</v>
      </c>
      <c r="G77" s="18" t="n">
        <v>67.21059565</v>
      </c>
      <c r="H77" s="20" t="n">
        <v>2.72816514</v>
      </c>
      <c r="I77" s="18" t="n">
        <v>0</v>
      </c>
      <c r="J77" s="20" t="n">
        <v>0</v>
      </c>
      <c r="K77" s="18" t="n">
        <v>0.52080848</v>
      </c>
      <c r="L77" s="20" t="n">
        <v>0.37636953</v>
      </c>
      <c r="M77" s="18" t="n">
        <v>0</v>
      </c>
      <c r="N77" s="20" t="n">
        <v>0</v>
      </c>
      <c r="O77" s="18" t="n">
        <v>0</v>
      </c>
      <c r="P77" s="20" t="n">
        <v>0</v>
      </c>
      <c r="Q77" s="18" t="n">
        <v>5.98430395</v>
      </c>
      <c r="R77" s="20" t="n">
        <v>1.40584248</v>
      </c>
    </row>
    <row r="78" spans="1:18">
      <c r="A78" s="15" t="s">
        <v>502</v>
      </c>
      <c r="B78" s="17" t="n">
        <v>7115</v>
      </c>
      <c r="C78" s="18">
        <f>(6211.0/B78*100)</f>
        <v/>
      </c>
      <c r="D78" s="19" t="n">
        <v>904</v>
      </c>
      <c r="E78" s="18" t="n">
        <v>20.78788924</v>
      </c>
      <c r="F78" s="20" t="n">
        <v>1.49383099</v>
      </c>
      <c r="G78" s="18" t="n">
        <v>77.53980333</v>
      </c>
      <c r="H78" s="20" t="n">
        <v>1.53601361</v>
      </c>
      <c r="I78" s="18" t="n">
        <v>0</v>
      </c>
      <c r="J78" s="20" t="n">
        <v>0</v>
      </c>
      <c r="K78" s="18" t="n">
        <v>0.42903762</v>
      </c>
      <c r="L78" s="20" t="n">
        <v>0.30901824</v>
      </c>
      <c r="M78" s="18" t="n">
        <v>0</v>
      </c>
      <c r="N78" s="20" t="n">
        <v>0</v>
      </c>
      <c r="O78" s="18" t="n">
        <v>0</v>
      </c>
      <c r="P78" s="20" t="n">
        <v>0</v>
      </c>
      <c r="Q78" s="18" t="n">
        <v>1.24326981</v>
      </c>
      <c r="R78" s="20" t="n">
        <v>0.45137482</v>
      </c>
    </row>
    <row r="79" spans="1:18">
      <c r="A79" s="15" t="s">
        <v>503</v>
      </c>
      <c r="B79" s="17" t="n">
        <v>3154</v>
      </c>
      <c r="C79" s="18">
        <f>(2779.0/B79*100)</f>
        <v/>
      </c>
      <c r="D79" s="19" t="n">
        <v>375</v>
      </c>
      <c r="E79" s="18" t="n">
        <v>31.06173213</v>
      </c>
      <c r="F79" s="20" t="n">
        <v>2.6262158</v>
      </c>
      <c r="G79" s="18" t="n">
        <v>65.99438979999999</v>
      </c>
      <c r="H79" s="20" t="n">
        <v>2.50621015</v>
      </c>
      <c r="I79" s="18" t="n">
        <v>0</v>
      </c>
      <c r="J79" s="20" t="n">
        <v>0</v>
      </c>
      <c r="K79" s="18" t="n">
        <v>0.53866658</v>
      </c>
      <c r="L79" s="20" t="n">
        <v>0.36104661</v>
      </c>
      <c r="M79" s="18" t="n">
        <v>0</v>
      </c>
      <c r="N79" s="20" t="n">
        <v>0</v>
      </c>
      <c r="O79" s="18" t="n">
        <v>0</v>
      </c>
      <c r="P79" s="20" t="n">
        <v>0</v>
      </c>
      <c r="Q79" s="18" t="n">
        <v>2.40521149</v>
      </c>
      <c r="R79" s="20" t="n">
        <v>0.75748723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(14015.0/B82*100)</f>
        <v/>
      </c>
      <c r="D82" s="19" t="n">
        <v>1946</v>
      </c>
      <c r="E82" s="18" t="n">
        <v>24.66813336</v>
      </c>
      <c r="F82" s="20" t="n">
        <v>1.27006341</v>
      </c>
      <c r="G82" s="18" t="n">
        <v>75.07838717999999</v>
      </c>
      <c r="H82" s="20" t="n">
        <v>1.26425217</v>
      </c>
      <c r="I82" s="18" t="n">
        <v>0</v>
      </c>
      <c r="J82" s="20" t="n">
        <v>0</v>
      </c>
      <c r="K82" s="18" t="n">
        <v>0.03481524</v>
      </c>
      <c r="L82" s="20" t="n">
        <v>0.03027601</v>
      </c>
      <c r="M82" s="18" t="n">
        <v>0</v>
      </c>
      <c r="N82" s="20" t="n">
        <v>0</v>
      </c>
      <c r="O82" s="18" t="n">
        <v>0</v>
      </c>
      <c r="P82" s="20" t="n">
        <v>0</v>
      </c>
      <c r="Q82" s="18" t="n">
        <v>0.21866422</v>
      </c>
      <c r="R82" s="20" t="n">
        <v>0.07577158000000001</v>
      </c>
    </row>
    <row r="83" spans="1:18">
      <c r="A83" s="15" t="s">
        <v>507</v>
      </c>
      <c r="B83" s="17" t="n">
        <v>808</v>
      </c>
      <c r="C83" s="18">
        <f>(710.0/B83*100)</f>
        <v/>
      </c>
      <c r="D83" s="19" t="n">
        <v>98</v>
      </c>
      <c r="E83" s="18" t="n">
        <v>14.78042464</v>
      </c>
      <c r="F83" s="20" t="n">
        <v>4.43610752</v>
      </c>
      <c r="G83" s="18" t="n">
        <v>85.21957535999999</v>
      </c>
      <c r="H83" s="20" t="n">
        <v>4.43610752</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(815.0/B84*100)</f>
        <v/>
      </c>
      <c r="D84" s="19" t="n">
        <v>123</v>
      </c>
      <c r="E84" s="18" t="n">
        <v>23.19669754</v>
      </c>
      <c r="F84" s="20" t="n">
        <v>4.62634497</v>
      </c>
      <c r="G84" s="18" t="n">
        <v>76.80330246</v>
      </c>
      <c r="H84" s="20" t="n">
        <v>4.62634497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(6288.0/B7*100)</f>
        <v/>
      </c>
      <c r="D7" s="19" t="n">
        <v>875</v>
      </c>
      <c r="E7" s="18" t="n">
        <v>47.02964871</v>
      </c>
      <c r="F7" s="20" t="n">
        <v>1.97113122</v>
      </c>
      <c r="G7" s="18" t="n">
        <v>52.51318168</v>
      </c>
      <c r="H7" s="20" t="n">
        <v>2.0146989</v>
      </c>
      <c r="I7" s="18" t="n">
        <v>0</v>
      </c>
      <c r="J7" s="20" t="n">
        <v>0</v>
      </c>
      <c r="K7" s="18" t="n">
        <v>0.02126951</v>
      </c>
      <c r="L7" s="20" t="n">
        <v>0.02167857</v>
      </c>
      <c r="M7" s="18" t="n">
        <v>0</v>
      </c>
      <c r="N7" s="20" t="n">
        <v>0</v>
      </c>
      <c r="O7" s="18" t="n">
        <v>0</v>
      </c>
      <c r="P7" s="20" t="n">
        <v>0</v>
      </c>
      <c r="Q7" s="18" t="n">
        <v>0.43590009</v>
      </c>
      <c r="R7" s="20" t="n">
        <v>0.24249844</v>
      </c>
    </row>
    <row r="8" spans="1:18">
      <c r="A8" s="15" t="s">
        <v>430</v>
      </c>
      <c r="B8" s="17" t="n">
        <v>3443</v>
      </c>
      <c r="C8" s="18">
        <f>(3011.0/B8*100)</f>
        <v/>
      </c>
      <c r="D8" s="19" t="n">
        <v>432</v>
      </c>
      <c r="E8" s="18" t="n">
        <v>53.58022363</v>
      </c>
      <c r="F8" s="20" t="n">
        <v>2.72066026</v>
      </c>
      <c r="G8" s="18" t="n">
        <v>45.610984</v>
      </c>
      <c r="H8" s="20" t="n">
        <v>2.77670354</v>
      </c>
      <c r="I8" s="18" t="n">
        <v>0</v>
      </c>
      <c r="J8" s="20" t="n">
        <v>0</v>
      </c>
      <c r="K8" s="18" t="n">
        <v>0</v>
      </c>
      <c r="L8" s="20" t="n">
        <v>0</v>
      </c>
      <c r="M8" s="18" t="n">
        <v>0</v>
      </c>
      <c r="N8" s="20" t="n">
        <v>0</v>
      </c>
      <c r="O8" s="18" t="n">
        <v>0</v>
      </c>
      <c r="P8" s="20" t="n">
        <v>0</v>
      </c>
      <c r="Q8" s="18" t="n">
        <v>0.80879237</v>
      </c>
      <c r="R8" s="20" t="n">
        <v>0.49528373</v>
      </c>
    </row>
    <row r="9" spans="1:18">
      <c r="A9" s="15" t="s">
        <v>431</v>
      </c>
      <c r="B9" s="17" t="n">
        <v>4752</v>
      </c>
      <c r="C9" s="18">
        <f>(4182.0/B9*100)</f>
        <v/>
      </c>
      <c r="D9" s="19" t="n">
        <v>570</v>
      </c>
      <c r="E9" s="18" t="n">
        <v>50.8738567</v>
      </c>
      <c r="F9" s="20" t="n">
        <v>2.17791912</v>
      </c>
      <c r="G9" s="18" t="n">
        <v>48.16596163</v>
      </c>
      <c r="H9" s="20" t="n">
        <v>2.14281224</v>
      </c>
      <c r="I9" s="18" t="n">
        <v>0</v>
      </c>
      <c r="J9" s="20" t="n">
        <v>0</v>
      </c>
      <c r="K9" s="18" t="n">
        <v>0.16612157</v>
      </c>
      <c r="L9" s="20" t="n">
        <v>0.17394427</v>
      </c>
      <c r="M9" s="18" t="n">
        <v>0</v>
      </c>
      <c r="N9" s="20" t="n">
        <v>0</v>
      </c>
      <c r="O9" s="18" t="n">
        <v>0</v>
      </c>
      <c r="P9" s="20" t="n">
        <v>0</v>
      </c>
      <c r="Q9" s="18" t="n">
        <v>0.7940601</v>
      </c>
      <c r="R9" s="20" t="n">
        <v>0.37605707</v>
      </c>
    </row>
    <row r="10" spans="1:18">
      <c r="A10" s="15" t="s">
        <v>432</v>
      </c>
      <c r="B10" s="17" t="n">
        <v>10022</v>
      </c>
      <c r="C10" s="18">
        <f>(8780.0/B10*100)</f>
        <v/>
      </c>
      <c r="D10" s="19" t="n">
        <v>1242</v>
      </c>
      <c r="E10" s="18" t="n">
        <v>39.71197228</v>
      </c>
      <c r="F10" s="20" t="n">
        <v>1.98832889</v>
      </c>
      <c r="G10" s="18" t="n">
        <v>60.03634923</v>
      </c>
      <c r="H10" s="20" t="n">
        <v>1.9951756</v>
      </c>
      <c r="I10" s="18" t="n">
        <v>0</v>
      </c>
      <c r="J10" s="20" t="n">
        <v>0</v>
      </c>
      <c r="K10" s="18" t="n">
        <v>0.02966368</v>
      </c>
      <c r="L10" s="20" t="n">
        <v>0.02319535</v>
      </c>
      <c r="M10" s="18" t="n">
        <v>0</v>
      </c>
      <c r="N10" s="20" t="n">
        <v>0</v>
      </c>
      <c r="O10" s="18" t="n">
        <v>0</v>
      </c>
      <c r="P10" s="20" t="n">
        <v>0</v>
      </c>
      <c r="Q10" s="18" t="n">
        <v>0.2220148</v>
      </c>
      <c r="R10" s="20" t="n">
        <v>0.15916865</v>
      </c>
    </row>
    <row r="11" spans="1:18">
      <c r="A11" s="15" t="s">
        <v>433</v>
      </c>
      <c r="B11" s="17" t="n">
        <v>3500</v>
      </c>
      <c r="C11" s="18">
        <f>(3064.0/B11*100)</f>
        <v/>
      </c>
      <c r="D11" s="19" t="n">
        <v>436</v>
      </c>
      <c r="E11" s="18" t="n">
        <v>58.7586626</v>
      </c>
      <c r="F11" s="20" t="n">
        <v>2.62508682</v>
      </c>
      <c r="G11" s="18" t="n">
        <v>40.62441141</v>
      </c>
      <c r="H11" s="20" t="n">
        <v>2.61772646</v>
      </c>
      <c r="I11" s="18" t="n">
        <v>0</v>
      </c>
      <c r="J11" s="20" t="n">
        <v>0</v>
      </c>
      <c r="K11" s="18" t="n">
        <v>0.35841928</v>
      </c>
      <c r="L11" s="20" t="n">
        <v>0.35394082</v>
      </c>
      <c r="M11" s="18" t="n">
        <v>0</v>
      </c>
      <c r="N11" s="20" t="n">
        <v>0</v>
      </c>
      <c r="O11" s="18" t="n">
        <v>0</v>
      </c>
      <c r="P11" s="20" t="n">
        <v>0</v>
      </c>
      <c r="Q11" s="18" t="n">
        <v>0.25850672</v>
      </c>
      <c r="R11" s="20" t="n">
        <v>0.25376696</v>
      </c>
    </row>
    <row r="12" spans="1:18">
      <c r="A12" s="15" t="s">
        <v>434</v>
      </c>
      <c r="B12" s="17" t="n">
        <v>3422</v>
      </c>
      <c r="C12" s="18">
        <f>(3017.0/B12*100)</f>
        <v/>
      </c>
      <c r="D12" s="19" t="n">
        <v>405</v>
      </c>
      <c r="E12" s="18" t="n">
        <v>47.5740402</v>
      </c>
      <c r="F12" s="20" t="n">
        <v>3.0959593</v>
      </c>
      <c r="G12" s="18" t="n">
        <v>51.96360434</v>
      </c>
      <c r="H12" s="20" t="n">
        <v>3.08169733</v>
      </c>
      <c r="I12" s="18" t="n">
        <v>0</v>
      </c>
      <c r="J12" s="20" t="n">
        <v>0</v>
      </c>
      <c r="K12" s="18" t="n">
        <v>0</v>
      </c>
      <c r="L12" s="20" t="n">
        <v>0</v>
      </c>
      <c r="M12" s="18" t="n">
        <v>0</v>
      </c>
      <c r="N12" s="20" t="n">
        <v>0</v>
      </c>
      <c r="O12" s="18" t="n">
        <v>0</v>
      </c>
      <c r="P12" s="20" t="n">
        <v>0</v>
      </c>
      <c r="Q12" s="18" t="n">
        <v>0.46235546</v>
      </c>
      <c r="R12" s="20" t="n">
        <v>0.31614758</v>
      </c>
    </row>
    <row r="13" spans="1:18">
      <c r="A13" s="15" t="s">
        <v>435</v>
      </c>
      <c r="B13" s="17" t="n">
        <v>3602</v>
      </c>
      <c r="C13" s="18">
        <f>(3190.0/B13*100)</f>
        <v/>
      </c>
      <c r="D13" s="19" t="n">
        <v>412</v>
      </c>
      <c r="E13" s="18" t="n">
        <v>50.24779826</v>
      </c>
      <c r="F13" s="20" t="n">
        <v>3.20664005</v>
      </c>
      <c r="G13" s="18" t="n">
        <v>48.71801033</v>
      </c>
      <c r="H13" s="20" t="n">
        <v>3.30184048</v>
      </c>
      <c r="I13" s="18" t="n">
        <v>0</v>
      </c>
      <c r="J13" s="20" t="n">
        <v>0</v>
      </c>
      <c r="K13" s="18" t="n">
        <v>0.26307142</v>
      </c>
      <c r="L13" s="20" t="n">
        <v>0.19356494</v>
      </c>
      <c r="M13" s="18" t="n">
        <v>0</v>
      </c>
      <c r="N13" s="20" t="n">
        <v>0</v>
      </c>
      <c r="O13" s="18" t="n">
        <v>0</v>
      </c>
      <c r="P13" s="20" t="n">
        <v>0</v>
      </c>
      <c r="Q13" s="18" t="n">
        <v>0.77111999</v>
      </c>
      <c r="R13" s="20" t="n">
        <v>0.5556954</v>
      </c>
    </row>
    <row r="14" spans="1:18">
      <c r="A14" s="15" t="s">
        <v>436</v>
      </c>
      <c r="B14" s="17" t="n">
        <v>2788</v>
      </c>
      <c r="C14" s="18">
        <f>(2454.0/B14*100)</f>
        <v/>
      </c>
      <c r="D14" s="19" t="n">
        <v>334</v>
      </c>
      <c r="E14" s="18" t="n">
        <v>38.02910379</v>
      </c>
      <c r="F14" s="20" t="n">
        <v>2.83141248</v>
      </c>
      <c r="G14" s="18" t="n">
        <v>61.75861511</v>
      </c>
      <c r="H14" s="20" t="n">
        <v>2.85619232</v>
      </c>
      <c r="I14" s="18" t="n">
        <v>0</v>
      </c>
      <c r="J14" s="20" t="n">
        <v>0</v>
      </c>
      <c r="K14" s="18" t="n">
        <v>0</v>
      </c>
      <c r="L14" s="20" t="n">
        <v>0</v>
      </c>
      <c r="M14" s="18" t="n">
        <v>0</v>
      </c>
      <c r="N14" s="20" t="n">
        <v>0</v>
      </c>
      <c r="O14" s="18" t="n">
        <v>0</v>
      </c>
      <c r="P14" s="20" t="n">
        <v>0</v>
      </c>
      <c r="Q14" s="18" t="n">
        <v>0.2122811</v>
      </c>
      <c r="R14" s="20" t="n">
        <v>0.21193439</v>
      </c>
    </row>
    <row r="15" spans="1:18">
      <c r="A15" s="15" t="s">
        <v>437</v>
      </c>
      <c r="B15" s="17" t="n">
        <v>2863</v>
      </c>
      <c r="C15" s="18">
        <f>(2516.0/B15*100)</f>
        <v/>
      </c>
      <c r="D15" s="19" t="n">
        <v>347</v>
      </c>
      <c r="E15" s="18" t="n">
        <v>43.74265422</v>
      </c>
      <c r="F15" s="20" t="n">
        <v>2.77516015</v>
      </c>
      <c r="G15" s="18" t="n">
        <v>54.85611837</v>
      </c>
      <c r="H15" s="20" t="n">
        <v>2.78789234</v>
      </c>
      <c r="I15" s="18" t="n">
        <v>0</v>
      </c>
      <c r="J15" s="20" t="n">
        <v>0</v>
      </c>
      <c r="K15" s="18" t="n">
        <v>0</v>
      </c>
      <c r="L15" s="20" t="n">
        <v>0</v>
      </c>
      <c r="M15" s="18" t="n">
        <v>0</v>
      </c>
      <c r="N15" s="20" t="n">
        <v>0</v>
      </c>
      <c r="O15" s="18" t="n">
        <v>0</v>
      </c>
      <c r="P15" s="20" t="n">
        <v>0</v>
      </c>
      <c r="Q15" s="18" t="n">
        <v>1.40122741</v>
      </c>
      <c r="R15" s="20" t="n">
        <v>0.72370048</v>
      </c>
    </row>
    <row r="16" spans="1:18">
      <c r="A16" s="15" t="s">
        <v>438</v>
      </c>
      <c r="B16" s="17" t="n">
        <v>3111</v>
      </c>
      <c r="C16" s="18">
        <f>(2720.0/B16*100)</f>
        <v/>
      </c>
      <c r="D16" s="19" t="n">
        <v>391</v>
      </c>
      <c r="E16" s="18" t="n">
        <v>39.44639648</v>
      </c>
      <c r="F16" s="20" t="n">
        <v>2.52532461</v>
      </c>
      <c r="G16" s="18" t="n">
        <v>59.1843251</v>
      </c>
      <c r="H16" s="20" t="n">
        <v>2.53732372</v>
      </c>
      <c r="I16" s="18" t="n">
        <v>0</v>
      </c>
      <c r="J16" s="20" t="n">
        <v>0</v>
      </c>
      <c r="K16" s="18" t="n">
        <v>0.8089030699999999</v>
      </c>
      <c r="L16" s="20" t="n">
        <v>0.54681987</v>
      </c>
      <c r="M16" s="18" t="n">
        <v>0</v>
      </c>
      <c r="N16" s="20" t="n">
        <v>0</v>
      </c>
      <c r="O16" s="18" t="n">
        <v>0</v>
      </c>
      <c r="P16" s="20" t="n">
        <v>0</v>
      </c>
      <c r="Q16" s="18" t="n">
        <v>0.56037536</v>
      </c>
      <c r="R16" s="20" t="n">
        <v>0.383187</v>
      </c>
    </row>
    <row r="17" spans="1:18">
      <c r="A17" s="15" t="s">
        <v>439</v>
      </c>
      <c r="B17" s="17" t="n">
        <v>3197</v>
      </c>
      <c r="C17" s="18">
        <f>(2833.0/B17*100)</f>
        <v/>
      </c>
      <c r="D17" s="19" t="n">
        <v>364</v>
      </c>
      <c r="E17" s="18" t="n">
        <v>47.23181035</v>
      </c>
      <c r="F17" s="20" t="n">
        <v>2.90935286</v>
      </c>
      <c r="G17" s="18" t="n">
        <v>51.79558506</v>
      </c>
      <c r="H17" s="20" t="n">
        <v>2.96070835</v>
      </c>
      <c r="I17" s="18" t="n">
        <v>0</v>
      </c>
      <c r="J17" s="20" t="n">
        <v>0</v>
      </c>
      <c r="K17" s="18" t="n">
        <v>0.20404806</v>
      </c>
      <c r="L17" s="20" t="n">
        <v>0.20445889</v>
      </c>
      <c r="M17" s="18" t="n">
        <v>0</v>
      </c>
      <c r="N17" s="20" t="n">
        <v>0</v>
      </c>
      <c r="O17" s="18" t="n">
        <v>0</v>
      </c>
      <c r="P17" s="20" t="n">
        <v>0</v>
      </c>
      <c r="Q17" s="18" t="n">
        <v>0.76855653</v>
      </c>
      <c r="R17" s="20" t="n">
        <v>0.40573146</v>
      </c>
    </row>
    <row r="18" spans="1:18">
      <c r="A18" s="15" t="s">
        <v>440</v>
      </c>
      <c r="B18" s="17" t="n">
        <v>2706</v>
      </c>
      <c r="C18" s="18">
        <f>(2373.0/B18*100)</f>
        <v/>
      </c>
      <c r="D18" s="19" t="n">
        <v>333</v>
      </c>
      <c r="E18" s="18" t="n">
        <v>42.32463996</v>
      </c>
      <c r="F18" s="20" t="n">
        <v>2.7310343</v>
      </c>
      <c r="G18" s="18" t="n">
        <v>56.52405039</v>
      </c>
      <c r="H18" s="20" t="n">
        <v>2.75341052</v>
      </c>
      <c r="I18" s="18" t="n">
        <v>0</v>
      </c>
      <c r="J18" s="20" t="n">
        <v>0</v>
      </c>
      <c r="K18" s="18" t="n">
        <v>0</v>
      </c>
      <c r="L18" s="20" t="n">
        <v>0</v>
      </c>
      <c r="M18" s="18" t="n">
        <v>0</v>
      </c>
      <c r="N18" s="20" t="n">
        <v>0</v>
      </c>
      <c r="O18" s="18" t="n">
        <v>0</v>
      </c>
      <c r="P18" s="20" t="n">
        <v>0</v>
      </c>
      <c r="Q18" s="18" t="n">
        <v>1.15130965</v>
      </c>
      <c r="R18" s="20" t="n">
        <v>0.56142999</v>
      </c>
    </row>
    <row r="19" spans="1:18">
      <c r="A19" s="15" t="s">
        <v>441</v>
      </c>
      <c r="B19" s="17" t="n">
        <v>2850</v>
      </c>
      <c r="C19" s="18">
        <f>(2514.0/B19*100)</f>
        <v/>
      </c>
      <c r="D19" s="19" t="n">
        <v>336</v>
      </c>
      <c r="E19" s="18" t="n">
        <v>40.53778489</v>
      </c>
      <c r="F19" s="20" t="n">
        <v>2.6157663</v>
      </c>
      <c r="G19" s="18" t="n">
        <v>58.68183165</v>
      </c>
      <c r="H19" s="20" t="n">
        <v>2.61158781</v>
      </c>
      <c r="I19" s="18" t="n">
        <v>0</v>
      </c>
      <c r="J19" s="20" t="n">
        <v>0</v>
      </c>
      <c r="K19" s="18" t="n">
        <v>0</v>
      </c>
      <c r="L19" s="20" t="n">
        <v>0</v>
      </c>
      <c r="M19" s="18" t="n">
        <v>0</v>
      </c>
      <c r="N19" s="20" t="n">
        <v>0</v>
      </c>
      <c r="O19" s="18" t="n">
        <v>0</v>
      </c>
      <c r="P19" s="20" t="n">
        <v>0</v>
      </c>
      <c r="Q19" s="18" t="n">
        <v>0.78038346</v>
      </c>
      <c r="R19" s="20" t="n">
        <v>0.56697111</v>
      </c>
    </row>
    <row r="20" spans="1:18">
      <c r="A20" s="15" t="s">
        <v>442</v>
      </c>
      <c r="B20" s="17" t="n">
        <v>1741</v>
      </c>
      <c r="C20" s="18">
        <f>(1525.0/B20*100)</f>
        <v/>
      </c>
      <c r="D20" s="19" t="n">
        <v>216</v>
      </c>
      <c r="E20" s="18" t="n">
        <v>47.9234469</v>
      </c>
      <c r="F20" s="20" t="n">
        <v>3.51142845</v>
      </c>
      <c r="G20" s="18" t="n">
        <v>50.53835977</v>
      </c>
      <c r="H20" s="20" t="n">
        <v>3.26320345</v>
      </c>
      <c r="I20" s="18" t="n">
        <v>0</v>
      </c>
      <c r="J20" s="20" t="n">
        <v>0</v>
      </c>
      <c r="K20" s="18" t="n">
        <v>0.71382444</v>
      </c>
      <c r="L20" s="20" t="n">
        <v>0.72958075</v>
      </c>
      <c r="M20" s="18" t="n">
        <v>0</v>
      </c>
      <c r="N20" s="20" t="n">
        <v>0</v>
      </c>
      <c r="O20" s="18" t="n">
        <v>0</v>
      </c>
      <c r="P20" s="20" t="n">
        <v>0</v>
      </c>
      <c r="Q20" s="18" t="n">
        <v>0.82436889</v>
      </c>
      <c r="R20" s="20" t="n">
        <v>0.59140185</v>
      </c>
    </row>
    <row r="21" spans="1:18">
      <c r="A21" s="15" t="s">
        <v>443</v>
      </c>
      <c r="B21" s="17" t="n">
        <v>2833</v>
      </c>
      <c r="C21" s="18">
        <f>(2356.0/B21*100)</f>
        <v/>
      </c>
      <c r="D21" s="19" t="n">
        <v>477</v>
      </c>
      <c r="E21" s="18" t="n">
        <v>48.73380434</v>
      </c>
      <c r="F21" s="20" t="n">
        <v>2.47762832</v>
      </c>
      <c r="G21" s="18" t="n">
        <v>51.26619566</v>
      </c>
      <c r="H21" s="20" t="n">
        <v>2.47762832</v>
      </c>
      <c r="I21" s="18" t="n">
        <v>0</v>
      </c>
      <c r="J21" s="20" t="n">
        <v>0</v>
      </c>
      <c r="K21" s="18" t="n">
        <v>0</v>
      </c>
      <c r="L21" s="20" t="n">
        <v>0</v>
      </c>
      <c r="M21" s="18" t="n">
        <v>0</v>
      </c>
      <c r="N21" s="20" t="n">
        <v>0</v>
      </c>
      <c r="O21" s="18" t="n">
        <v>0</v>
      </c>
      <c r="P21" s="20" t="n">
        <v>0</v>
      </c>
      <c r="Q21" s="18" t="n">
        <v>0</v>
      </c>
      <c r="R21" s="20" t="n">
        <v>0</v>
      </c>
    </row>
    <row r="22" spans="1:18">
      <c r="A22" s="15" t="s">
        <v>444</v>
      </c>
      <c r="B22" s="17" t="n">
        <v>3667</v>
      </c>
      <c r="C22" s="18">
        <f>(3277.0/B22*100)</f>
        <v/>
      </c>
      <c r="D22" s="19" t="n">
        <v>390</v>
      </c>
      <c r="E22" s="18" t="n">
        <v>48.27127334</v>
      </c>
      <c r="F22" s="20" t="n">
        <v>2.54184335</v>
      </c>
      <c r="G22" s="18" t="n">
        <v>50.28469427</v>
      </c>
      <c r="H22" s="20" t="n">
        <v>2.4306765</v>
      </c>
      <c r="I22" s="18" t="n">
        <v>0</v>
      </c>
      <c r="J22" s="20" t="n">
        <v>0</v>
      </c>
      <c r="K22" s="18" t="n">
        <v>0.2498389</v>
      </c>
      <c r="L22" s="20" t="n">
        <v>0.25206544</v>
      </c>
      <c r="M22" s="18" t="n">
        <v>0</v>
      </c>
      <c r="N22" s="20" t="n">
        <v>0</v>
      </c>
      <c r="O22" s="18" t="n">
        <v>0</v>
      </c>
      <c r="P22" s="20" t="n">
        <v>0</v>
      </c>
      <c r="Q22" s="18" t="n">
        <v>1.1941935</v>
      </c>
      <c r="R22" s="20" t="n">
        <v>0.53098022</v>
      </c>
    </row>
    <row r="23" spans="1:18">
      <c r="A23" s="15" t="s">
        <v>445</v>
      </c>
      <c r="B23" s="17" t="n">
        <v>5792</v>
      </c>
      <c r="C23" s="18">
        <f>(5087.0/B23*100)</f>
        <v/>
      </c>
      <c r="D23" s="19" t="n">
        <v>705</v>
      </c>
      <c r="E23" s="18" t="n">
        <v>49.60003357</v>
      </c>
      <c r="F23" s="20" t="n">
        <v>2.44481737</v>
      </c>
      <c r="G23" s="18" t="n">
        <v>49.4520344</v>
      </c>
      <c r="H23" s="20" t="n">
        <v>2.54654056</v>
      </c>
      <c r="I23" s="18" t="n">
        <v>0</v>
      </c>
      <c r="J23" s="20" t="n">
        <v>0</v>
      </c>
      <c r="K23" s="18" t="n">
        <v>0.42107578</v>
      </c>
      <c r="L23" s="20" t="n">
        <v>0.46990597</v>
      </c>
      <c r="M23" s="18" t="n">
        <v>0</v>
      </c>
      <c r="N23" s="20" t="n">
        <v>0</v>
      </c>
      <c r="O23" s="18" t="n">
        <v>0</v>
      </c>
      <c r="P23" s="20" t="n">
        <v>0</v>
      </c>
      <c r="Q23" s="18" t="n">
        <v>0.52685625</v>
      </c>
      <c r="R23" s="20" t="n">
        <v>0.29782828</v>
      </c>
    </row>
    <row r="24" spans="1:18">
      <c r="A24" s="15" t="s">
        <v>446</v>
      </c>
      <c r="B24" s="17" t="n">
        <v>3309</v>
      </c>
      <c r="C24" s="18">
        <f>(2908.0/B24*100)</f>
        <v/>
      </c>
      <c r="D24" s="19" t="n">
        <v>401</v>
      </c>
      <c r="E24" s="18" t="n">
        <v>38.47622535</v>
      </c>
      <c r="F24" s="20" t="n">
        <v>2.63992719</v>
      </c>
      <c r="G24" s="18" t="n">
        <v>61.26767744</v>
      </c>
      <c r="H24" s="20" t="n">
        <v>2.66975054</v>
      </c>
      <c r="I24" s="18" t="n">
        <v>0</v>
      </c>
      <c r="J24" s="20" t="n">
        <v>0</v>
      </c>
      <c r="K24" s="18" t="n">
        <v>0.25609721</v>
      </c>
      <c r="L24" s="20" t="n">
        <v>0.24389183</v>
      </c>
      <c r="M24" s="18" t="n">
        <v>0</v>
      </c>
      <c r="N24" s="20" t="n">
        <v>0</v>
      </c>
      <c r="O24" s="18" t="n">
        <v>0</v>
      </c>
      <c r="P24" s="20" t="n">
        <v>0</v>
      </c>
      <c r="Q24" s="18" t="n">
        <v>0</v>
      </c>
      <c r="R24" s="20" t="n">
        <v>0</v>
      </c>
    </row>
    <row r="25" spans="1:18">
      <c r="A25" s="15" t="s">
        <v>447</v>
      </c>
      <c r="B25" s="17" t="n">
        <v>2669</v>
      </c>
      <c r="C25" s="18">
        <f>(2351.0/B25*100)</f>
        <v/>
      </c>
      <c r="D25" s="19" t="n">
        <v>318</v>
      </c>
      <c r="E25" s="18" t="n">
        <v>43.52934992</v>
      </c>
      <c r="F25" s="20" t="n">
        <v>2.94648139</v>
      </c>
      <c r="G25" s="18" t="n">
        <v>55.84342287</v>
      </c>
      <c r="H25" s="20" t="n">
        <v>2.95060061</v>
      </c>
      <c r="I25" s="18" t="n">
        <v>0</v>
      </c>
      <c r="J25" s="20" t="n">
        <v>0</v>
      </c>
      <c r="K25" s="18" t="n">
        <v>0.62722721</v>
      </c>
      <c r="L25" s="20" t="n">
        <v>0.44267374</v>
      </c>
      <c r="M25" s="18" t="n">
        <v>0</v>
      </c>
      <c r="N25" s="20" t="n">
        <v>0</v>
      </c>
      <c r="O25" s="18" t="n">
        <v>0</v>
      </c>
      <c r="P25" s="20" t="n">
        <v>0</v>
      </c>
      <c r="Q25" s="18" t="n">
        <v>0</v>
      </c>
      <c r="R25" s="20" t="n">
        <v>0</v>
      </c>
    </row>
    <row r="26" spans="1:18">
      <c r="A26" s="15" t="s">
        <v>448</v>
      </c>
      <c r="B26" s="17" t="n">
        <v>2419</v>
      </c>
      <c r="C26" s="18">
        <f>(2128.0/B26*100)</f>
        <v/>
      </c>
      <c r="D26" s="19" t="n">
        <v>291</v>
      </c>
      <c r="E26" s="18" t="n">
        <v>54.8969401</v>
      </c>
      <c r="F26" s="20" t="n">
        <v>3.45982695</v>
      </c>
      <c r="G26" s="18" t="n">
        <v>44.50769115</v>
      </c>
      <c r="H26" s="20" t="n">
        <v>3.43143457</v>
      </c>
      <c r="I26" s="18" t="n">
        <v>0</v>
      </c>
      <c r="J26" s="20" t="n">
        <v>0</v>
      </c>
      <c r="K26" s="18" t="n">
        <v>0</v>
      </c>
      <c r="L26" s="20" t="n">
        <v>0</v>
      </c>
      <c r="M26" s="18" t="n">
        <v>0</v>
      </c>
      <c r="N26" s="20" t="n">
        <v>0</v>
      </c>
      <c r="O26" s="18" t="n">
        <v>0</v>
      </c>
      <c r="P26" s="20" t="n">
        <v>0</v>
      </c>
      <c r="Q26" s="18" t="n">
        <v>0.59536875</v>
      </c>
      <c r="R26" s="20" t="n">
        <v>0.42948717</v>
      </c>
    </row>
    <row r="27" spans="1:18">
      <c r="A27" s="15" t="s">
        <v>449</v>
      </c>
      <c r="B27" s="17" t="n">
        <v>2683</v>
      </c>
      <c r="C27" s="18">
        <f>(2345.0/B27*100)</f>
        <v/>
      </c>
      <c r="D27" s="19" t="n">
        <v>338</v>
      </c>
      <c r="E27" s="18" t="n">
        <v>52.4680039</v>
      </c>
      <c r="F27" s="20" t="n">
        <v>2.92825336</v>
      </c>
      <c r="G27" s="18" t="n">
        <v>47.23853436</v>
      </c>
      <c r="H27" s="20" t="n">
        <v>2.910401</v>
      </c>
      <c r="I27" s="18" t="n">
        <v>0</v>
      </c>
      <c r="J27" s="20" t="n">
        <v>0</v>
      </c>
      <c r="K27" s="18" t="n">
        <v>0</v>
      </c>
      <c r="L27" s="20" t="n">
        <v>0</v>
      </c>
      <c r="M27" s="18" t="n">
        <v>0</v>
      </c>
      <c r="N27" s="20" t="n">
        <v>0</v>
      </c>
      <c r="O27" s="18" t="n">
        <v>0</v>
      </c>
      <c r="P27" s="20" t="n">
        <v>0</v>
      </c>
      <c r="Q27" s="18" t="n">
        <v>0.29346175</v>
      </c>
      <c r="R27" s="20" t="n">
        <v>0.29470101</v>
      </c>
    </row>
    <row r="28" spans="1:18">
      <c r="A28" s="15" t="s">
        <v>450</v>
      </c>
      <c r="B28" s="17" t="n">
        <v>3803</v>
      </c>
      <c r="C28" s="18">
        <f>(3364.0/B28*100)</f>
        <v/>
      </c>
      <c r="D28" s="19" t="n">
        <v>439</v>
      </c>
      <c r="E28" s="18" t="n">
        <v>59.69766885</v>
      </c>
      <c r="F28" s="20" t="n">
        <v>2.86187717</v>
      </c>
      <c r="G28" s="18" t="n">
        <v>38.86995072</v>
      </c>
      <c r="H28" s="20" t="n">
        <v>2.80073457</v>
      </c>
      <c r="I28" s="18" t="n">
        <v>0</v>
      </c>
      <c r="J28" s="20" t="n">
        <v>0</v>
      </c>
      <c r="K28" s="18" t="n">
        <v>0</v>
      </c>
      <c r="L28" s="20" t="n">
        <v>0</v>
      </c>
      <c r="M28" s="18" t="n">
        <v>0</v>
      </c>
      <c r="N28" s="20" t="n">
        <v>0</v>
      </c>
      <c r="O28" s="18" t="n">
        <v>0</v>
      </c>
      <c r="P28" s="20" t="n">
        <v>0</v>
      </c>
      <c r="Q28" s="18" t="n">
        <v>1.43238044</v>
      </c>
      <c r="R28" s="20" t="n">
        <v>0.72900875</v>
      </c>
    </row>
    <row r="29" spans="1:18">
      <c r="A29" s="15" t="s">
        <v>451</v>
      </c>
      <c r="B29" s="17" t="n">
        <v>2700</v>
      </c>
      <c r="C29" s="18">
        <f>(2384.0/B29*100)</f>
        <v/>
      </c>
      <c r="D29" s="19" t="n">
        <v>316</v>
      </c>
      <c r="E29" s="18" t="n">
        <v>48.89584559</v>
      </c>
      <c r="F29" s="20" t="n">
        <v>2.57616213</v>
      </c>
      <c r="G29" s="18" t="n">
        <v>50.77326753</v>
      </c>
      <c r="H29" s="20" t="n">
        <v>2.49152311</v>
      </c>
      <c r="I29" s="18" t="n">
        <v>0</v>
      </c>
      <c r="J29" s="20" t="n">
        <v>0</v>
      </c>
      <c r="K29" s="18" t="n">
        <v>0</v>
      </c>
      <c r="L29" s="20" t="n">
        <v>0</v>
      </c>
      <c r="M29" s="18" t="n">
        <v>0</v>
      </c>
      <c r="N29" s="20" t="n">
        <v>0</v>
      </c>
      <c r="O29" s="18" t="n">
        <v>0</v>
      </c>
      <c r="P29" s="20" t="n">
        <v>0</v>
      </c>
      <c r="Q29" s="18" t="n">
        <v>0.33088688</v>
      </c>
      <c r="R29" s="20" t="n">
        <v>0.31350269</v>
      </c>
    </row>
    <row r="30" spans="1:18">
      <c r="A30" s="15" t="s">
        <v>452</v>
      </c>
      <c r="B30" s="17" t="n">
        <v>2257</v>
      </c>
      <c r="C30" s="18">
        <f>(2006.0/B30*100)</f>
        <v/>
      </c>
      <c r="D30" s="19" t="n">
        <v>251</v>
      </c>
      <c r="E30" s="18" t="n">
        <v>42.7195315</v>
      </c>
      <c r="F30" s="20" t="n">
        <v>3.03599004</v>
      </c>
      <c r="G30" s="18" t="n">
        <v>56.94535029</v>
      </c>
      <c r="H30" s="20" t="n">
        <v>3.08568109</v>
      </c>
      <c r="I30" s="18" t="n">
        <v>0</v>
      </c>
      <c r="J30" s="20" t="n">
        <v>0</v>
      </c>
      <c r="K30" s="18" t="n">
        <v>0</v>
      </c>
      <c r="L30" s="20" t="n">
        <v>0</v>
      </c>
      <c r="M30" s="18" t="n">
        <v>0</v>
      </c>
      <c r="N30" s="20" t="n">
        <v>0</v>
      </c>
      <c r="O30" s="18" t="n">
        <v>0</v>
      </c>
      <c r="P30" s="20" t="n">
        <v>0</v>
      </c>
      <c r="Q30" s="18" t="n">
        <v>0.33511821</v>
      </c>
      <c r="R30" s="20" t="n">
        <v>0.31200108</v>
      </c>
    </row>
    <row r="31" spans="1:18">
      <c r="A31" s="15" t="s">
        <v>453</v>
      </c>
      <c r="B31" s="17" t="n">
        <v>2706</v>
      </c>
      <c r="C31" s="18">
        <f>(2367.0/B31*100)</f>
        <v/>
      </c>
      <c r="D31" s="19" t="n">
        <v>339</v>
      </c>
      <c r="E31" s="18" t="n">
        <v>53.0772184</v>
      </c>
      <c r="F31" s="20" t="n">
        <v>2.4189159</v>
      </c>
      <c r="G31" s="18" t="n">
        <v>45.71231111</v>
      </c>
      <c r="H31" s="20" t="n">
        <v>2.43127192</v>
      </c>
      <c r="I31" s="18" t="n">
        <v>0</v>
      </c>
      <c r="J31" s="20" t="n">
        <v>0</v>
      </c>
      <c r="K31" s="18" t="n">
        <v>0.60755298</v>
      </c>
      <c r="L31" s="20" t="n">
        <v>0.42320033</v>
      </c>
      <c r="M31" s="18" t="n">
        <v>0</v>
      </c>
      <c r="N31" s="20" t="n">
        <v>0</v>
      </c>
      <c r="O31" s="18" t="n">
        <v>0</v>
      </c>
      <c r="P31" s="20" t="n">
        <v>0</v>
      </c>
      <c r="Q31" s="18" t="n">
        <v>0.60291751</v>
      </c>
      <c r="R31" s="20" t="n">
        <v>0.41941271</v>
      </c>
    </row>
    <row r="32" spans="1:18">
      <c r="A32" s="15" t="s">
        <v>454</v>
      </c>
      <c r="B32" s="17" t="n">
        <v>2209</v>
      </c>
      <c r="C32" s="18">
        <f>(1823.0/B32*100)</f>
        <v/>
      </c>
      <c r="D32" s="19" t="n">
        <v>386</v>
      </c>
      <c r="E32" s="18" t="n">
        <v>39.13437836</v>
      </c>
      <c r="F32" s="20" t="n">
        <v>2.51262773</v>
      </c>
      <c r="G32" s="18" t="n">
        <v>60.62244999</v>
      </c>
      <c r="H32" s="20" t="n">
        <v>2.51655132</v>
      </c>
      <c r="I32" s="18" t="n">
        <v>0</v>
      </c>
      <c r="J32" s="20" t="n">
        <v>0</v>
      </c>
      <c r="K32" s="18" t="n">
        <v>0</v>
      </c>
      <c r="L32" s="20" t="n">
        <v>0</v>
      </c>
      <c r="M32" s="18" t="n">
        <v>0</v>
      </c>
      <c r="N32" s="20" t="n">
        <v>0</v>
      </c>
      <c r="O32" s="18" t="n">
        <v>0</v>
      </c>
      <c r="P32" s="20" t="n">
        <v>0</v>
      </c>
      <c r="Q32" s="18" t="n">
        <v>0.24317165</v>
      </c>
      <c r="R32" s="20" t="n">
        <v>0.22616872</v>
      </c>
    </row>
    <row r="33" spans="1:18">
      <c r="A33" s="15" t="s">
        <v>455</v>
      </c>
      <c r="B33" s="17" t="n">
        <v>3651</v>
      </c>
      <c r="C33" s="18">
        <f>(3213.0/B33*100)</f>
        <v/>
      </c>
      <c r="D33" s="19" t="n">
        <v>438</v>
      </c>
      <c r="E33" s="18" t="n">
        <v>47.70403525</v>
      </c>
      <c r="F33" s="20" t="n">
        <v>3.2277495</v>
      </c>
      <c r="G33" s="18" t="n">
        <v>51.93292468</v>
      </c>
      <c r="H33" s="20" t="n">
        <v>3.27338215</v>
      </c>
      <c r="I33" s="18" t="n">
        <v>0</v>
      </c>
      <c r="J33" s="20" t="n">
        <v>0</v>
      </c>
      <c r="K33" s="18" t="n">
        <v>0</v>
      </c>
      <c r="L33" s="20" t="n">
        <v>0</v>
      </c>
      <c r="M33" s="18" t="n">
        <v>0</v>
      </c>
      <c r="N33" s="20" t="n">
        <v>0</v>
      </c>
      <c r="O33" s="18" t="n">
        <v>0</v>
      </c>
      <c r="P33" s="20" t="n">
        <v>0</v>
      </c>
      <c r="Q33" s="18" t="n">
        <v>0.36304007</v>
      </c>
      <c r="R33" s="20" t="n">
        <v>0.26849023</v>
      </c>
    </row>
    <row r="34" spans="1:18">
      <c r="A34" s="15" t="s">
        <v>456</v>
      </c>
      <c r="B34" s="17" t="n">
        <v>3035</v>
      </c>
      <c r="C34" s="18">
        <f>(2693.0/B34*100)</f>
        <v/>
      </c>
      <c r="D34" s="19" t="n">
        <v>342</v>
      </c>
      <c r="E34" s="18" t="n">
        <v>52.13900682</v>
      </c>
      <c r="F34" s="20" t="n">
        <v>2.63610019</v>
      </c>
      <c r="G34" s="18" t="n">
        <v>47.1082274</v>
      </c>
      <c r="H34" s="20" t="n">
        <v>2.66169726</v>
      </c>
      <c r="I34" s="18" t="n">
        <v>0</v>
      </c>
      <c r="J34" s="20" t="n">
        <v>0</v>
      </c>
      <c r="K34" s="18" t="n">
        <v>0.26186406</v>
      </c>
      <c r="L34" s="20" t="n">
        <v>0.24522527</v>
      </c>
      <c r="M34" s="18" t="n">
        <v>0</v>
      </c>
      <c r="N34" s="20" t="n">
        <v>0</v>
      </c>
      <c r="O34" s="18" t="n">
        <v>0</v>
      </c>
      <c r="P34" s="20" t="n">
        <v>0</v>
      </c>
      <c r="Q34" s="18" t="n">
        <v>0.49090172</v>
      </c>
      <c r="R34" s="20" t="n">
        <v>0.34747612</v>
      </c>
    </row>
    <row r="35" spans="1:18">
      <c r="A35" s="15" t="s">
        <v>457</v>
      </c>
      <c r="B35" s="17" t="n">
        <v>2901</v>
      </c>
      <c r="C35" s="18">
        <f>(2550.0/B35*100)</f>
        <v/>
      </c>
      <c r="D35" s="19" t="n">
        <v>351</v>
      </c>
      <c r="E35" s="18" t="n">
        <v>37.04421532</v>
      </c>
      <c r="F35" s="20" t="n">
        <v>2.95310593</v>
      </c>
      <c r="G35" s="18" t="n">
        <v>62.6981344</v>
      </c>
      <c r="H35" s="20" t="n">
        <v>2.95088126</v>
      </c>
      <c r="I35" s="18" t="n">
        <v>0</v>
      </c>
      <c r="J35" s="20" t="n">
        <v>0</v>
      </c>
      <c r="K35" s="18" t="n">
        <v>0.15230871</v>
      </c>
      <c r="L35" s="20" t="n">
        <v>0.15084071</v>
      </c>
      <c r="M35" s="18" t="n">
        <v>0</v>
      </c>
      <c r="N35" s="20" t="n">
        <v>0</v>
      </c>
      <c r="O35" s="18" t="n">
        <v>0</v>
      </c>
      <c r="P35" s="20" t="n">
        <v>0</v>
      </c>
      <c r="Q35" s="18" t="n">
        <v>0.10534157</v>
      </c>
      <c r="R35" s="20" t="n">
        <v>0.10585822</v>
      </c>
    </row>
    <row r="36" spans="1:18">
      <c r="A36" s="15" t="s">
        <v>458</v>
      </c>
      <c r="B36" s="17" t="n">
        <v>3404</v>
      </c>
      <c r="C36" s="18">
        <f>(3002.0/B36*100)</f>
        <v/>
      </c>
      <c r="D36" s="19" t="n">
        <v>402</v>
      </c>
      <c r="E36" s="18" t="n">
        <v>48.68070351</v>
      </c>
      <c r="F36" s="20" t="n">
        <v>2.54485159</v>
      </c>
      <c r="G36" s="18" t="n">
        <v>51.04001743</v>
      </c>
      <c r="H36" s="20" t="n">
        <v>2.56393597</v>
      </c>
      <c r="I36" s="18" t="n">
        <v>0</v>
      </c>
      <c r="J36" s="20" t="n">
        <v>0</v>
      </c>
      <c r="K36" s="18" t="n">
        <v>0</v>
      </c>
      <c r="L36" s="20" t="n">
        <v>0</v>
      </c>
      <c r="M36" s="18" t="n">
        <v>0</v>
      </c>
      <c r="N36" s="20" t="n">
        <v>0</v>
      </c>
      <c r="O36" s="18" t="n">
        <v>0</v>
      </c>
      <c r="P36" s="20" t="n">
        <v>0</v>
      </c>
      <c r="Q36" s="18" t="n">
        <v>0.27927907</v>
      </c>
      <c r="R36" s="20" t="n">
        <v>0.24595543</v>
      </c>
    </row>
    <row r="37" spans="1:18">
      <c r="A37" s="15" t="s">
        <v>459</v>
      </c>
      <c r="B37" s="17" t="n">
        <v>2731</v>
      </c>
      <c r="C37" s="18">
        <f>(2392.0/B37*100)</f>
        <v/>
      </c>
      <c r="D37" s="19" t="n">
        <v>339</v>
      </c>
      <c r="E37" s="18" t="n">
        <v>48.23081027</v>
      </c>
      <c r="F37" s="20" t="n">
        <v>2.58379047</v>
      </c>
      <c r="G37" s="18" t="n">
        <v>50.93230527</v>
      </c>
      <c r="H37" s="20" t="n">
        <v>2.53119005</v>
      </c>
      <c r="I37" s="18" t="n">
        <v>0</v>
      </c>
      <c r="J37" s="20" t="n">
        <v>0</v>
      </c>
      <c r="K37" s="18" t="n">
        <v>0</v>
      </c>
      <c r="L37" s="20" t="n">
        <v>0</v>
      </c>
      <c r="M37" s="18" t="n">
        <v>0</v>
      </c>
      <c r="N37" s="20" t="n">
        <v>0</v>
      </c>
      <c r="O37" s="18" t="n">
        <v>0</v>
      </c>
      <c r="P37" s="20" t="n">
        <v>0</v>
      </c>
      <c r="Q37" s="18" t="n">
        <v>0.8368844600000001</v>
      </c>
      <c r="R37" s="20" t="n">
        <v>0.48779684</v>
      </c>
    </row>
    <row r="38" spans="1:18">
      <c r="A38" s="15" t="s">
        <v>460</v>
      </c>
      <c r="B38" s="17" t="n">
        <v>2807</v>
      </c>
      <c r="C38" s="18">
        <f>(2331.0/B38*100)</f>
        <v/>
      </c>
      <c r="D38" s="19" t="n">
        <v>476</v>
      </c>
      <c r="E38" s="18" t="n">
        <v>52.12591605</v>
      </c>
      <c r="F38" s="20" t="n">
        <v>2.65585175</v>
      </c>
      <c r="G38" s="18" t="n">
        <v>47.05042187</v>
      </c>
      <c r="H38" s="20" t="n">
        <v>2.65731037</v>
      </c>
      <c r="I38" s="18" t="n">
        <v>0</v>
      </c>
      <c r="J38" s="20" t="n">
        <v>0</v>
      </c>
      <c r="K38" s="18" t="n">
        <v>0</v>
      </c>
      <c r="L38" s="20" t="n">
        <v>0</v>
      </c>
      <c r="M38" s="18" t="n">
        <v>0</v>
      </c>
      <c r="N38" s="20" t="n">
        <v>0</v>
      </c>
      <c r="O38" s="18" t="n">
        <v>0</v>
      </c>
      <c r="P38" s="20" t="n">
        <v>0</v>
      </c>
      <c r="Q38" s="18" t="n">
        <v>0.82366208</v>
      </c>
      <c r="R38" s="20" t="n">
        <v>0.472109</v>
      </c>
    </row>
    <row r="39" spans="1:18">
      <c r="A39" s="15" t="s">
        <v>461</v>
      </c>
      <c r="B39" s="17" t="n">
        <v>2938</v>
      </c>
      <c r="C39" s="18">
        <f>(2567.0/B39*100)</f>
        <v/>
      </c>
      <c r="D39" s="19" t="n">
        <v>371</v>
      </c>
      <c r="E39" s="18" t="n">
        <v>67.31617412</v>
      </c>
      <c r="F39" s="20" t="n">
        <v>3.02162755</v>
      </c>
      <c r="G39" s="18" t="n">
        <v>32.34611886</v>
      </c>
      <c r="H39" s="20" t="n">
        <v>2.96279174</v>
      </c>
      <c r="I39" s="18" t="n">
        <v>0</v>
      </c>
      <c r="J39" s="20" t="n">
        <v>0</v>
      </c>
      <c r="K39" s="18" t="n">
        <v>0</v>
      </c>
      <c r="L39" s="20" t="n">
        <v>0</v>
      </c>
      <c r="M39" s="18" t="n">
        <v>0</v>
      </c>
      <c r="N39" s="20" t="n">
        <v>0</v>
      </c>
      <c r="O39" s="18" t="n">
        <v>0</v>
      </c>
      <c r="P39" s="20" t="n">
        <v>0</v>
      </c>
      <c r="Q39" s="18" t="n">
        <v>0.33770702</v>
      </c>
      <c r="R39" s="20" t="n">
        <v>0.47541628</v>
      </c>
    </row>
    <row r="40" spans="1:18">
      <c r="A40" s="15" t="s">
        <v>462</v>
      </c>
      <c r="B40" s="17" t="n">
        <v>6922</v>
      </c>
      <c r="C40" s="18">
        <f>(6065.0/B40*100)</f>
        <v/>
      </c>
      <c r="D40" s="19" t="n">
        <v>857</v>
      </c>
      <c r="E40" s="18" t="n">
        <v>51.38077681</v>
      </c>
      <c r="F40" s="20" t="n">
        <v>2.55473755</v>
      </c>
      <c r="G40" s="18" t="n">
        <v>48.15104919</v>
      </c>
      <c r="H40" s="20" t="n">
        <v>2.57022838</v>
      </c>
      <c r="I40" s="18" t="n">
        <v>0</v>
      </c>
      <c r="J40" s="20" t="n">
        <v>0</v>
      </c>
      <c r="K40" s="18" t="n">
        <v>0.05663935</v>
      </c>
      <c r="L40" s="20" t="n">
        <v>0.03024915</v>
      </c>
      <c r="M40" s="18" t="n">
        <v>0</v>
      </c>
      <c r="N40" s="20" t="n">
        <v>0</v>
      </c>
      <c r="O40" s="18" t="n">
        <v>0</v>
      </c>
      <c r="P40" s="20" t="n">
        <v>0</v>
      </c>
      <c r="Q40" s="18" t="n">
        <v>0.41153465</v>
      </c>
      <c r="R40" s="20" t="n">
        <v>0.22804696</v>
      </c>
    </row>
    <row r="41" spans="1:18">
      <c r="A41" s="15" t="s">
        <v>463</v>
      </c>
      <c r="B41" s="17" t="n">
        <v>2854</v>
      </c>
      <c r="C41" s="18">
        <f>(2497.0/B41*100)</f>
        <v/>
      </c>
      <c r="D41" s="19" t="n">
        <v>357</v>
      </c>
      <c r="E41" s="18" t="n">
        <v>48.5459103</v>
      </c>
      <c r="F41" s="20" t="n">
        <v>2.60604034</v>
      </c>
      <c r="G41" s="18" t="n">
        <v>51.24968675</v>
      </c>
      <c r="H41" s="20" t="n">
        <v>2.5962094</v>
      </c>
      <c r="I41" s="18" t="n">
        <v>0</v>
      </c>
      <c r="J41" s="20" t="n">
        <v>0</v>
      </c>
      <c r="K41" s="18" t="n">
        <v>0</v>
      </c>
      <c r="L41" s="20" t="n">
        <v>0</v>
      </c>
      <c r="M41" s="18" t="n">
        <v>0</v>
      </c>
      <c r="N41" s="20" t="n">
        <v>0</v>
      </c>
      <c r="O41" s="18" t="n">
        <v>0</v>
      </c>
      <c r="P41" s="20" t="n">
        <v>0</v>
      </c>
      <c r="Q41" s="18" t="n">
        <v>0.20440295</v>
      </c>
      <c r="R41" s="20" t="n">
        <v>0.20929082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(10700.0/B46*100)</f>
        <v/>
      </c>
      <c r="D46" s="19" t="n">
        <v>1373</v>
      </c>
      <c r="E46" s="18" t="n">
        <v>68.87128448999999</v>
      </c>
      <c r="F46" s="20" t="n">
        <v>1.65937537</v>
      </c>
      <c r="G46" s="18" t="n">
        <v>29.03831648</v>
      </c>
      <c r="H46" s="20" t="n">
        <v>1.6929554</v>
      </c>
      <c r="I46" s="18" t="n">
        <v>0</v>
      </c>
      <c r="J46" s="20" t="n">
        <v>0</v>
      </c>
      <c r="K46" s="18" t="n">
        <v>0.79757561</v>
      </c>
      <c r="L46" s="20" t="n">
        <v>0.35961344</v>
      </c>
      <c r="M46" s="18" t="n">
        <v>0</v>
      </c>
      <c r="N46" s="20" t="n">
        <v>0</v>
      </c>
      <c r="O46" s="18" t="n">
        <v>0</v>
      </c>
      <c r="P46" s="20" t="n">
        <v>0</v>
      </c>
      <c r="Q46" s="18" t="n">
        <v>1.29282343</v>
      </c>
      <c r="R46" s="20" t="n">
        <v>0.27381862</v>
      </c>
    </row>
    <row r="47" spans="1:18">
      <c r="A47" s="15" t="s">
        <v>470</v>
      </c>
      <c r="B47" s="17" t="n">
        <v>2823</v>
      </c>
      <c r="C47" s="18">
        <f>(2470.0/B47*100)</f>
        <v/>
      </c>
      <c r="D47" s="19" t="n">
        <v>353</v>
      </c>
      <c r="E47" s="18" t="n">
        <v>62.81830083</v>
      </c>
      <c r="F47" s="20" t="n">
        <v>2.70708205</v>
      </c>
      <c r="G47" s="18" t="n">
        <v>36.28409147</v>
      </c>
      <c r="H47" s="20" t="n">
        <v>2.75904269</v>
      </c>
      <c r="I47" s="18" t="n">
        <v>0</v>
      </c>
      <c r="J47" s="20" t="n">
        <v>0</v>
      </c>
      <c r="K47" s="18" t="n">
        <v>0</v>
      </c>
      <c r="L47" s="20" t="n">
        <v>0</v>
      </c>
      <c r="M47" s="18" t="n">
        <v>0</v>
      </c>
      <c r="N47" s="20" t="n">
        <v>0</v>
      </c>
      <c r="O47" s="18" t="n">
        <v>0</v>
      </c>
      <c r="P47" s="20" t="n">
        <v>0</v>
      </c>
      <c r="Q47" s="18" t="n">
        <v>0.8976077</v>
      </c>
      <c r="R47" s="20" t="n">
        <v>0.48238454</v>
      </c>
    </row>
    <row r="48" spans="1:18">
      <c r="A48" s="15" t="s">
        <v>471</v>
      </c>
      <c r="B48" s="17" t="n">
        <v>4682</v>
      </c>
      <c r="C48" s="18">
        <f>(4117.0/B48*100)</f>
        <v/>
      </c>
      <c r="D48" s="19" t="n">
        <v>565</v>
      </c>
      <c r="E48" s="18" t="n">
        <v>55.69492627</v>
      </c>
      <c r="F48" s="20" t="n">
        <v>3.28998538</v>
      </c>
      <c r="G48" s="18" t="n">
        <v>42.40025123</v>
      </c>
      <c r="H48" s="20" t="n">
        <v>3.29438022</v>
      </c>
      <c r="I48" s="18" t="n">
        <v>0</v>
      </c>
      <c r="J48" s="20" t="n">
        <v>0</v>
      </c>
      <c r="K48" s="18" t="n">
        <v>0.47780865</v>
      </c>
      <c r="L48" s="20" t="n">
        <v>0.36667326</v>
      </c>
      <c r="M48" s="18" t="n">
        <v>0</v>
      </c>
      <c r="N48" s="20" t="n">
        <v>0</v>
      </c>
      <c r="O48" s="18" t="n">
        <v>0</v>
      </c>
      <c r="P48" s="20" t="n">
        <v>0</v>
      </c>
      <c r="Q48" s="18" t="n">
        <v>1.42701385</v>
      </c>
      <c r="R48" s="20" t="n">
        <v>0.59811651</v>
      </c>
    </row>
    <row r="49" spans="1:18">
      <c r="A49" s="15" t="s">
        <v>472</v>
      </c>
      <c r="B49" s="17" t="n">
        <v>6158</v>
      </c>
      <c r="C49" s="18">
        <f>(5392.0/B49*100)</f>
        <v/>
      </c>
      <c r="D49" s="19" t="n">
        <v>766</v>
      </c>
      <c r="E49" s="18" t="n">
        <v>65.86657928</v>
      </c>
      <c r="F49" s="20" t="n">
        <v>2.28196974</v>
      </c>
      <c r="G49" s="18" t="n">
        <v>32.48341547</v>
      </c>
      <c r="H49" s="20" t="n">
        <v>2.1542373</v>
      </c>
      <c r="I49" s="18" t="n">
        <v>0</v>
      </c>
      <c r="J49" s="20" t="n">
        <v>0</v>
      </c>
      <c r="K49" s="18" t="n">
        <v>0.74046597</v>
      </c>
      <c r="L49" s="20" t="n">
        <v>0.36183745</v>
      </c>
      <c r="M49" s="18" t="n">
        <v>0</v>
      </c>
      <c r="N49" s="20" t="n">
        <v>0</v>
      </c>
      <c r="O49" s="18" t="n">
        <v>0</v>
      </c>
      <c r="P49" s="20" t="n">
        <v>0</v>
      </c>
      <c r="Q49" s="18" t="n">
        <v>0.90953929</v>
      </c>
      <c r="R49" s="20" t="n">
        <v>0.5120953</v>
      </c>
    </row>
    <row r="50" spans="1:18">
      <c r="A50" s="15" t="s">
        <v>473</v>
      </c>
      <c r="B50" s="17" t="n">
        <v>3494</v>
      </c>
      <c r="C50" s="18">
        <f>(3137.0/B50*100)</f>
        <v/>
      </c>
      <c r="D50" s="19" t="n">
        <v>357</v>
      </c>
      <c r="E50" s="18" t="n">
        <v>73.38177444999999</v>
      </c>
      <c r="F50" s="20" t="n">
        <v>2.24044866</v>
      </c>
      <c r="G50" s="18" t="n">
        <v>25.31572562</v>
      </c>
      <c r="H50" s="20" t="n">
        <v>2.24998077</v>
      </c>
      <c r="I50" s="18" t="n">
        <v>0</v>
      </c>
      <c r="J50" s="20" t="n">
        <v>0</v>
      </c>
      <c r="K50" s="18" t="n">
        <v>0.3682579</v>
      </c>
      <c r="L50" s="20" t="n">
        <v>0.36764225</v>
      </c>
      <c r="M50" s="18" t="n">
        <v>0</v>
      </c>
      <c r="N50" s="20" t="n">
        <v>0</v>
      </c>
      <c r="O50" s="18" t="n">
        <v>0</v>
      </c>
      <c r="P50" s="20" t="n">
        <v>0</v>
      </c>
      <c r="Q50" s="18" t="n">
        <v>0.93424204</v>
      </c>
      <c r="R50" s="20" t="n">
        <v>0.52584113</v>
      </c>
    </row>
    <row r="51" spans="1:18">
      <c r="A51" s="15" t="s">
        <v>474</v>
      </c>
      <c r="B51" s="17" t="n">
        <v>3013</v>
      </c>
      <c r="C51" s="18">
        <f>(2641.0/B51*100)</f>
        <v/>
      </c>
      <c r="D51" s="19" t="n">
        <v>372</v>
      </c>
      <c r="E51" s="18" t="n">
        <v>62.72842949</v>
      </c>
      <c r="F51" s="20" t="n">
        <v>2.60132248</v>
      </c>
      <c r="G51" s="18" t="n">
        <v>37.27157051</v>
      </c>
      <c r="H51" s="20" t="n">
        <v>2.60132248</v>
      </c>
      <c r="I51" s="18" t="n">
        <v>0</v>
      </c>
      <c r="J51" s="20" t="n">
        <v>0</v>
      </c>
      <c r="K51" s="18" t="n">
        <v>0</v>
      </c>
      <c r="L51" s="20" t="n">
        <v>0</v>
      </c>
      <c r="M51" s="18" t="n">
        <v>0</v>
      </c>
      <c r="N51" s="20" t="n">
        <v>0</v>
      </c>
      <c r="O51" s="18" t="n">
        <v>0</v>
      </c>
      <c r="P51" s="20" t="n">
        <v>0</v>
      </c>
      <c r="Q51" s="18" t="n">
        <v>0</v>
      </c>
      <c r="R51" s="20" t="n">
        <v>0</v>
      </c>
    </row>
    <row r="52" spans="1:18">
      <c r="A52" s="15" t="s">
        <v>475</v>
      </c>
      <c r="B52" s="17" t="n">
        <v>2760</v>
      </c>
      <c r="C52" s="18">
        <f>(2411.0/B52*100)</f>
        <v/>
      </c>
      <c r="D52" s="19" t="n">
        <v>349</v>
      </c>
      <c r="E52" s="18" t="n">
        <v>53.65934178</v>
      </c>
      <c r="F52" s="20" t="n">
        <v>2.58794645</v>
      </c>
      <c r="G52" s="18" t="n">
        <v>45.1291128</v>
      </c>
      <c r="H52" s="20" t="n">
        <v>2.58734158</v>
      </c>
      <c r="I52" s="18" t="n">
        <v>0</v>
      </c>
      <c r="J52" s="20" t="n">
        <v>0</v>
      </c>
      <c r="K52" s="18" t="n">
        <v>0</v>
      </c>
      <c r="L52" s="20" t="n">
        <v>0</v>
      </c>
      <c r="M52" s="18" t="n">
        <v>0</v>
      </c>
      <c r="N52" s="20" t="n">
        <v>0</v>
      </c>
      <c r="O52" s="18" t="n">
        <v>0</v>
      </c>
      <c r="P52" s="20" t="n">
        <v>0</v>
      </c>
      <c r="Q52" s="18" t="n">
        <v>1.21154541</v>
      </c>
      <c r="R52" s="20" t="n">
        <v>0.66236061</v>
      </c>
    </row>
    <row r="53" spans="1:18">
      <c r="A53" s="15" t="s">
        <v>476</v>
      </c>
      <c r="B53" s="17" t="n">
        <v>2474</v>
      </c>
      <c r="C53" s="18">
        <f>(2050.0/B53*100)</f>
        <v/>
      </c>
      <c r="D53" s="19" t="n">
        <v>424</v>
      </c>
      <c r="E53" s="18" t="n">
        <v>68.89137873999999</v>
      </c>
      <c r="F53" s="20" t="n">
        <v>2.02990845</v>
      </c>
      <c r="G53" s="18" t="n">
        <v>21.31325172</v>
      </c>
      <c r="H53" s="20" t="n">
        <v>1.67109469</v>
      </c>
      <c r="I53" s="18" t="n">
        <v>0</v>
      </c>
      <c r="J53" s="20" t="n">
        <v>0</v>
      </c>
      <c r="K53" s="18" t="n">
        <v>6.02312088</v>
      </c>
      <c r="L53" s="20" t="n">
        <v>1.12732592</v>
      </c>
      <c r="M53" s="18" t="n">
        <v>0</v>
      </c>
      <c r="N53" s="20" t="n">
        <v>0</v>
      </c>
      <c r="O53" s="18" t="n">
        <v>0</v>
      </c>
      <c r="P53" s="20" t="n">
        <v>0</v>
      </c>
      <c r="Q53" s="18" t="n">
        <v>3.77224866</v>
      </c>
      <c r="R53" s="20" t="n">
        <v>1.03579697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44.72506778</v>
      </c>
      <c r="F55" s="20" t="n">
        <v>2.66514587</v>
      </c>
      <c r="G55" s="18" t="n">
        <v>54.97029735</v>
      </c>
      <c r="H55" s="20" t="n">
        <v>2.63312972</v>
      </c>
      <c r="I55" s="18" t="n">
        <v>0</v>
      </c>
      <c r="J55" s="20" t="n">
        <v>0</v>
      </c>
      <c r="K55" s="18" t="n">
        <v>0</v>
      </c>
      <c r="L55" s="20" t="n">
        <v>0</v>
      </c>
      <c r="M55" s="18" t="n">
        <v>0</v>
      </c>
      <c r="N55" s="20" t="n">
        <v>0</v>
      </c>
      <c r="O55" s="18" t="n">
        <v>0</v>
      </c>
      <c r="P55" s="20" t="n">
        <v>0</v>
      </c>
      <c r="Q55" s="18" t="n">
        <v>0.30463488</v>
      </c>
      <c r="R55" s="20" t="n">
        <v>0.38981185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58.78901899</v>
      </c>
      <c r="F61" s="20" t="n">
        <v>2.74193947</v>
      </c>
      <c r="G61" s="18" t="n">
        <v>41.21098101</v>
      </c>
      <c r="H61" s="20" t="n">
        <v>2.74193947</v>
      </c>
      <c r="I61" s="18" t="n">
        <v>0</v>
      </c>
      <c r="J61" s="20" t="n">
        <v>0</v>
      </c>
      <c r="K61" s="18" t="n">
        <v>0</v>
      </c>
      <c r="L61" s="20" t="n">
        <v>0</v>
      </c>
      <c r="M61" s="18" t="n">
        <v>0</v>
      </c>
      <c r="N61" s="20" t="n">
        <v>0</v>
      </c>
      <c r="O61" s="18" t="n">
        <v>0</v>
      </c>
      <c r="P61" s="20" t="n">
        <v>0</v>
      </c>
      <c r="Q61" s="18" t="n">
        <v>0</v>
      </c>
      <c r="R61" s="20" t="n">
        <v>0</v>
      </c>
    </row>
    <row r="62" spans="1:18">
      <c r="A62" s="15" t="s">
        <v>486</v>
      </c>
      <c r="B62" s="17" t="n">
        <v>2230</v>
      </c>
      <c r="C62" s="18">
        <f>(1970.0/B62*100)</f>
        <v/>
      </c>
      <c r="D62" s="19" t="n">
        <v>260</v>
      </c>
      <c r="E62" s="18" t="n">
        <v>52.47239888</v>
      </c>
      <c r="F62" s="20" t="n">
        <v>3.57612798</v>
      </c>
      <c r="G62" s="18" t="n">
        <v>47.52760112</v>
      </c>
      <c r="H62" s="20" t="n">
        <v>3.57612798</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(2427.0/B67*100)</f>
        <v/>
      </c>
      <c r="D67" s="19" t="n">
        <v>344</v>
      </c>
      <c r="E67" s="18" t="n">
        <v>57.52600042</v>
      </c>
      <c r="F67" s="20" t="n">
        <v>2.58579134</v>
      </c>
      <c r="G67" s="18" t="n">
        <v>40.57812515</v>
      </c>
      <c r="H67" s="20" t="n">
        <v>2.57529605</v>
      </c>
      <c r="I67" s="18" t="n">
        <v>0</v>
      </c>
      <c r="J67" s="20" t="n">
        <v>0</v>
      </c>
      <c r="K67" s="18" t="n">
        <v>0.85485957</v>
      </c>
      <c r="L67" s="20" t="n">
        <v>0.50099867</v>
      </c>
      <c r="M67" s="18" t="n">
        <v>0</v>
      </c>
      <c r="N67" s="20" t="n">
        <v>0</v>
      </c>
      <c r="O67" s="18" t="n">
        <v>0</v>
      </c>
      <c r="P67" s="20" t="n">
        <v>0</v>
      </c>
      <c r="Q67" s="18" t="n">
        <v>1.04101487</v>
      </c>
      <c r="R67" s="20" t="n">
        <v>0.51016719</v>
      </c>
    </row>
    <row r="68" spans="1:18">
      <c r="A68" s="15" t="s">
        <v>492</v>
      </c>
      <c r="B68" s="17" t="n">
        <v>3460</v>
      </c>
      <c r="C68" s="18">
        <f>(3068.0/B68*100)</f>
        <v/>
      </c>
      <c r="D68" s="19" t="n">
        <v>392</v>
      </c>
      <c r="E68" s="18" t="n">
        <v>72.78195649</v>
      </c>
      <c r="F68" s="20" t="n">
        <v>2.56841883</v>
      </c>
      <c r="G68" s="18" t="n">
        <v>26.22134805</v>
      </c>
      <c r="H68" s="20" t="n">
        <v>2.49228886</v>
      </c>
      <c r="I68" s="18" t="n">
        <v>0</v>
      </c>
      <c r="J68" s="20" t="n">
        <v>0</v>
      </c>
      <c r="K68" s="18" t="n">
        <v>0</v>
      </c>
      <c r="L68" s="20" t="n">
        <v>0</v>
      </c>
      <c r="M68" s="18" t="n">
        <v>0</v>
      </c>
      <c r="N68" s="20" t="n">
        <v>0</v>
      </c>
      <c r="O68" s="18" t="n">
        <v>0</v>
      </c>
      <c r="P68" s="20" t="n">
        <v>0</v>
      </c>
      <c r="Q68" s="18" t="n">
        <v>0.99669546</v>
      </c>
      <c r="R68" s="20" t="n">
        <v>0.49472363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63.12565593</v>
      </c>
      <c r="F70" s="20" t="n">
        <v>1.80724722</v>
      </c>
      <c r="G70" s="18" t="n">
        <v>34.499568</v>
      </c>
      <c r="H70" s="20" t="n">
        <v>1.70512584</v>
      </c>
      <c r="I70" s="18" t="n">
        <v>0</v>
      </c>
      <c r="J70" s="20" t="n">
        <v>0</v>
      </c>
      <c r="K70" s="18" t="n">
        <v>0.77160392</v>
      </c>
      <c r="L70" s="20" t="n">
        <v>0.26914596</v>
      </c>
      <c r="M70" s="18" t="n">
        <v>0</v>
      </c>
      <c r="N70" s="20" t="n">
        <v>0</v>
      </c>
      <c r="O70" s="18" t="n">
        <v>0</v>
      </c>
      <c r="P70" s="20" t="n">
        <v>0</v>
      </c>
      <c r="Q70" s="18" t="n">
        <v>1.60317214</v>
      </c>
      <c r="R70" s="20" t="n">
        <v>0.44884381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(2755.0/B72*100)</f>
        <v/>
      </c>
      <c r="D72" s="19" t="n">
        <v>352</v>
      </c>
      <c r="E72" s="18" t="n">
        <v>63.60779833</v>
      </c>
      <c r="F72" s="20" t="n">
        <v>3.12288198</v>
      </c>
      <c r="G72" s="18" t="n">
        <v>35.08715038</v>
      </c>
      <c r="H72" s="20" t="n">
        <v>2.94998626</v>
      </c>
      <c r="I72" s="18" t="n">
        <v>0</v>
      </c>
      <c r="J72" s="20" t="n">
        <v>0</v>
      </c>
      <c r="K72" s="18" t="n">
        <v>0.26407521</v>
      </c>
      <c r="L72" s="20" t="n">
        <v>0.2629813</v>
      </c>
      <c r="M72" s="18" t="n">
        <v>0</v>
      </c>
      <c r="N72" s="20" t="n">
        <v>0</v>
      </c>
      <c r="O72" s="18" t="n">
        <v>0</v>
      </c>
      <c r="P72" s="20" t="n">
        <v>0</v>
      </c>
      <c r="Q72" s="18" t="n">
        <v>1.04097608</v>
      </c>
      <c r="R72" s="20" t="n">
        <v>0.52709032</v>
      </c>
    </row>
    <row r="73" spans="1:18">
      <c r="A73" s="15" t="s">
        <v>497</v>
      </c>
      <c r="B73" s="17" t="n">
        <v>2973</v>
      </c>
      <c r="C73" s="18">
        <f>(2590.0/B73*100)</f>
        <v/>
      </c>
      <c r="D73" s="19" t="n">
        <v>383</v>
      </c>
      <c r="E73" s="18" t="n">
        <v>28.88563007</v>
      </c>
      <c r="F73" s="20" t="n">
        <v>2.40316632</v>
      </c>
      <c r="G73" s="18" t="n">
        <v>71.11436993</v>
      </c>
      <c r="H73" s="20" t="n">
        <v>2.40316632</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(3346.0/B74*100)</f>
        <v/>
      </c>
      <c r="D74" s="19" t="n">
        <v>473</v>
      </c>
      <c r="E74" s="18" t="n">
        <v>42.37292279</v>
      </c>
      <c r="F74" s="20" t="n">
        <v>2.58974912</v>
      </c>
      <c r="G74" s="18" t="n">
        <v>57.21156806</v>
      </c>
      <c r="H74" s="20" t="n">
        <v>2.53097084</v>
      </c>
      <c r="I74" s="18" t="n">
        <v>0</v>
      </c>
      <c r="J74" s="20" t="n">
        <v>0</v>
      </c>
      <c r="K74" s="18" t="n">
        <v>0.1682073</v>
      </c>
      <c r="L74" s="20" t="n">
        <v>0.16759912</v>
      </c>
      <c r="M74" s="18" t="n">
        <v>0</v>
      </c>
      <c r="N74" s="20" t="n">
        <v>0</v>
      </c>
      <c r="O74" s="18" t="n">
        <v>0</v>
      </c>
      <c r="P74" s="20" t="n">
        <v>0</v>
      </c>
      <c r="Q74" s="18" t="n">
        <v>0.24730185</v>
      </c>
      <c r="R74" s="20" t="n">
        <v>0.17691958</v>
      </c>
    </row>
    <row r="75" spans="1:18">
      <c r="A75" s="15" t="s">
        <v>499</v>
      </c>
      <c r="B75" s="17" t="n">
        <v>4652</v>
      </c>
      <c r="C75" s="18">
        <f>(4082.0/B75*100)</f>
        <v/>
      </c>
      <c r="D75" s="19" t="n">
        <v>570</v>
      </c>
      <c r="E75" s="18" t="n">
        <v>58.97301906</v>
      </c>
      <c r="F75" s="20" t="n">
        <v>2.4416032</v>
      </c>
      <c r="G75" s="18" t="n">
        <v>40.49780339</v>
      </c>
      <c r="H75" s="20" t="n">
        <v>2.47400206</v>
      </c>
      <c r="I75" s="18" t="n">
        <v>0</v>
      </c>
      <c r="J75" s="20" t="n">
        <v>0</v>
      </c>
      <c r="K75" s="18" t="n">
        <v>0</v>
      </c>
      <c r="L75" s="20" t="n">
        <v>0</v>
      </c>
      <c r="M75" s="18" t="n">
        <v>0</v>
      </c>
      <c r="N75" s="20" t="n">
        <v>0</v>
      </c>
      <c r="O75" s="18" t="n">
        <v>0</v>
      </c>
      <c r="P75" s="20" t="n">
        <v>0</v>
      </c>
      <c r="Q75" s="18" t="n">
        <v>0.52917755</v>
      </c>
      <c r="R75" s="20" t="n">
        <v>0.37333483</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(2629.0/B77*100)</f>
        <v/>
      </c>
      <c r="D77" s="19" t="n">
        <v>340</v>
      </c>
      <c r="E77" s="18" t="n">
        <v>50.56655262</v>
      </c>
      <c r="F77" s="20" t="n">
        <v>2.81211176</v>
      </c>
      <c r="G77" s="18" t="n">
        <v>46.56063275</v>
      </c>
      <c r="H77" s="20" t="n">
        <v>2.8195384</v>
      </c>
      <c r="I77" s="18" t="n">
        <v>0</v>
      </c>
      <c r="J77" s="20" t="n">
        <v>0</v>
      </c>
      <c r="K77" s="18" t="n">
        <v>0.52080848</v>
      </c>
      <c r="L77" s="20" t="n">
        <v>0.37636953</v>
      </c>
      <c r="M77" s="18" t="n">
        <v>0</v>
      </c>
      <c r="N77" s="20" t="n">
        <v>0</v>
      </c>
      <c r="O77" s="18" t="n">
        <v>0</v>
      </c>
      <c r="P77" s="20" t="n">
        <v>0</v>
      </c>
      <c r="Q77" s="18" t="n">
        <v>2.35200615</v>
      </c>
      <c r="R77" s="20" t="n">
        <v>0.86367044</v>
      </c>
    </row>
    <row r="78" spans="1:18">
      <c r="A78" s="15" t="s">
        <v>502</v>
      </c>
      <c r="B78" s="17" t="n">
        <v>7115</v>
      </c>
      <c r="C78" s="18">
        <f>(6211.0/B78*100)</f>
        <v/>
      </c>
      <c r="D78" s="19" t="n">
        <v>904</v>
      </c>
      <c r="E78" s="18" t="n">
        <v>58.97080366</v>
      </c>
      <c r="F78" s="20" t="n">
        <v>1.97861246</v>
      </c>
      <c r="G78" s="18" t="n">
        <v>39.83807447</v>
      </c>
      <c r="H78" s="20" t="n">
        <v>2.07971754</v>
      </c>
      <c r="I78" s="18" t="n">
        <v>0</v>
      </c>
      <c r="J78" s="20" t="n">
        <v>0</v>
      </c>
      <c r="K78" s="18" t="n">
        <v>0.42903762</v>
      </c>
      <c r="L78" s="20" t="n">
        <v>0.30901824</v>
      </c>
      <c r="M78" s="18" t="n">
        <v>0</v>
      </c>
      <c r="N78" s="20" t="n">
        <v>0</v>
      </c>
      <c r="O78" s="18" t="n">
        <v>0</v>
      </c>
      <c r="P78" s="20" t="n">
        <v>0</v>
      </c>
      <c r="Q78" s="18" t="n">
        <v>0.76208425</v>
      </c>
      <c r="R78" s="20" t="n">
        <v>0.35660457</v>
      </c>
    </row>
    <row r="79" spans="1:18">
      <c r="A79" s="15" t="s">
        <v>503</v>
      </c>
      <c r="B79" s="17" t="n">
        <v>3154</v>
      </c>
      <c r="C79" s="18">
        <f>(2781.0/B79*100)</f>
        <v/>
      </c>
      <c r="D79" s="19" t="n">
        <v>373</v>
      </c>
      <c r="E79" s="18" t="n">
        <v>54.77524367</v>
      </c>
      <c r="F79" s="20" t="n">
        <v>2.99324444</v>
      </c>
      <c r="G79" s="18" t="n">
        <v>42.57478763</v>
      </c>
      <c r="H79" s="20" t="n">
        <v>2.71359193</v>
      </c>
      <c r="I79" s="18" t="n">
        <v>0</v>
      </c>
      <c r="J79" s="20" t="n">
        <v>0</v>
      </c>
      <c r="K79" s="18" t="n">
        <v>0.54286807</v>
      </c>
      <c r="L79" s="20" t="n">
        <v>0.36393232</v>
      </c>
      <c r="M79" s="18" t="n">
        <v>0</v>
      </c>
      <c r="N79" s="20" t="n">
        <v>0</v>
      </c>
      <c r="O79" s="18" t="n">
        <v>0</v>
      </c>
      <c r="P79" s="20" t="n">
        <v>0</v>
      </c>
      <c r="Q79" s="18" t="n">
        <v>2.10710062</v>
      </c>
      <c r="R79" s="20" t="n">
        <v>0.81910636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(14017.0/B82*100)</f>
        <v/>
      </c>
      <c r="D82" s="19" t="n">
        <v>1944</v>
      </c>
      <c r="E82" s="18" t="n">
        <v>47.6849635</v>
      </c>
      <c r="F82" s="20" t="n">
        <v>1.70844608</v>
      </c>
      <c r="G82" s="18" t="n">
        <v>51.87296376</v>
      </c>
      <c r="H82" s="20" t="n">
        <v>1.68063236</v>
      </c>
      <c r="I82" s="18" t="n">
        <v>0</v>
      </c>
      <c r="J82" s="20" t="n">
        <v>0</v>
      </c>
      <c r="K82" s="18" t="n">
        <v>0.03488341</v>
      </c>
      <c r="L82" s="20" t="n">
        <v>0.03033647</v>
      </c>
      <c r="M82" s="18" t="n">
        <v>0</v>
      </c>
      <c r="N82" s="20" t="n">
        <v>0</v>
      </c>
      <c r="O82" s="18" t="n">
        <v>0</v>
      </c>
      <c r="P82" s="20" t="n">
        <v>0</v>
      </c>
      <c r="Q82" s="18" t="n">
        <v>0.40718933</v>
      </c>
      <c r="R82" s="20" t="n">
        <v>0.25226966</v>
      </c>
    </row>
    <row r="83" spans="1:18">
      <c r="A83" s="15" t="s">
        <v>507</v>
      </c>
      <c r="B83" s="17" t="n">
        <v>808</v>
      </c>
      <c r="C83" s="18">
        <f>(710.0/B83*100)</f>
        <v/>
      </c>
      <c r="D83" s="19" t="n">
        <v>98</v>
      </c>
      <c r="E83" s="18" t="n">
        <v>39.8553813</v>
      </c>
      <c r="F83" s="20" t="n">
        <v>5.63282397</v>
      </c>
      <c r="G83" s="18" t="n">
        <v>60.1446187</v>
      </c>
      <c r="H83" s="20" t="n">
        <v>5.63282397</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(815.0/B84*100)</f>
        <v/>
      </c>
      <c r="D84" s="19" t="n">
        <v>123</v>
      </c>
      <c r="E84" s="18" t="n">
        <v>38.0364281</v>
      </c>
      <c r="F84" s="20" t="n">
        <v>5.15679969</v>
      </c>
      <c r="G84" s="18" t="n">
        <v>61.9635719</v>
      </c>
      <c r="H84" s="20" t="n">
        <v>5.15679969</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(6288.0/B7*100)</f>
        <v/>
      </c>
      <c r="D7" s="19" t="n">
        <v>875</v>
      </c>
      <c r="E7" s="18" t="n">
        <v>63.70230438</v>
      </c>
      <c r="F7" s="20" t="n">
        <v>1.83081424</v>
      </c>
      <c r="G7" s="18" t="n">
        <v>36.02963923</v>
      </c>
      <c r="H7" s="20" t="n">
        <v>1.81803498</v>
      </c>
      <c r="I7" s="18" t="n">
        <v>0</v>
      </c>
      <c r="J7" s="20" t="n">
        <v>0</v>
      </c>
      <c r="K7" s="18" t="n">
        <v>0.02126951</v>
      </c>
      <c r="L7" s="20" t="n">
        <v>0.02167857</v>
      </c>
      <c r="M7" s="18" t="n">
        <v>0</v>
      </c>
      <c r="N7" s="20" t="n">
        <v>0</v>
      </c>
      <c r="O7" s="18" t="n">
        <v>0</v>
      </c>
      <c r="P7" s="20" t="n">
        <v>0</v>
      </c>
      <c r="Q7" s="18" t="n">
        <v>0.24678688</v>
      </c>
      <c r="R7" s="20" t="n">
        <v>0.12847023</v>
      </c>
    </row>
    <row r="8" spans="1:18">
      <c r="A8" s="15" t="s">
        <v>430</v>
      </c>
      <c r="B8" s="17" t="n">
        <v>3443</v>
      </c>
      <c r="C8" s="18">
        <f>(3011.0/B8*100)</f>
        <v/>
      </c>
      <c r="D8" s="19" t="n">
        <v>432</v>
      </c>
      <c r="E8" s="18" t="n">
        <v>53.32201384</v>
      </c>
      <c r="F8" s="20" t="n">
        <v>2.4122684</v>
      </c>
      <c r="G8" s="18" t="n">
        <v>46.42582862</v>
      </c>
      <c r="H8" s="20" t="n">
        <v>2.41995488</v>
      </c>
      <c r="I8" s="18" t="n">
        <v>0</v>
      </c>
      <c r="J8" s="20" t="n">
        <v>0</v>
      </c>
      <c r="K8" s="18" t="n">
        <v>0</v>
      </c>
      <c r="L8" s="20" t="n">
        <v>0</v>
      </c>
      <c r="M8" s="18" t="n">
        <v>0</v>
      </c>
      <c r="N8" s="20" t="n">
        <v>0</v>
      </c>
      <c r="O8" s="18" t="n">
        <v>0</v>
      </c>
      <c r="P8" s="20" t="n">
        <v>0</v>
      </c>
      <c r="Q8" s="18" t="n">
        <v>0.25215754</v>
      </c>
      <c r="R8" s="20" t="n">
        <v>0.20893874</v>
      </c>
    </row>
    <row r="9" spans="1:18">
      <c r="A9" s="15" t="s">
        <v>431</v>
      </c>
      <c r="B9" s="17" t="n">
        <v>4752</v>
      </c>
      <c r="C9" s="18">
        <f>(4183.0/B9*100)</f>
        <v/>
      </c>
      <c r="D9" s="19" t="n">
        <v>569</v>
      </c>
      <c r="E9" s="18" t="n">
        <v>65.65416046999999</v>
      </c>
      <c r="F9" s="20" t="n">
        <v>1.99839923</v>
      </c>
      <c r="G9" s="18" t="n">
        <v>33.80857812</v>
      </c>
      <c r="H9" s="20" t="n">
        <v>1.92208352</v>
      </c>
      <c r="I9" s="18" t="n">
        <v>0</v>
      </c>
      <c r="J9" s="20" t="n">
        <v>0</v>
      </c>
      <c r="K9" s="18" t="n">
        <v>0.16651743</v>
      </c>
      <c r="L9" s="20" t="n">
        <v>0.17435845</v>
      </c>
      <c r="M9" s="18" t="n">
        <v>0</v>
      </c>
      <c r="N9" s="20" t="n">
        <v>0</v>
      </c>
      <c r="O9" s="18" t="n">
        <v>0</v>
      </c>
      <c r="P9" s="20" t="n">
        <v>0</v>
      </c>
      <c r="Q9" s="18" t="n">
        <v>0.37074399</v>
      </c>
      <c r="R9" s="20" t="n">
        <v>0.26914901</v>
      </c>
    </row>
    <row r="10" spans="1:18">
      <c r="A10" s="15" t="s">
        <v>432</v>
      </c>
      <c r="B10" s="17" t="n">
        <v>10022</v>
      </c>
      <c r="C10" s="18">
        <f>(8780.0/B10*100)</f>
        <v/>
      </c>
      <c r="D10" s="19" t="n">
        <v>1242</v>
      </c>
      <c r="E10" s="18" t="n">
        <v>60.73373459</v>
      </c>
      <c r="F10" s="20" t="n">
        <v>2.42136791</v>
      </c>
      <c r="G10" s="18" t="n">
        <v>39.15027231</v>
      </c>
      <c r="H10" s="20" t="n">
        <v>2.42061907</v>
      </c>
      <c r="I10" s="18" t="n">
        <v>0</v>
      </c>
      <c r="J10" s="20" t="n">
        <v>0</v>
      </c>
      <c r="K10" s="18" t="n">
        <v>0.02966368</v>
      </c>
      <c r="L10" s="20" t="n">
        <v>0.02319535</v>
      </c>
      <c r="M10" s="18" t="n">
        <v>0</v>
      </c>
      <c r="N10" s="20" t="n">
        <v>0</v>
      </c>
      <c r="O10" s="18" t="n">
        <v>0</v>
      </c>
      <c r="P10" s="20" t="n">
        <v>0</v>
      </c>
      <c r="Q10" s="18" t="n">
        <v>0.08632942</v>
      </c>
      <c r="R10" s="20" t="n">
        <v>0.0468377</v>
      </c>
    </row>
    <row r="11" spans="1:18">
      <c r="A11" s="15" t="s">
        <v>433</v>
      </c>
      <c r="B11" s="17" t="n">
        <v>3500</v>
      </c>
      <c r="C11" s="18">
        <f>(3064.0/B11*100)</f>
        <v/>
      </c>
      <c r="D11" s="19" t="n">
        <v>436</v>
      </c>
      <c r="E11" s="18" t="n">
        <v>79.42263585000001</v>
      </c>
      <c r="F11" s="20" t="n">
        <v>2.12610353</v>
      </c>
      <c r="G11" s="18" t="n">
        <v>19.20046941</v>
      </c>
      <c r="H11" s="20" t="n">
        <v>2.01085245</v>
      </c>
      <c r="I11" s="18" t="n">
        <v>0</v>
      </c>
      <c r="J11" s="20" t="n">
        <v>0</v>
      </c>
      <c r="K11" s="18" t="n">
        <v>0.35841928</v>
      </c>
      <c r="L11" s="20" t="n">
        <v>0.35394082</v>
      </c>
      <c r="M11" s="18" t="n">
        <v>0</v>
      </c>
      <c r="N11" s="20" t="n">
        <v>0</v>
      </c>
      <c r="O11" s="18" t="n">
        <v>0</v>
      </c>
      <c r="P11" s="20" t="n">
        <v>0</v>
      </c>
      <c r="Q11" s="18" t="n">
        <v>1.01847546</v>
      </c>
      <c r="R11" s="20" t="n">
        <v>0.61693915</v>
      </c>
    </row>
    <row r="12" spans="1:18">
      <c r="A12" s="15" t="s">
        <v>434</v>
      </c>
      <c r="B12" s="17" t="n">
        <v>3422</v>
      </c>
      <c r="C12" s="18">
        <f>(3017.0/B12*100)</f>
        <v/>
      </c>
      <c r="D12" s="19" t="n">
        <v>405</v>
      </c>
      <c r="E12" s="18" t="n">
        <v>66.64372649000001</v>
      </c>
      <c r="F12" s="20" t="n">
        <v>2.93478578</v>
      </c>
      <c r="G12" s="18" t="n">
        <v>33.35627351</v>
      </c>
      <c r="H12" s="20" t="n">
        <v>2.93478578</v>
      </c>
      <c r="I12" s="18" t="n">
        <v>0</v>
      </c>
      <c r="J12" s="20" t="n">
        <v>0</v>
      </c>
      <c r="K12" s="18" t="n">
        <v>0</v>
      </c>
      <c r="L12" s="20" t="n">
        <v>0</v>
      </c>
      <c r="M12" s="18" t="n">
        <v>0</v>
      </c>
      <c r="N12" s="20" t="n">
        <v>0</v>
      </c>
      <c r="O12" s="18" t="n">
        <v>0</v>
      </c>
      <c r="P12" s="20" t="n">
        <v>0</v>
      </c>
      <c r="Q12" s="18" t="n">
        <v>0</v>
      </c>
      <c r="R12" s="20" t="n">
        <v>0</v>
      </c>
    </row>
    <row r="13" spans="1:18">
      <c r="A13" s="15" t="s">
        <v>435</v>
      </c>
      <c r="B13" s="17" t="n">
        <v>3602</v>
      </c>
      <c r="C13" s="18">
        <f>(3190.0/B13*100)</f>
        <v/>
      </c>
      <c r="D13" s="19" t="n">
        <v>412</v>
      </c>
      <c r="E13" s="18" t="n">
        <v>66.19356483999999</v>
      </c>
      <c r="F13" s="20" t="n">
        <v>2.86686024</v>
      </c>
      <c r="G13" s="18" t="n">
        <v>32.90704359</v>
      </c>
      <c r="H13" s="20" t="n">
        <v>2.89142372</v>
      </c>
      <c r="I13" s="18" t="n">
        <v>0</v>
      </c>
      <c r="J13" s="20" t="n">
        <v>0</v>
      </c>
      <c r="K13" s="18" t="n">
        <v>0.26307142</v>
      </c>
      <c r="L13" s="20" t="n">
        <v>0.19356494</v>
      </c>
      <c r="M13" s="18" t="n">
        <v>0</v>
      </c>
      <c r="N13" s="20" t="n">
        <v>0</v>
      </c>
      <c r="O13" s="18" t="n">
        <v>0</v>
      </c>
      <c r="P13" s="20" t="n">
        <v>0</v>
      </c>
      <c r="Q13" s="18" t="n">
        <v>0.63632015</v>
      </c>
      <c r="R13" s="20" t="n">
        <v>0.45087465</v>
      </c>
    </row>
    <row r="14" spans="1:18">
      <c r="A14" s="15" t="s">
        <v>436</v>
      </c>
      <c r="B14" s="17" t="n">
        <v>2788</v>
      </c>
      <c r="C14" s="18">
        <f>(2454.0/B14*100)</f>
        <v/>
      </c>
      <c r="D14" s="19" t="n">
        <v>334</v>
      </c>
      <c r="E14" s="18" t="n">
        <v>45.83076314</v>
      </c>
      <c r="F14" s="20" t="n">
        <v>2.75900061</v>
      </c>
      <c r="G14" s="18" t="n">
        <v>53.87703956</v>
      </c>
      <c r="H14" s="20" t="n">
        <v>2.77713634</v>
      </c>
      <c r="I14" s="18" t="n">
        <v>0</v>
      </c>
      <c r="J14" s="20" t="n">
        <v>0</v>
      </c>
      <c r="K14" s="18" t="n">
        <v>0</v>
      </c>
      <c r="L14" s="20" t="n">
        <v>0</v>
      </c>
      <c r="M14" s="18" t="n">
        <v>0</v>
      </c>
      <c r="N14" s="20" t="n">
        <v>0</v>
      </c>
      <c r="O14" s="18" t="n">
        <v>0</v>
      </c>
      <c r="P14" s="20" t="n">
        <v>0</v>
      </c>
      <c r="Q14" s="18" t="n">
        <v>0.2921973</v>
      </c>
      <c r="R14" s="20" t="n">
        <v>0.2930872</v>
      </c>
    </row>
    <row r="15" spans="1:18">
      <c r="A15" s="15" t="s">
        <v>437</v>
      </c>
      <c r="B15" s="17" t="n">
        <v>2863</v>
      </c>
      <c r="C15" s="18">
        <f>(2516.0/B15*100)</f>
        <v/>
      </c>
      <c r="D15" s="19" t="n">
        <v>347</v>
      </c>
      <c r="E15" s="18" t="n">
        <v>49.84542817</v>
      </c>
      <c r="F15" s="20" t="n">
        <v>2.85926592</v>
      </c>
      <c r="G15" s="18" t="n">
        <v>49.89992923</v>
      </c>
      <c r="H15" s="20" t="n">
        <v>2.85641987</v>
      </c>
      <c r="I15" s="18" t="n">
        <v>0</v>
      </c>
      <c r="J15" s="20" t="n">
        <v>0</v>
      </c>
      <c r="K15" s="18" t="n">
        <v>0</v>
      </c>
      <c r="L15" s="20" t="n">
        <v>0</v>
      </c>
      <c r="M15" s="18" t="n">
        <v>0</v>
      </c>
      <c r="N15" s="20" t="n">
        <v>0</v>
      </c>
      <c r="O15" s="18" t="n">
        <v>0</v>
      </c>
      <c r="P15" s="20" t="n">
        <v>0</v>
      </c>
      <c r="Q15" s="18" t="n">
        <v>0.2546426</v>
      </c>
      <c r="R15" s="20" t="n">
        <v>0.25498655</v>
      </c>
    </row>
    <row r="16" spans="1:18">
      <c r="A16" s="15" t="s">
        <v>438</v>
      </c>
      <c r="B16" s="17" t="n">
        <v>3111</v>
      </c>
      <c r="C16" s="18">
        <f>(2720.0/B16*100)</f>
        <v/>
      </c>
      <c r="D16" s="19" t="n">
        <v>391</v>
      </c>
      <c r="E16" s="18" t="n">
        <v>58.84485056</v>
      </c>
      <c r="F16" s="20" t="n">
        <v>2.7467623</v>
      </c>
      <c r="G16" s="18" t="n">
        <v>39.12503626</v>
      </c>
      <c r="H16" s="20" t="n">
        <v>2.78768898</v>
      </c>
      <c r="I16" s="18" t="n">
        <v>0</v>
      </c>
      <c r="J16" s="20" t="n">
        <v>0</v>
      </c>
      <c r="K16" s="18" t="n">
        <v>0.8089030699999999</v>
      </c>
      <c r="L16" s="20" t="n">
        <v>0.54681987</v>
      </c>
      <c r="M16" s="18" t="n">
        <v>0</v>
      </c>
      <c r="N16" s="20" t="n">
        <v>0</v>
      </c>
      <c r="O16" s="18" t="n">
        <v>0</v>
      </c>
      <c r="P16" s="20" t="n">
        <v>0</v>
      </c>
      <c r="Q16" s="18" t="n">
        <v>1.2212101</v>
      </c>
      <c r="R16" s="20" t="n">
        <v>0.45253801</v>
      </c>
    </row>
    <row r="17" spans="1:18">
      <c r="A17" s="15" t="s">
        <v>439</v>
      </c>
      <c r="B17" s="17" t="n">
        <v>3197</v>
      </c>
      <c r="C17" s="18">
        <f>(2833.0/B17*100)</f>
        <v/>
      </c>
      <c r="D17" s="19" t="n">
        <v>364</v>
      </c>
      <c r="E17" s="18" t="n">
        <v>46.65183006</v>
      </c>
      <c r="F17" s="20" t="n">
        <v>2.78719054</v>
      </c>
      <c r="G17" s="18" t="n">
        <v>52.91456477</v>
      </c>
      <c r="H17" s="20" t="n">
        <v>2.80871954</v>
      </c>
      <c r="I17" s="18" t="n">
        <v>0</v>
      </c>
      <c r="J17" s="20" t="n">
        <v>0</v>
      </c>
      <c r="K17" s="18" t="n">
        <v>0.20404806</v>
      </c>
      <c r="L17" s="20" t="n">
        <v>0.20445889</v>
      </c>
      <c r="M17" s="18" t="n">
        <v>0</v>
      </c>
      <c r="N17" s="20" t="n">
        <v>0</v>
      </c>
      <c r="O17" s="18" t="n">
        <v>0</v>
      </c>
      <c r="P17" s="20" t="n">
        <v>0</v>
      </c>
      <c r="Q17" s="18" t="n">
        <v>0.2295571</v>
      </c>
      <c r="R17" s="20" t="n">
        <v>0.21664851</v>
      </c>
    </row>
    <row r="18" spans="1:18">
      <c r="A18" s="15" t="s">
        <v>440</v>
      </c>
      <c r="B18" s="17" t="n">
        <v>2706</v>
      </c>
      <c r="C18" s="18">
        <f>(2373.0/B18*100)</f>
        <v/>
      </c>
      <c r="D18" s="19" t="n">
        <v>333</v>
      </c>
      <c r="E18" s="18" t="n">
        <v>81.66707336</v>
      </c>
      <c r="F18" s="20" t="n">
        <v>2.2134331</v>
      </c>
      <c r="G18" s="18" t="n">
        <v>17.81585786</v>
      </c>
      <c r="H18" s="20" t="n">
        <v>2.21103757</v>
      </c>
      <c r="I18" s="18" t="n">
        <v>0</v>
      </c>
      <c r="J18" s="20" t="n">
        <v>0</v>
      </c>
      <c r="K18" s="18" t="n">
        <v>0</v>
      </c>
      <c r="L18" s="20" t="n">
        <v>0</v>
      </c>
      <c r="M18" s="18" t="n">
        <v>0</v>
      </c>
      <c r="N18" s="20" t="n">
        <v>0</v>
      </c>
      <c r="O18" s="18" t="n">
        <v>0</v>
      </c>
      <c r="P18" s="20" t="n">
        <v>0</v>
      </c>
      <c r="Q18" s="18" t="n">
        <v>0.51706878</v>
      </c>
      <c r="R18" s="20" t="n">
        <v>0.36400179</v>
      </c>
    </row>
    <row r="19" spans="1:18">
      <c r="A19" s="15" t="s">
        <v>441</v>
      </c>
      <c r="B19" s="17" t="n">
        <v>2850</v>
      </c>
      <c r="C19" s="18">
        <f>(2514.0/B19*100)</f>
        <v/>
      </c>
      <c r="D19" s="19" t="n">
        <v>336</v>
      </c>
      <c r="E19" s="18" t="n">
        <v>62.64969704</v>
      </c>
      <c r="F19" s="20" t="n">
        <v>2.68454271</v>
      </c>
      <c r="G19" s="18" t="n">
        <v>37.35030296</v>
      </c>
      <c r="H19" s="20" t="n">
        <v>2.68454271</v>
      </c>
      <c r="I19" s="18" t="n">
        <v>0</v>
      </c>
      <c r="J19" s="20" t="n">
        <v>0</v>
      </c>
      <c r="K19" s="18" t="n">
        <v>0</v>
      </c>
      <c r="L19" s="20" t="n">
        <v>0</v>
      </c>
      <c r="M19" s="18" t="n">
        <v>0</v>
      </c>
      <c r="N19" s="20" t="n">
        <v>0</v>
      </c>
      <c r="O19" s="18" t="n">
        <v>0</v>
      </c>
      <c r="P19" s="20" t="n">
        <v>0</v>
      </c>
      <c r="Q19" s="18" t="n">
        <v>0</v>
      </c>
      <c r="R19" s="20" t="n">
        <v>0</v>
      </c>
    </row>
    <row r="20" spans="1:18">
      <c r="A20" s="15" t="s">
        <v>442</v>
      </c>
      <c r="B20" s="17" t="n">
        <v>1741</v>
      </c>
      <c r="C20" s="18">
        <f>(1525.0/B20*100)</f>
        <v/>
      </c>
      <c r="D20" s="19" t="n">
        <v>216</v>
      </c>
      <c r="E20" s="18" t="n">
        <v>61.8081301</v>
      </c>
      <c r="F20" s="20" t="n">
        <v>3.15739623</v>
      </c>
      <c r="G20" s="18" t="n">
        <v>37.08352565</v>
      </c>
      <c r="H20" s="20" t="n">
        <v>3.18592376</v>
      </c>
      <c r="I20" s="18" t="n">
        <v>0</v>
      </c>
      <c r="J20" s="20" t="n">
        <v>0</v>
      </c>
      <c r="K20" s="18" t="n">
        <v>0.71382444</v>
      </c>
      <c r="L20" s="20" t="n">
        <v>0.72958075</v>
      </c>
      <c r="M20" s="18" t="n">
        <v>0</v>
      </c>
      <c r="N20" s="20" t="n">
        <v>0</v>
      </c>
      <c r="O20" s="18" t="n">
        <v>0</v>
      </c>
      <c r="P20" s="20" t="n">
        <v>0</v>
      </c>
      <c r="Q20" s="18" t="n">
        <v>0.39451982</v>
      </c>
      <c r="R20" s="20" t="n">
        <v>0.39380601</v>
      </c>
    </row>
    <row r="21" spans="1:18">
      <c r="A21" s="15" t="s">
        <v>443</v>
      </c>
      <c r="B21" s="17" t="n">
        <v>2833</v>
      </c>
      <c r="C21" s="18">
        <f>(2356.0/B21*100)</f>
        <v/>
      </c>
      <c r="D21" s="19" t="n">
        <v>477</v>
      </c>
      <c r="E21" s="18" t="n">
        <v>69.20025625</v>
      </c>
      <c r="F21" s="20" t="n">
        <v>2.11270549</v>
      </c>
      <c r="G21" s="18" t="n">
        <v>30.63991928</v>
      </c>
      <c r="H21" s="20" t="n">
        <v>2.10947008</v>
      </c>
      <c r="I21" s="18" t="n">
        <v>0</v>
      </c>
      <c r="J21" s="20" t="n">
        <v>0</v>
      </c>
      <c r="K21" s="18" t="n">
        <v>0</v>
      </c>
      <c r="L21" s="20" t="n">
        <v>0</v>
      </c>
      <c r="M21" s="18" t="n">
        <v>0</v>
      </c>
      <c r="N21" s="20" t="n">
        <v>0</v>
      </c>
      <c r="O21" s="18" t="n">
        <v>0</v>
      </c>
      <c r="P21" s="20" t="n">
        <v>0</v>
      </c>
      <c r="Q21" s="18" t="n">
        <v>0.15982446</v>
      </c>
      <c r="R21" s="20" t="n">
        <v>0.15917038</v>
      </c>
    </row>
    <row r="22" spans="1:18">
      <c r="A22" s="15" t="s">
        <v>444</v>
      </c>
      <c r="B22" s="17" t="n">
        <v>3667</v>
      </c>
      <c r="C22" s="18">
        <f>(3277.0/B22*100)</f>
        <v/>
      </c>
      <c r="D22" s="19" t="n">
        <v>390</v>
      </c>
      <c r="E22" s="18" t="n">
        <v>67.95971470000001</v>
      </c>
      <c r="F22" s="20" t="n">
        <v>2.26981715</v>
      </c>
      <c r="G22" s="18" t="n">
        <v>30.81834751</v>
      </c>
      <c r="H22" s="20" t="n">
        <v>2.28507918</v>
      </c>
      <c r="I22" s="18" t="n">
        <v>0</v>
      </c>
      <c r="J22" s="20" t="n">
        <v>0</v>
      </c>
      <c r="K22" s="18" t="n">
        <v>0.2498389</v>
      </c>
      <c r="L22" s="20" t="n">
        <v>0.25206544</v>
      </c>
      <c r="M22" s="18" t="n">
        <v>0</v>
      </c>
      <c r="N22" s="20" t="n">
        <v>0</v>
      </c>
      <c r="O22" s="18" t="n">
        <v>0</v>
      </c>
      <c r="P22" s="20" t="n">
        <v>0</v>
      </c>
      <c r="Q22" s="18" t="n">
        <v>0.97209889</v>
      </c>
      <c r="R22" s="20" t="n">
        <v>0.4915732</v>
      </c>
    </row>
    <row r="23" spans="1:18">
      <c r="A23" s="15" t="s">
        <v>445</v>
      </c>
      <c r="B23" s="17" t="n">
        <v>5792</v>
      </c>
      <c r="C23" s="18">
        <f>(5087.0/B23*100)</f>
        <v/>
      </c>
      <c r="D23" s="19" t="n">
        <v>705</v>
      </c>
      <c r="E23" s="18" t="n">
        <v>74.49492211</v>
      </c>
      <c r="F23" s="20" t="n">
        <v>1.95353291</v>
      </c>
      <c r="G23" s="18" t="n">
        <v>24.91334066</v>
      </c>
      <c r="H23" s="20" t="n">
        <v>1.9902061</v>
      </c>
      <c r="I23" s="18" t="n">
        <v>0</v>
      </c>
      <c r="J23" s="20" t="n">
        <v>0</v>
      </c>
      <c r="K23" s="18" t="n">
        <v>0.42107578</v>
      </c>
      <c r="L23" s="20" t="n">
        <v>0.46990597</v>
      </c>
      <c r="M23" s="18" t="n">
        <v>0</v>
      </c>
      <c r="N23" s="20" t="n">
        <v>0</v>
      </c>
      <c r="O23" s="18" t="n">
        <v>0</v>
      </c>
      <c r="P23" s="20" t="n">
        <v>0</v>
      </c>
      <c r="Q23" s="18" t="n">
        <v>0.17066146</v>
      </c>
      <c r="R23" s="20" t="n">
        <v>0.1194096</v>
      </c>
    </row>
    <row r="24" spans="1:18">
      <c r="A24" s="15" t="s">
        <v>446</v>
      </c>
      <c r="B24" s="17" t="n">
        <v>3309</v>
      </c>
      <c r="C24" s="18">
        <f>(2909.0/B24*100)</f>
        <v/>
      </c>
      <c r="D24" s="19" t="n">
        <v>400</v>
      </c>
      <c r="E24" s="18" t="n">
        <v>67.21631515</v>
      </c>
      <c r="F24" s="20" t="n">
        <v>2.57928159</v>
      </c>
      <c r="G24" s="18" t="n">
        <v>31.93907727</v>
      </c>
      <c r="H24" s="20" t="n">
        <v>2.45115974</v>
      </c>
      <c r="I24" s="18" t="n">
        <v>0</v>
      </c>
      <c r="J24" s="20" t="n">
        <v>0</v>
      </c>
      <c r="K24" s="18" t="n">
        <v>0.25658448</v>
      </c>
      <c r="L24" s="20" t="n">
        <v>0.24436538</v>
      </c>
      <c r="M24" s="18" t="n">
        <v>0</v>
      </c>
      <c r="N24" s="20" t="n">
        <v>0</v>
      </c>
      <c r="O24" s="18" t="n">
        <v>0</v>
      </c>
      <c r="P24" s="20" t="n">
        <v>0</v>
      </c>
      <c r="Q24" s="18" t="n">
        <v>0.5880231</v>
      </c>
      <c r="R24" s="20" t="n">
        <v>0.41915942</v>
      </c>
    </row>
    <row r="25" spans="1:18">
      <c r="A25" s="15" t="s">
        <v>447</v>
      </c>
      <c r="B25" s="17" t="n">
        <v>2669</v>
      </c>
      <c r="C25" s="18">
        <f>(2351.0/B25*100)</f>
        <v/>
      </c>
      <c r="D25" s="19" t="n">
        <v>318</v>
      </c>
      <c r="E25" s="18" t="n">
        <v>72.14294921</v>
      </c>
      <c r="F25" s="20" t="n">
        <v>2.96829895</v>
      </c>
      <c r="G25" s="18" t="n">
        <v>27.22982357</v>
      </c>
      <c r="H25" s="20" t="n">
        <v>3.0231351</v>
      </c>
      <c r="I25" s="18" t="n">
        <v>0</v>
      </c>
      <c r="J25" s="20" t="n">
        <v>0</v>
      </c>
      <c r="K25" s="18" t="n">
        <v>0.62722721</v>
      </c>
      <c r="L25" s="20" t="n">
        <v>0.44267374</v>
      </c>
      <c r="M25" s="18" t="n">
        <v>0</v>
      </c>
      <c r="N25" s="20" t="n">
        <v>0</v>
      </c>
      <c r="O25" s="18" t="n">
        <v>0</v>
      </c>
      <c r="P25" s="20" t="n">
        <v>0</v>
      </c>
      <c r="Q25" s="18" t="n">
        <v>0</v>
      </c>
      <c r="R25" s="20" t="n">
        <v>0</v>
      </c>
    </row>
    <row r="26" spans="1:18">
      <c r="A26" s="15" t="s">
        <v>448</v>
      </c>
      <c r="B26" s="17" t="n">
        <v>2419</v>
      </c>
      <c r="C26" s="18">
        <f>(2128.0/B26*100)</f>
        <v/>
      </c>
      <c r="D26" s="19" t="n">
        <v>291</v>
      </c>
      <c r="E26" s="18" t="n">
        <v>53.85358271</v>
      </c>
      <c r="F26" s="20" t="n">
        <v>3.17533975</v>
      </c>
      <c r="G26" s="18" t="n">
        <v>45.79765931</v>
      </c>
      <c r="H26" s="20" t="n">
        <v>3.10981985</v>
      </c>
      <c r="I26" s="18" t="n">
        <v>0</v>
      </c>
      <c r="J26" s="20" t="n">
        <v>0</v>
      </c>
      <c r="K26" s="18" t="n">
        <v>0</v>
      </c>
      <c r="L26" s="20" t="n">
        <v>0</v>
      </c>
      <c r="M26" s="18" t="n">
        <v>0</v>
      </c>
      <c r="N26" s="20" t="n">
        <v>0</v>
      </c>
      <c r="O26" s="18" t="n">
        <v>0</v>
      </c>
      <c r="P26" s="20" t="n">
        <v>0</v>
      </c>
      <c r="Q26" s="18" t="n">
        <v>0.34875799</v>
      </c>
      <c r="R26" s="20" t="n">
        <v>0.35059506</v>
      </c>
    </row>
    <row r="27" spans="1:18">
      <c r="A27" s="15" t="s">
        <v>449</v>
      </c>
      <c r="B27" s="17" t="n">
        <v>2683</v>
      </c>
      <c r="C27" s="18">
        <f>(2345.0/B27*100)</f>
        <v/>
      </c>
      <c r="D27" s="19" t="n">
        <v>338</v>
      </c>
      <c r="E27" s="18" t="n">
        <v>67.49095817</v>
      </c>
      <c r="F27" s="20" t="n">
        <v>2.74250535</v>
      </c>
      <c r="G27" s="18" t="n">
        <v>31.89753739</v>
      </c>
      <c r="H27" s="20" t="n">
        <v>2.69982354</v>
      </c>
      <c r="I27" s="18" t="n">
        <v>0</v>
      </c>
      <c r="J27" s="20" t="n">
        <v>0</v>
      </c>
      <c r="K27" s="18" t="n">
        <v>0</v>
      </c>
      <c r="L27" s="20" t="n">
        <v>0</v>
      </c>
      <c r="M27" s="18" t="n">
        <v>0</v>
      </c>
      <c r="N27" s="20" t="n">
        <v>0</v>
      </c>
      <c r="O27" s="18" t="n">
        <v>0</v>
      </c>
      <c r="P27" s="20" t="n">
        <v>0</v>
      </c>
      <c r="Q27" s="18" t="n">
        <v>0.61150444</v>
      </c>
      <c r="R27" s="20" t="n">
        <v>0.4217164</v>
      </c>
    </row>
    <row r="28" spans="1:18">
      <c r="A28" s="15" t="s">
        <v>450</v>
      </c>
      <c r="B28" s="17" t="n">
        <v>3803</v>
      </c>
      <c r="C28" s="18">
        <f>(3366.0/B28*100)</f>
        <v/>
      </c>
      <c r="D28" s="19" t="n">
        <v>437</v>
      </c>
      <c r="E28" s="18" t="n">
        <v>89.18313087</v>
      </c>
      <c r="F28" s="20" t="n">
        <v>1.86005584</v>
      </c>
      <c r="G28" s="18" t="n">
        <v>10.81686913</v>
      </c>
      <c r="H28" s="20" t="n">
        <v>1.86005584</v>
      </c>
      <c r="I28" s="18" t="n">
        <v>0</v>
      </c>
      <c r="J28" s="20" t="n">
        <v>0</v>
      </c>
      <c r="K28" s="18" t="n">
        <v>0</v>
      </c>
      <c r="L28" s="20" t="n">
        <v>0</v>
      </c>
      <c r="M28" s="18" t="n">
        <v>0</v>
      </c>
      <c r="N28" s="20" t="n">
        <v>0</v>
      </c>
      <c r="O28" s="18" t="n">
        <v>0</v>
      </c>
      <c r="P28" s="20" t="n">
        <v>0</v>
      </c>
      <c r="Q28" s="18" t="n">
        <v>0</v>
      </c>
      <c r="R28" s="20" t="n">
        <v>0</v>
      </c>
    </row>
    <row r="29" spans="1:18">
      <c r="A29" s="15" t="s">
        <v>451</v>
      </c>
      <c r="B29" s="17" t="n">
        <v>2700</v>
      </c>
      <c r="C29" s="18">
        <f>(2384.0/B29*100)</f>
        <v/>
      </c>
      <c r="D29" s="19" t="n">
        <v>316</v>
      </c>
      <c r="E29" s="18" t="n">
        <v>51.47310359</v>
      </c>
      <c r="F29" s="20" t="n">
        <v>3.03921154</v>
      </c>
      <c r="G29" s="18" t="n">
        <v>48.19600953</v>
      </c>
      <c r="H29" s="20" t="n">
        <v>3.03731146</v>
      </c>
      <c r="I29" s="18" t="n">
        <v>0</v>
      </c>
      <c r="J29" s="20" t="n">
        <v>0</v>
      </c>
      <c r="K29" s="18" t="n">
        <v>0</v>
      </c>
      <c r="L29" s="20" t="n">
        <v>0</v>
      </c>
      <c r="M29" s="18" t="n">
        <v>0</v>
      </c>
      <c r="N29" s="20" t="n">
        <v>0</v>
      </c>
      <c r="O29" s="18" t="n">
        <v>0</v>
      </c>
      <c r="P29" s="20" t="n">
        <v>0</v>
      </c>
      <c r="Q29" s="18" t="n">
        <v>0.33088688</v>
      </c>
      <c r="R29" s="20" t="n">
        <v>0.31350269</v>
      </c>
    </row>
    <row r="30" spans="1:18">
      <c r="A30" s="15" t="s">
        <v>452</v>
      </c>
      <c r="B30" s="17" t="n">
        <v>2257</v>
      </c>
      <c r="C30" s="18">
        <f>(2005.0/B30*100)</f>
        <v/>
      </c>
      <c r="D30" s="19" t="n">
        <v>252</v>
      </c>
      <c r="E30" s="18" t="n">
        <v>61.43400617</v>
      </c>
      <c r="F30" s="20" t="n">
        <v>3.50397736</v>
      </c>
      <c r="G30" s="18" t="n">
        <v>37.80038132</v>
      </c>
      <c r="H30" s="20" t="n">
        <v>3.44077292</v>
      </c>
      <c r="I30" s="18" t="n">
        <v>0</v>
      </c>
      <c r="J30" s="20" t="n">
        <v>0</v>
      </c>
      <c r="K30" s="18" t="n">
        <v>0</v>
      </c>
      <c r="L30" s="20" t="n">
        <v>0</v>
      </c>
      <c r="M30" s="18" t="n">
        <v>0</v>
      </c>
      <c r="N30" s="20" t="n">
        <v>0</v>
      </c>
      <c r="O30" s="18" t="n">
        <v>0</v>
      </c>
      <c r="P30" s="20" t="n">
        <v>0</v>
      </c>
      <c r="Q30" s="18" t="n">
        <v>0.76561251</v>
      </c>
      <c r="R30" s="20" t="n">
        <v>0.52639673</v>
      </c>
    </row>
    <row r="31" spans="1:18">
      <c r="A31" s="15" t="s">
        <v>453</v>
      </c>
      <c r="B31" s="17" t="n">
        <v>2706</v>
      </c>
      <c r="C31" s="18">
        <f>(2368.0/B31*100)</f>
        <v/>
      </c>
      <c r="D31" s="19" t="n">
        <v>338</v>
      </c>
      <c r="E31" s="18" t="n">
        <v>56.34677671</v>
      </c>
      <c r="F31" s="20" t="n">
        <v>2.82377316</v>
      </c>
      <c r="G31" s="18" t="n">
        <v>41.53056569</v>
      </c>
      <c r="H31" s="20" t="n">
        <v>2.73849281</v>
      </c>
      <c r="I31" s="18" t="n">
        <v>0</v>
      </c>
      <c r="J31" s="20" t="n">
        <v>0</v>
      </c>
      <c r="K31" s="18" t="n">
        <v>0.60925398</v>
      </c>
      <c r="L31" s="20" t="n">
        <v>0.42438465</v>
      </c>
      <c r="M31" s="18" t="n">
        <v>0</v>
      </c>
      <c r="N31" s="20" t="n">
        <v>0</v>
      </c>
      <c r="O31" s="18" t="n">
        <v>0</v>
      </c>
      <c r="P31" s="20" t="n">
        <v>0</v>
      </c>
      <c r="Q31" s="18" t="n">
        <v>1.51340362</v>
      </c>
      <c r="R31" s="20" t="n">
        <v>0.8137134499999999</v>
      </c>
    </row>
    <row r="32" spans="1:18">
      <c r="A32" s="15" t="s">
        <v>454</v>
      </c>
      <c r="B32" s="17" t="n">
        <v>2209</v>
      </c>
      <c r="C32" s="18">
        <f>(1823.0/B32*100)</f>
        <v/>
      </c>
      <c r="D32" s="19" t="n">
        <v>386</v>
      </c>
      <c r="E32" s="18" t="n">
        <v>56.48618076</v>
      </c>
      <c r="F32" s="20" t="n">
        <v>2.75571367</v>
      </c>
      <c r="G32" s="18" t="n">
        <v>43.51381924</v>
      </c>
      <c r="H32" s="20" t="n">
        <v>2.75571367</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(3213.0/B33*100)</f>
        <v/>
      </c>
      <c r="D33" s="19" t="n">
        <v>438</v>
      </c>
      <c r="E33" s="18" t="n">
        <v>75.03487852000001</v>
      </c>
      <c r="F33" s="20" t="n">
        <v>2.24098123</v>
      </c>
      <c r="G33" s="18" t="n">
        <v>24.8329391</v>
      </c>
      <c r="H33" s="20" t="n">
        <v>2.23950389</v>
      </c>
      <c r="I33" s="18" t="n">
        <v>0</v>
      </c>
      <c r="J33" s="20" t="n">
        <v>0</v>
      </c>
      <c r="K33" s="18" t="n">
        <v>0</v>
      </c>
      <c r="L33" s="20" t="n">
        <v>0</v>
      </c>
      <c r="M33" s="18" t="n">
        <v>0</v>
      </c>
      <c r="N33" s="20" t="n">
        <v>0</v>
      </c>
      <c r="O33" s="18" t="n">
        <v>0</v>
      </c>
      <c r="P33" s="20" t="n">
        <v>0</v>
      </c>
      <c r="Q33" s="18" t="n">
        <v>0.13218238</v>
      </c>
      <c r="R33" s="20" t="n">
        <v>0.13590416</v>
      </c>
    </row>
    <row r="34" spans="1:18">
      <c r="A34" s="15" t="s">
        <v>456</v>
      </c>
      <c r="B34" s="17" t="n">
        <v>3035</v>
      </c>
      <c r="C34" s="18">
        <f>(2693.0/B34*100)</f>
        <v/>
      </c>
      <c r="D34" s="19" t="n">
        <v>342</v>
      </c>
      <c r="E34" s="18" t="n">
        <v>73.44667783</v>
      </c>
      <c r="F34" s="20" t="n">
        <v>2.58662937</v>
      </c>
      <c r="G34" s="18" t="n">
        <v>26.29145811</v>
      </c>
      <c r="H34" s="20" t="n">
        <v>2.62361517</v>
      </c>
      <c r="I34" s="18" t="n">
        <v>0</v>
      </c>
      <c r="J34" s="20" t="n">
        <v>0</v>
      </c>
      <c r="K34" s="18" t="n">
        <v>0.26186406</v>
      </c>
      <c r="L34" s="20" t="n">
        <v>0.24522527</v>
      </c>
      <c r="M34" s="18" t="n">
        <v>0</v>
      </c>
      <c r="N34" s="20" t="n">
        <v>0</v>
      </c>
      <c r="O34" s="18" t="n">
        <v>0</v>
      </c>
      <c r="P34" s="20" t="n">
        <v>0</v>
      </c>
      <c r="Q34" s="18" t="n">
        <v>0</v>
      </c>
      <c r="R34" s="20" t="n">
        <v>0</v>
      </c>
    </row>
    <row r="35" spans="1:18">
      <c r="A35" s="15" t="s">
        <v>457</v>
      </c>
      <c r="B35" s="17" t="n">
        <v>2901</v>
      </c>
      <c r="C35" s="18">
        <f>(2550.0/B35*100)</f>
        <v/>
      </c>
      <c r="D35" s="19" t="n">
        <v>351</v>
      </c>
      <c r="E35" s="18" t="n">
        <v>48.14040246</v>
      </c>
      <c r="F35" s="20" t="n">
        <v>3.18179173</v>
      </c>
      <c r="G35" s="18" t="n">
        <v>51.47163065</v>
      </c>
      <c r="H35" s="20" t="n">
        <v>3.15509371</v>
      </c>
      <c r="I35" s="18" t="n">
        <v>0</v>
      </c>
      <c r="J35" s="20" t="n">
        <v>0</v>
      </c>
      <c r="K35" s="18" t="n">
        <v>0.15230871</v>
      </c>
      <c r="L35" s="20" t="n">
        <v>0.15084071</v>
      </c>
      <c r="M35" s="18" t="n">
        <v>0</v>
      </c>
      <c r="N35" s="20" t="n">
        <v>0</v>
      </c>
      <c r="O35" s="18" t="n">
        <v>0</v>
      </c>
      <c r="P35" s="20" t="n">
        <v>0</v>
      </c>
      <c r="Q35" s="18" t="n">
        <v>0.23565818</v>
      </c>
      <c r="R35" s="20" t="n">
        <v>0.17175511</v>
      </c>
    </row>
    <row r="36" spans="1:18">
      <c r="A36" s="15" t="s">
        <v>458</v>
      </c>
      <c r="B36" s="17" t="n">
        <v>3404</v>
      </c>
      <c r="C36" s="18">
        <f>(3002.0/B36*100)</f>
        <v/>
      </c>
      <c r="D36" s="19" t="n">
        <v>402</v>
      </c>
      <c r="E36" s="18" t="n">
        <v>80.74652308</v>
      </c>
      <c r="F36" s="20" t="n">
        <v>2.16236877</v>
      </c>
      <c r="G36" s="18" t="n">
        <v>18.64619338</v>
      </c>
      <c r="H36" s="20" t="n">
        <v>2.14274937</v>
      </c>
      <c r="I36" s="18" t="n">
        <v>0</v>
      </c>
      <c r="J36" s="20" t="n">
        <v>0</v>
      </c>
      <c r="K36" s="18" t="n">
        <v>0</v>
      </c>
      <c r="L36" s="20" t="n">
        <v>0</v>
      </c>
      <c r="M36" s="18" t="n">
        <v>0</v>
      </c>
      <c r="N36" s="20" t="n">
        <v>0</v>
      </c>
      <c r="O36" s="18" t="n">
        <v>0</v>
      </c>
      <c r="P36" s="20" t="n">
        <v>0</v>
      </c>
      <c r="Q36" s="18" t="n">
        <v>0.60728354</v>
      </c>
      <c r="R36" s="20" t="n">
        <v>0.38712729</v>
      </c>
    </row>
    <row r="37" spans="1:18">
      <c r="A37" s="15" t="s">
        <v>459</v>
      </c>
      <c r="B37" s="17" t="n">
        <v>2731</v>
      </c>
      <c r="C37" s="18">
        <f>(2392.0/B37*100)</f>
        <v/>
      </c>
      <c r="D37" s="19" t="n">
        <v>339</v>
      </c>
      <c r="E37" s="18" t="n">
        <v>57.53353542</v>
      </c>
      <c r="F37" s="20" t="n">
        <v>3.15095833</v>
      </c>
      <c r="G37" s="18" t="n">
        <v>42.46646458</v>
      </c>
      <c r="H37" s="20" t="n">
        <v>3.15095833</v>
      </c>
      <c r="I37" s="18" t="n">
        <v>0</v>
      </c>
      <c r="J37" s="20" t="n">
        <v>0</v>
      </c>
      <c r="K37" s="18" t="n">
        <v>0</v>
      </c>
      <c r="L37" s="20" t="n">
        <v>0</v>
      </c>
      <c r="M37" s="18" t="n">
        <v>0</v>
      </c>
      <c r="N37" s="20" t="n">
        <v>0</v>
      </c>
      <c r="O37" s="18" t="n">
        <v>0</v>
      </c>
      <c r="P37" s="20" t="n">
        <v>0</v>
      </c>
      <c r="Q37" s="18" t="n">
        <v>0</v>
      </c>
      <c r="R37" s="20" t="n">
        <v>0</v>
      </c>
    </row>
    <row r="38" spans="1:18">
      <c r="A38" s="15" t="s">
        <v>460</v>
      </c>
      <c r="B38" s="17" t="n">
        <v>2807</v>
      </c>
      <c r="C38" s="18">
        <f>(2332.0/B38*100)</f>
        <v/>
      </c>
      <c r="D38" s="19" t="n">
        <v>475</v>
      </c>
      <c r="E38" s="18" t="n">
        <v>56.0517207</v>
      </c>
      <c r="F38" s="20" t="n">
        <v>2.42502262</v>
      </c>
      <c r="G38" s="18" t="n">
        <v>43.37809507</v>
      </c>
      <c r="H38" s="20" t="n">
        <v>2.39155746</v>
      </c>
      <c r="I38" s="18" t="n">
        <v>0</v>
      </c>
      <c r="J38" s="20" t="n">
        <v>0</v>
      </c>
      <c r="K38" s="18" t="n">
        <v>0</v>
      </c>
      <c r="L38" s="20" t="n">
        <v>0</v>
      </c>
      <c r="M38" s="18" t="n">
        <v>0</v>
      </c>
      <c r="N38" s="20" t="n">
        <v>0</v>
      </c>
      <c r="O38" s="18" t="n">
        <v>0</v>
      </c>
      <c r="P38" s="20" t="n">
        <v>0</v>
      </c>
      <c r="Q38" s="18" t="n">
        <v>0.57018423</v>
      </c>
      <c r="R38" s="20" t="n">
        <v>0.30780548</v>
      </c>
    </row>
    <row r="39" spans="1:18">
      <c r="A39" s="15" t="s">
        <v>461</v>
      </c>
      <c r="B39" s="17" t="n">
        <v>2938</v>
      </c>
      <c r="C39" s="18">
        <f>(2567.0/B39*100)</f>
        <v/>
      </c>
      <c r="D39" s="19" t="n">
        <v>371</v>
      </c>
      <c r="E39" s="18" t="n">
        <v>87.16449591999999</v>
      </c>
      <c r="F39" s="20" t="n">
        <v>1.97580025</v>
      </c>
      <c r="G39" s="18" t="n">
        <v>12.31068655</v>
      </c>
      <c r="H39" s="20" t="n">
        <v>1.7921977</v>
      </c>
      <c r="I39" s="18" t="n">
        <v>0</v>
      </c>
      <c r="J39" s="20" t="n">
        <v>0</v>
      </c>
      <c r="K39" s="18" t="n">
        <v>0</v>
      </c>
      <c r="L39" s="20" t="n">
        <v>0</v>
      </c>
      <c r="M39" s="18" t="n">
        <v>0</v>
      </c>
      <c r="N39" s="20" t="n">
        <v>0</v>
      </c>
      <c r="O39" s="18" t="n">
        <v>0</v>
      </c>
      <c r="P39" s="20" t="n">
        <v>0</v>
      </c>
      <c r="Q39" s="18" t="n">
        <v>0.52481753</v>
      </c>
      <c r="R39" s="20" t="n">
        <v>0.50973848</v>
      </c>
    </row>
    <row r="40" spans="1:18">
      <c r="A40" s="15" t="s">
        <v>462</v>
      </c>
      <c r="B40" s="17" t="n">
        <v>6922</v>
      </c>
      <c r="C40" s="18">
        <f>(6065.0/B40*100)</f>
        <v/>
      </c>
      <c r="D40" s="19" t="n">
        <v>857</v>
      </c>
      <c r="E40" s="18" t="n">
        <v>66.58567382</v>
      </c>
      <c r="F40" s="20" t="n">
        <v>2.23091414</v>
      </c>
      <c r="G40" s="18" t="n">
        <v>33.32090424</v>
      </c>
      <c r="H40" s="20" t="n">
        <v>2.23076206</v>
      </c>
      <c r="I40" s="18" t="n">
        <v>0</v>
      </c>
      <c r="J40" s="20" t="n">
        <v>0</v>
      </c>
      <c r="K40" s="18" t="n">
        <v>0.05663935</v>
      </c>
      <c r="L40" s="20" t="n">
        <v>0.03024915</v>
      </c>
      <c r="M40" s="18" t="n">
        <v>0</v>
      </c>
      <c r="N40" s="20" t="n">
        <v>0</v>
      </c>
      <c r="O40" s="18" t="n">
        <v>0</v>
      </c>
      <c r="P40" s="20" t="n">
        <v>0</v>
      </c>
      <c r="Q40" s="18" t="n">
        <v>0.03678259</v>
      </c>
      <c r="R40" s="20" t="n">
        <v>0.02693227</v>
      </c>
    </row>
    <row r="41" spans="1:18">
      <c r="A41" s="15" t="s">
        <v>463</v>
      </c>
      <c r="B41" s="17" t="n">
        <v>2854</v>
      </c>
      <c r="C41" s="18">
        <f>(2497.0/B41*100)</f>
        <v/>
      </c>
      <c r="D41" s="19" t="n">
        <v>357</v>
      </c>
      <c r="E41" s="18" t="n">
        <v>73.76617361</v>
      </c>
      <c r="F41" s="20" t="n">
        <v>2.64150323</v>
      </c>
      <c r="G41" s="18" t="n">
        <v>26.23382639</v>
      </c>
      <c r="H41" s="20" t="n">
        <v>2.64150323</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(10712.0/B46*100)</f>
        <v/>
      </c>
      <c r="D46" s="19" t="n">
        <v>1361</v>
      </c>
      <c r="E46" s="18" t="n">
        <v>85.15384845</v>
      </c>
      <c r="F46" s="20" t="n">
        <v>1.41945288</v>
      </c>
      <c r="G46" s="18" t="n">
        <v>12.96267721</v>
      </c>
      <c r="H46" s="20" t="n">
        <v>1.35470232</v>
      </c>
      <c r="I46" s="18" t="n">
        <v>0</v>
      </c>
      <c r="J46" s="20" t="n">
        <v>0</v>
      </c>
      <c r="K46" s="18" t="n">
        <v>0.87453104</v>
      </c>
      <c r="L46" s="20" t="n">
        <v>0.37312976</v>
      </c>
      <c r="M46" s="18" t="n">
        <v>0</v>
      </c>
      <c r="N46" s="20" t="n">
        <v>0</v>
      </c>
      <c r="O46" s="18" t="n">
        <v>0</v>
      </c>
      <c r="P46" s="20" t="n">
        <v>0</v>
      </c>
      <c r="Q46" s="18" t="n">
        <v>1.0089433</v>
      </c>
      <c r="R46" s="20" t="n">
        <v>0.40773213</v>
      </c>
    </row>
    <row r="47" spans="1:18">
      <c r="A47" s="15" t="s">
        <v>470</v>
      </c>
      <c r="B47" s="17" t="n">
        <v>2823</v>
      </c>
      <c r="C47" s="18">
        <f>(2471.0/B47*100)</f>
        <v/>
      </c>
      <c r="D47" s="19" t="n">
        <v>352</v>
      </c>
      <c r="E47" s="18" t="n">
        <v>81.85691718</v>
      </c>
      <c r="F47" s="20" t="n">
        <v>1.69167344</v>
      </c>
      <c r="G47" s="18" t="n">
        <v>16.74775583</v>
      </c>
      <c r="H47" s="20" t="n">
        <v>1.71900256</v>
      </c>
      <c r="I47" s="18" t="n">
        <v>0</v>
      </c>
      <c r="J47" s="20" t="n">
        <v>0</v>
      </c>
      <c r="K47" s="18" t="n">
        <v>0.53435428</v>
      </c>
      <c r="L47" s="20" t="n">
        <v>0.31922096</v>
      </c>
      <c r="M47" s="18" t="n">
        <v>0</v>
      </c>
      <c r="N47" s="20" t="n">
        <v>0</v>
      </c>
      <c r="O47" s="18" t="n">
        <v>0</v>
      </c>
      <c r="P47" s="20" t="n">
        <v>0</v>
      </c>
      <c r="Q47" s="18" t="n">
        <v>0.86097271</v>
      </c>
      <c r="R47" s="20" t="n">
        <v>0.50192363</v>
      </c>
    </row>
    <row r="48" spans="1:18">
      <c r="A48" s="15" t="s">
        <v>471</v>
      </c>
      <c r="B48" s="17" t="n">
        <v>4682</v>
      </c>
      <c r="C48" s="18">
        <f>(4118.0/B48*100)</f>
        <v/>
      </c>
      <c r="D48" s="19" t="n">
        <v>564</v>
      </c>
      <c r="E48" s="18" t="n">
        <v>66.04408863</v>
      </c>
      <c r="F48" s="20" t="n">
        <v>3.83926713</v>
      </c>
      <c r="G48" s="18" t="n">
        <v>33.14347293</v>
      </c>
      <c r="H48" s="20" t="n">
        <v>3.85864852</v>
      </c>
      <c r="I48" s="18" t="n">
        <v>0</v>
      </c>
      <c r="J48" s="20" t="n">
        <v>0</v>
      </c>
      <c r="K48" s="18" t="n">
        <v>0.47937177</v>
      </c>
      <c r="L48" s="20" t="n">
        <v>0.36788318</v>
      </c>
      <c r="M48" s="18" t="n">
        <v>0</v>
      </c>
      <c r="N48" s="20" t="n">
        <v>0</v>
      </c>
      <c r="O48" s="18" t="n">
        <v>0</v>
      </c>
      <c r="P48" s="20" t="n">
        <v>0</v>
      </c>
      <c r="Q48" s="18" t="n">
        <v>0.33306667</v>
      </c>
      <c r="R48" s="20" t="n">
        <v>0.33287877</v>
      </c>
    </row>
    <row r="49" spans="1:18">
      <c r="A49" s="15" t="s">
        <v>472</v>
      </c>
      <c r="B49" s="17" t="n">
        <v>6158</v>
      </c>
      <c r="C49" s="18">
        <f>(5392.0/B49*100)</f>
        <v/>
      </c>
      <c r="D49" s="19" t="n">
        <v>766</v>
      </c>
      <c r="E49" s="18" t="n">
        <v>87.02744986</v>
      </c>
      <c r="F49" s="20" t="n">
        <v>1.4859838</v>
      </c>
      <c r="G49" s="18" t="n">
        <v>11.10107644</v>
      </c>
      <c r="H49" s="20" t="n">
        <v>1.34060415</v>
      </c>
      <c r="I49" s="18" t="n">
        <v>0</v>
      </c>
      <c r="J49" s="20" t="n">
        <v>0</v>
      </c>
      <c r="K49" s="18" t="n">
        <v>1.18796367</v>
      </c>
      <c r="L49" s="20" t="n">
        <v>0.4821166</v>
      </c>
      <c r="M49" s="18" t="n">
        <v>0</v>
      </c>
      <c r="N49" s="20" t="n">
        <v>0</v>
      </c>
      <c r="O49" s="18" t="n">
        <v>0</v>
      </c>
      <c r="P49" s="20" t="n">
        <v>0</v>
      </c>
      <c r="Q49" s="18" t="n">
        <v>0.68351004</v>
      </c>
      <c r="R49" s="20" t="n">
        <v>0.38662401</v>
      </c>
    </row>
    <row r="50" spans="1:18">
      <c r="A50" s="15" t="s">
        <v>473</v>
      </c>
      <c r="B50" s="17" t="n">
        <v>3494</v>
      </c>
      <c r="C50" s="18">
        <f>(3137.0/B50*100)</f>
        <v/>
      </c>
      <c r="D50" s="19" t="n">
        <v>357</v>
      </c>
      <c r="E50" s="18" t="n">
        <v>84.80692259</v>
      </c>
      <c r="F50" s="20" t="n">
        <v>1.97083307</v>
      </c>
      <c r="G50" s="18" t="n">
        <v>14.22863923</v>
      </c>
      <c r="H50" s="20" t="n">
        <v>1.81959141</v>
      </c>
      <c r="I50" s="18" t="n">
        <v>0</v>
      </c>
      <c r="J50" s="20" t="n">
        <v>0</v>
      </c>
      <c r="K50" s="18" t="n">
        <v>0.3682579</v>
      </c>
      <c r="L50" s="20" t="n">
        <v>0.36764225</v>
      </c>
      <c r="M50" s="18" t="n">
        <v>0</v>
      </c>
      <c r="N50" s="20" t="n">
        <v>0</v>
      </c>
      <c r="O50" s="18" t="n">
        <v>0</v>
      </c>
      <c r="P50" s="20" t="n">
        <v>0</v>
      </c>
      <c r="Q50" s="18" t="n">
        <v>0.5961802899999999</v>
      </c>
      <c r="R50" s="20" t="n">
        <v>0.40022103</v>
      </c>
    </row>
    <row r="51" spans="1:18">
      <c r="A51" s="15" t="s">
        <v>474</v>
      </c>
      <c r="B51" s="17" t="n">
        <v>3013</v>
      </c>
      <c r="C51" s="18">
        <f>(2641.0/B51*100)</f>
        <v/>
      </c>
      <c r="D51" s="19" t="n">
        <v>372</v>
      </c>
      <c r="E51" s="18" t="n">
        <v>74.86504137</v>
      </c>
      <c r="F51" s="20" t="n">
        <v>2.0061369</v>
      </c>
      <c r="G51" s="18" t="n">
        <v>25.13495863</v>
      </c>
      <c r="H51" s="20" t="n">
        <v>2.0061369</v>
      </c>
      <c r="I51" s="18" t="n">
        <v>0</v>
      </c>
      <c r="J51" s="20" t="n">
        <v>0</v>
      </c>
      <c r="K51" s="18" t="n">
        <v>0</v>
      </c>
      <c r="L51" s="20" t="n">
        <v>0</v>
      </c>
      <c r="M51" s="18" t="n">
        <v>0</v>
      </c>
      <c r="N51" s="20" t="n">
        <v>0</v>
      </c>
      <c r="O51" s="18" t="n">
        <v>0</v>
      </c>
      <c r="P51" s="20" t="n">
        <v>0</v>
      </c>
      <c r="Q51" s="18" t="n">
        <v>0</v>
      </c>
      <c r="R51" s="20" t="n">
        <v>0</v>
      </c>
    </row>
    <row r="52" spans="1:18">
      <c r="A52" s="15" t="s">
        <v>475</v>
      </c>
      <c r="B52" s="17" t="n">
        <v>2760</v>
      </c>
      <c r="C52" s="18">
        <f>(2411.0/B52*100)</f>
        <v/>
      </c>
      <c r="D52" s="19" t="n">
        <v>349</v>
      </c>
      <c r="E52" s="18" t="n">
        <v>84.84403001</v>
      </c>
      <c r="F52" s="20" t="n">
        <v>1.94563169</v>
      </c>
      <c r="G52" s="18" t="n">
        <v>14.70866209</v>
      </c>
      <c r="H52" s="20" t="n">
        <v>1.91719579</v>
      </c>
      <c r="I52" s="18" t="n">
        <v>0</v>
      </c>
      <c r="J52" s="20" t="n">
        <v>0</v>
      </c>
      <c r="K52" s="18" t="n">
        <v>0</v>
      </c>
      <c r="L52" s="20" t="n">
        <v>0</v>
      </c>
      <c r="M52" s="18" t="n">
        <v>0</v>
      </c>
      <c r="N52" s="20" t="n">
        <v>0</v>
      </c>
      <c r="O52" s="18" t="n">
        <v>0</v>
      </c>
      <c r="P52" s="20" t="n">
        <v>0</v>
      </c>
      <c r="Q52" s="18" t="n">
        <v>0.44730791</v>
      </c>
      <c r="R52" s="20" t="n">
        <v>0.31488297</v>
      </c>
    </row>
    <row r="53" spans="1:18">
      <c r="A53" s="15" t="s">
        <v>476</v>
      </c>
      <c r="B53" s="17" t="n">
        <v>2474</v>
      </c>
      <c r="C53" s="18">
        <f>(2051.0/B53*100)</f>
        <v/>
      </c>
      <c r="D53" s="19" t="n">
        <v>423</v>
      </c>
      <c r="E53" s="18" t="n">
        <v>84.18614951000001</v>
      </c>
      <c r="F53" s="20" t="n">
        <v>1.50108094</v>
      </c>
      <c r="G53" s="18" t="n">
        <v>6.10412403</v>
      </c>
      <c r="H53" s="20" t="n">
        <v>1.19479259</v>
      </c>
      <c r="I53" s="18" t="n">
        <v>0</v>
      </c>
      <c r="J53" s="20" t="n">
        <v>0</v>
      </c>
      <c r="K53" s="18" t="n">
        <v>6.68874414</v>
      </c>
      <c r="L53" s="20" t="n">
        <v>1.16361153</v>
      </c>
      <c r="M53" s="18" t="n">
        <v>0</v>
      </c>
      <c r="N53" s="20" t="n">
        <v>0</v>
      </c>
      <c r="O53" s="18" t="n">
        <v>0</v>
      </c>
      <c r="P53" s="20" t="n">
        <v>0</v>
      </c>
      <c r="Q53" s="18" t="n">
        <v>3.02098232</v>
      </c>
      <c r="R53" s="20" t="n">
        <v>0.89263658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(2353.0/B55*100)</f>
        <v/>
      </c>
      <c r="D55" s="19" t="n">
        <v>322</v>
      </c>
      <c r="E55" s="18" t="n">
        <v>56.73724087</v>
      </c>
      <c r="F55" s="20" t="n">
        <v>2.94522292</v>
      </c>
      <c r="G55" s="18" t="n">
        <v>42.95812426</v>
      </c>
      <c r="H55" s="20" t="n">
        <v>2.97818688</v>
      </c>
      <c r="I55" s="18" t="n">
        <v>0</v>
      </c>
      <c r="J55" s="20" t="n">
        <v>0</v>
      </c>
      <c r="K55" s="18" t="n">
        <v>0</v>
      </c>
      <c r="L55" s="20" t="n">
        <v>0</v>
      </c>
      <c r="M55" s="18" t="n">
        <v>0</v>
      </c>
      <c r="N55" s="20" t="n">
        <v>0</v>
      </c>
      <c r="O55" s="18" t="n">
        <v>0</v>
      </c>
      <c r="P55" s="20" t="n">
        <v>0</v>
      </c>
      <c r="Q55" s="18" t="n">
        <v>0.30463488</v>
      </c>
      <c r="R55" s="20" t="n">
        <v>0.38981185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76.92846704</v>
      </c>
      <c r="F61" s="20" t="n">
        <v>2.12363139</v>
      </c>
      <c r="G61" s="18" t="n">
        <v>23.07153296</v>
      </c>
      <c r="H61" s="20" t="n">
        <v>2.12363139</v>
      </c>
      <c r="I61" s="18" t="n">
        <v>0</v>
      </c>
      <c r="J61" s="20" t="n">
        <v>0</v>
      </c>
      <c r="K61" s="18" t="n">
        <v>0</v>
      </c>
      <c r="L61" s="20" t="n">
        <v>0</v>
      </c>
      <c r="M61" s="18" t="n">
        <v>0</v>
      </c>
      <c r="N61" s="20" t="n">
        <v>0</v>
      </c>
      <c r="O61" s="18" t="n">
        <v>0</v>
      </c>
      <c r="P61" s="20" t="n">
        <v>0</v>
      </c>
      <c r="Q61" s="18" t="n">
        <v>0</v>
      </c>
      <c r="R61" s="20" t="n">
        <v>0</v>
      </c>
    </row>
    <row r="62" spans="1:18">
      <c r="A62" s="15" t="s">
        <v>486</v>
      </c>
      <c r="B62" s="17" t="n">
        <v>2230</v>
      </c>
      <c r="C62" s="18">
        <f>(1970.0/B62*100)</f>
        <v/>
      </c>
      <c r="D62" s="19" t="n">
        <v>260</v>
      </c>
      <c r="E62" s="18" t="n">
        <v>62.49769587</v>
      </c>
      <c r="F62" s="20" t="n">
        <v>2.37827326</v>
      </c>
      <c r="G62" s="18" t="n">
        <v>37.50230413</v>
      </c>
      <c r="H62" s="20" t="n">
        <v>2.37827326</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(2428.0/B67*100)</f>
        <v/>
      </c>
      <c r="D67" s="19" t="n">
        <v>343</v>
      </c>
      <c r="E67" s="18" t="n">
        <v>84.15371394</v>
      </c>
      <c r="F67" s="20" t="n">
        <v>2.05448548</v>
      </c>
      <c r="G67" s="18" t="n">
        <v>14.16702053</v>
      </c>
      <c r="H67" s="20" t="n">
        <v>1.94895434</v>
      </c>
      <c r="I67" s="18" t="n">
        <v>0</v>
      </c>
      <c r="J67" s="20" t="n">
        <v>0</v>
      </c>
      <c r="K67" s="18" t="n">
        <v>0.85716235</v>
      </c>
      <c r="L67" s="20" t="n">
        <v>0.50234748</v>
      </c>
      <c r="M67" s="18" t="n">
        <v>0</v>
      </c>
      <c r="N67" s="20" t="n">
        <v>0</v>
      </c>
      <c r="O67" s="18" t="n">
        <v>0</v>
      </c>
      <c r="P67" s="20" t="n">
        <v>0</v>
      </c>
      <c r="Q67" s="18" t="n">
        <v>0.82210319</v>
      </c>
      <c r="R67" s="20" t="n">
        <v>0.46637929</v>
      </c>
    </row>
    <row r="68" spans="1:18">
      <c r="A68" s="15" t="s">
        <v>492</v>
      </c>
      <c r="B68" s="17" t="n">
        <v>3460</v>
      </c>
      <c r="C68" s="18">
        <f>(3069.0/B68*100)</f>
        <v/>
      </c>
      <c r="D68" s="19" t="n">
        <v>391</v>
      </c>
      <c r="E68" s="18" t="n">
        <v>89.90808903</v>
      </c>
      <c r="F68" s="20" t="n">
        <v>1.55517364</v>
      </c>
      <c r="G68" s="18" t="n">
        <v>9.62726397</v>
      </c>
      <c r="H68" s="20" t="n">
        <v>1.50515767</v>
      </c>
      <c r="I68" s="18" t="n">
        <v>0</v>
      </c>
      <c r="J68" s="20" t="n">
        <v>0</v>
      </c>
      <c r="K68" s="18" t="n">
        <v>0</v>
      </c>
      <c r="L68" s="20" t="n">
        <v>0</v>
      </c>
      <c r="M68" s="18" t="n">
        <v>0</v>
      </c>
      <c r="N68" s="20" t="n">
        <v>0</v>
      </c>
      <c r="O68" s="18" t="n">
        <v>0</v>
      </c>
      <c r="P68" s="20" t="n">
        <v>0</v>
      </c>
      <c r="Q68" s="18" t="n">
        <v>0.464647</v>
      </c>
      <c r="R68" s="20" t="n">
        <v>0.32785295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84.59353333999999</v>
      </c>
      <c r="F70" s="20" t="n">
        <v>1.30940256</v>
      </c>
      <c r="G70" s="18" t="n">
        <v>13.55098949</v>
      </c>
      <c r="H70" s="20" t="n">
        <v>1.2140265</v>
      </c>
      <c r="I70" s="18" t="n">
        <v>0</v>
      </c>
      <c r="J70" s="20" t="n">
        <v>0</v>
      </c>
      <c r="K70" s="18" t="n">
        <v>0.77160392</v>
      </c>
      <c r="L70" s="20" t="n">
        <v>0.26914596</v>
      </c>
      <c r="M70" s="18" t="n">
        <v>0</v>
      </c>
      <c r="N70" s="20" t="n">
        <v>0</v>
      </c>
      <c r="O70" s="18" t="n">
        <v>0</v>
      </c>
      <c r="P70" s="20" t="n">
        <v>0</v>
      </c>
      <c r="Q70" s="18" t="n">
        <v>1.08387324</v>
      </c>
      <c r="R70" s="20" t="n">
        <v>0.35471762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(2756.0/B72*100)</f>
        <v/>
      </c>
      <c r="D72" s="19" t="n">
        <v>351</v>
      </c>
      <c r="E72" s="18" t="n">
        <v>74.86979642999999</v>
      </c>
      <c r="F72" s="20" t="n">
        <v>2.45850431</v>
      </c>
      <c r="G72" s="18" t="n">
        <v>24.62049029</v>
      </c>
      <c r="H72" s="20" t="n">
        <v>2.45121293</v>
      </c>
      <c r="I72" s="18" t="n">
        <v>0</v>
      </c>
      <c r="J72" s="20" t="n">
        <v>0</v>
      </c>
      <c r="K72" s="18" t="n">
        <v>0.26458351</v>
      </c>
      <c r="L72" s="20" t="n">
        <v>0.26348095</v>
      </c>
      <c r="M72" s="18" t="n">
        <v>0</v>
      </c>
      <c r="N72" s="20" t="n">
        <v>0</v>
      </c>
      <c r="O72" s="18" t="n">
        <v>0</v>
      </c>
      <c r="P72" s="20" t="n">
        <v>0</v>
      </c>
      <c r="Q72" s="18" t="n">
        <v>0.24512978</v>
      </c>
      <c r="R72" s="20" t="n">
        <v>0.25368352</v>
      </c>
    </row>
    <row r="73" spans="1:18">
      <c r="A73" s="15" t="s">
        <v>497</v>
      </c>
      <c r="B73" s="17" t="n">
        <v>2973</v>
      </c>
      <c r="C73" s="18">
        <f>(2590.0/B73*100)</f>
        <v/>
      </c>
      <c r="D73" s="19" t="n">
        <v>383</v>
      </c>
      <c r="E73" s="18" t="n">
        <v>44.52717652</v>
      </c>
      <c r="F73" s="20" t="n">
        <v>3.06322029</v>
      </c>
      <c r="G73" s="18" t="n">
        <v>55.27372147</v>
      </c>
      <c r="H73" s="20" t="n">
        <v>3.07221238</v>
      </c>
      <c r="I73" s="18" t="n">
        <v>0</v>
      </c>
      <c r="J73" s="20" t="n">
        <v>0</v>
      </c>
      <c r="K73" s="18" t="n">
        <v>0</v>
      </c>
      <c r="L73" s="20" t="n">
        <v>0</v>
      </c>
      <c r="M73" s="18" t="n">
        <v>0</v>
      </c>
      <c r="N73" s="20" t="n">
        <v>0</v>
      </c>
      <c r="O73" s="18" t="n">
        <v>0</v>
      </c>
      <c r="P73" s="20" t="n">
        <v>0</v>
      </c>
      <c r="Q73" s="18" t="n">
        <v>0.19910201</v>
      </c>
      <c r="R73" s="20" t="n">
        <v>0.2008013</v>
      </c>
    </row>
    <row r="74" spans="1:18">
      <c r="A74" s="15" t="s">
        <v>498</v>
      </c>
      <c r="B74" s="17" t="n">
        <v>3819</v>
      </c>
      <c r="C74" s="18">
        <f>(3346.0/B74*100)</f>
        <v/>
      </c>
      <c r="D74" s="19" t="n">
        <v>473</v>
      </c>
      <c r="E74" s="18" t="n">
        <v>70.13728473</v>
      </c>
      <c r="F74" s="20" t="n">
        <v>2.45195929</v>
      </c>
      <c r="G74" s="18" t="n">
        <v>29.69450798</v>
      </c>
      <c r="H74" s="20" t="n">
        <v>2.37769021</v>
      </c>
      <c r="I74" s="18" t="n">
        <v>0</v>
      </c>
      <c r="J74" s="20" t="n">
        <v>0</v>
      </c>
      <c r="K74" s="18" t="n">
        <v>0.1682073</v>
      </c>
      <c r="L74" s="20" t="n">
        <v>0.16759912</v>
      </c>
      <c r="M74" s="18" t="n">
        <v>0</v>
      </c>
      <c r="N74" s="20" t="n">
        <v>0</v>
      </c>
      <c r="O74" s="18" t="n">
        <v>0</v>
      </c>
      <c r="P74" s="20" t="n">
        <v>0</v>
      </c>
      <c r="Q74" s="18" t="n">
        <v>0</v>
      </c>
      <c r="R74" s="20" t="n">
        <v>0</v>
      </c>
    </row>
    <row r="75" spans="1:18">
      <c r="A75" s="15" t="s">
        <v>499</v>
      </c>
      <c r="B75" s="17" t="n">
        <v>4652</v>
      </c>
      <c r="C75" s="18">
        <f>(4084.0/B75*100)</f>
        <v/>
      </c>
      <c r="D75" s="19" t="n">
        <v>568</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(2631.0/B77*100)</f>
        <v/>
      </c>
      <c r="D77" s="19" t="n">
        <v>338</v>
      </c>
      <c r="E77" s="18" t="n">
        <v>87.72601123</v>
      </c>
      <c r="F77" s="20" t="n">
        <v>1.83198906</v>
      </c>
      <c r="G77" s="18" t="n">
        <v>9.163227190000001</v>
      </c>
      <c r="H77" s="20" t="n">
        <v>1.63120609</v>
      </c>
      <c r="I77" s="18" t="n">
        <v>0</v>
      </c>
      <c r="J77" s="20" t="n">
        <v>0</v>
      </c>
      <c r="K77" s="18" t="n">
        <v>0.5244901</v>
      </c>
      <c r="L77" s="20" t="n">
        <v>0.37900721</v>
      </c>
      <c r="M77" s="18" t="n">
        <v>0</v>
      </c>
      <c r="N77" s="20" t="n">
        <v>0</v>
      </c>
      <c r="O77" s="18" t="n">
        <v>0</v>
      </c>
      <c r="P77" s="20" t="n">
        <v>0</v>
      </c>
      <c r="Q77" s="18" t="n">
        <v>2.58627148</v>
      </c>
      <c r="R77" s="20" t="n">
        <v>0.84522677</v>
      </c>
    </row>
    <row r="78" spans="1:18">
      <c r="A78" s="15" t="s">
        <v>502</v>
      </c>
      <c r="B78" s="17" t="n">
        <v>7115</v>
      </c>
      <c r="C78" s="18">
        <f>(6212.0/B78*100)</f>
        <v/>
      </c>
      <c r="D78" s="19" t="n">
        <v>903</v>
      </c>
      <c r="E78" s="18" t="n">
        <v>81.99827184</v>
      </c>
      <c r="F78" s="20" t="n">
        <v>1.57031686</v>
      </c>
      <c r="G78" s="18" t="n">
        <v>17.51438217</v>
      </c>
      <c r="H78" s="20" t="n">
        <v>1.49839815</v>
      </c>
      <c r="I78" s="18" t="n">
        <v>0</v>
      </c>
      <c r="J78" s="20" t="n">
        <v>0</v>
      </c>
      <c r="K78" s="18" t="n">
        <v>0.4294008</v>
      </c>
      <c r="L78" s="20" t="n">
        <v>0.3092782</v>
      </c>
      <c r="M78" s="18" t="n">
        <v>0</v>
      </c>
      <c r="N78" s="20" t="n">
        <v>0</v>
      </c>
      <c r="O78" s="18" t="n">
        <v>0</v>
      </c>
      <c r="P78" s="20" t="n">
        <v>0</v>
      </c>
      <c r="Q78" s="18" t="n">
        <v>0.05794519</v>
      </c>
      <c r="R78" s="20" t="n">
        <v>0.04137856</v>
      </c>
    </row>
    <row r="79" spans="1:18">
      <c r="A79" s="15" t="s">
        <v>503</v>
      </c>
      <c r="B79" s="17" t="n">
        <v>3154</v>
      </c>
      <c r="C79" s="18">
        <f>(2781.0/B79*100)</f>
        <v/>
      </c>
      <c r="D79" s="19" t="n">
        <v>373</v>
      </c>
      <c r="E79" s="18" t="n">
        <v>80.79258479000001</v>
      </c>
      <c r="F79" s="20" t="n">
        <v>2.03086042</v>
      </c>
      <c r="G79" s="18" t="n">
        <v>16.10273077</v>
      </c>
      <c r="H79" s="20" t="n">
        <v>1.81004897</v>
      </c>
      <c r="I79" s="18" t="n">
        <v>0</v>
      </c>
      <c r="J79" s="20" t="n">
        <v>0</v>
      </c>
      <c r="K79" s="18" t="n">
        <v>0.54286807</v>
      </c>
      <c r="L79" s="20" t="n">
        <v>0.36393232</v>
      </c>
      <c r="M79" s="18" t="n">
        <v>0</v>
      </c>
      <c r="N79" s="20" t="n">
        <v>0</v>
      </c>
      <c r="O79" s="18" t="n">
        <v>0</v>
      </c>
      <c r="P79" s="20" t="n">
        <v>0</v>
      </c>
      <c r="Q79" s="18" t="n">
        <v>2.56181636</v>
      </c>
      <c r="R79" s="20" t="n">
        <v>0.87389279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(14020.0/B82*100)</f>
        <v/>
      </c>
      <c r="D82" s="19" t="n">
        <v>1941</v>
      </c>
      <c r="E82" s="18" t="n">
        <v>77.96525627</v>
      </c>
      <c r="F82" s="20" t="n">
        <v>1.45898249</v>
      </c>
      <c r="G82" s="18" t="n">
        <v>21.29080833</v>
      </c>
      <c r="H82" s="20" t="n">
        <v>1.40425822</v>
      </c>
      <c r="I82" s="18" t="n">
        <v>0</v>
      </c>
      <c r="J82" s="20" t="n">
        <v>0</v>
      </c>
      <c r="K82" s="18" t="n">
        <v>0.03492583</v>
      </c>
      <c r="L82" s="20" t="n">
        <v>0.03035966</v>
      </c>
      <c r="M82" s="18" t="n">
        <v>0</v>
      </c>
      <c r="N82" s="20" t="n">
        <v>0</v>
      </c>
      <c r="O82" s="18" t="n">
        <v>0</v>
      </c>
      <c r="P82" s="20" t="n">
        <v>0</v>
      </c>
      <c r="Q82" s="18" t="n">
        <v>0.70900957</v>
      </c>
      <c r="R82" s="20" t="n">
        <v>0.30238367</v>
      </c>
    </row>
    <row r="83" spans="1:18">
      <c r="A83" s="15" t="s">
        <v>507</v>
      </c>
      <c r="B83" s="17" t="n">
        <v>808</v>
      </c>
      <c r="C83" s="18">
        <f>(710.0/B83*100)</f>
        <v/>
      </c>
      <c r="D83" s="19" t="n">
        <v>98</v>
      </c>
      <c r="E83" s="18" t="n">
        <v>56.67329747</v>
      </c>
      <c r="F83" s="20" t="n">
        <v>5.52509394</v>
      </c>
      <c r="G83" s="18" t="n">
        <v>43.32670253</v>
      </c>
      <c r="H83" s="20" t="n">
        <v>5.52509394</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(815.0/B84*100)</f>
        <v/>
      </c>
      <c r="D84" s="19" t="n">
        <v>123</v>
      </c>
      <c r="E84" s="18" t="n">
        <v>62.78200033</v>
      </c>
      <c r="F84" s="20" t="n">
        <v>4.26433017</v>
      </c>
      <c r="G84" s="18" t="n">
        <v>37.21799967</v>
      </c>
      <c r="H84" s="20" t="n">
        <v>4.26433017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(6290.0/B7*100)</f>
        <v/>
      </c>
      <c r="D7" s="19" t="n">
        <v>873</v>
      </c>
      <c r="E7" s="18" t="n">
        <v>33.31114771</v>
      </c>
      <c r="F7" s="20" t="n">
        <v>1.78928965</v>
      </c>
      <c r="G7" s="18" t="n">
        <v>56.41796715</v>
      </c>
      <c r="H7" s="20" t="n">
        <v>2.05677759</v>
      </c>
      <c r="I7" s="18" t="n">
        <v>0</v>
      </c>
      <c r="J7" s="20" t="n">
        <v>0</v>
      </c>
      <c r="K7" s="18" t="n">
        <v>0.19571079</v>
      </c>
      <c r="L7" s="20" t="n">
        <v>0.16873633</v>
      </c>
      <c r="M7" s="18" t="n">
        <v>0</v>
      </c>
      <c r="N7" s="20" t="n">
        <v>0</v>
      </c>
      <c r="O7" s="18" t="n">
        <v>0</v>
      </c>
      <c r="P7" s="20" t="n">
        <v>0</v>
      </c>
      <c r="Q7" s="18" t="n">
        <v>10.07517435</v>
      </c>
      <c r="R7" s="20" t="n">
        <v>1.16579133</v>
      </c>
    </row>
    <row r="8" spans="1:18">
      <c r="A8" s="15" t="s">
        <v>430</v>
      </c>
      <c r="B8" s="17" t="n">
        <v>3443</v>
      </c>
      <c r="C8" s="18">
        <f>(3011.0/B8*100)</f>
        <v/>
      </c>
      <c r="D8" s="19" t="n">
        <v>432</v>
      </c>
      <c r="E8" s="18" t="n">
        <v>31.14222333</v>
      </c>
      <c r="F8" s="20" t="n">
        <v>2.28554785</v>
      </c>
      <c r="G8" s="18" t="n">
        <v>55.89262602</v>
      </c>
      <c r="H8" s="20" t="n">
        <v>2.38608214</v>
      </c>
      <c r="I8" s="18" t="n">
        <v>0</v>
      </c>
      <c r="J8" s="20" t="n">
        <v>0</v>
      </c>
      <c r="K8" s="18" t="n">
        <v>0</v>
      </c>
      <c r="L8" s="20" t="n">
        <v>0</v>
      </c>
      <c r="M8" s="18" t="n">
        <v>0</v>
      </c>
      <c r="N8" s="20" t="n">
        <v>0</v>
      </c>
      <c r="O8" s="18" t="n">
        <v>0</v>
      </c>
      <c r="P8" s="20" t="n">
        <v>0</v>
      </c>
      <c r="Q8" s="18" t="n">
        <v>12.96515065</v>
      </c>
      <c r="R8" s="20" t="n">
        <v>1.84394321</v>
      </c>
    </row>
    <row r="9" spans="1:18">
      <c r="A9" s="15" t="s">
        <v>431</v>
      </c>
      <c r="B9" s="17" t="n">
        <v>4752</v>
      </c>
      <c r="C9" s="18">
        <f>(4187.0/B9*100)</f>
        <v/>
      </c>
      <c r="D9" s="19" t="n">
        <v>565</v>
      </c>
      <c r="E9" s="18" t="n">
        <v>33.11972033</v>
      </c>
      <c r="F9" s="20" t="n">
        <v>2.04485711</v>
      </c>
      <c r="G9" s="18" t="n">
        <v>56.06007425</v>
      </c>
      <c r="H9" s="20" t="n">
        <v>2.09660508</v>
      </c>
      <c r="I9" s="18" t="n">
        <v>0</v>
      </c>
      <c r="J9" s="20" t="n">
        <v>0</v>
      </c>
      <c r="K9" s="18" t="n">
        <v>0.16773656</v>
      </c>
      <c r="L9" s="20" t="n">
        <v>0.17539748</v>
      </c>
      <c r="M9" s="18" t="n">
        <v>0</v>
      </c>
      <c r="N9" s="20" t="n">
        <v>0</v>
      </c>
      <c r="O9" s="18" t="n">
        <v>0</v>
      </c>
      <c r="P9" s="20" t="n">
        <v>0</v>
      </c>
      <c r="Q9" s="18" t="n">
        <v>10.65246885</v>
      </c>
      <c r="R9" s="20" t="n">
        <v>1.32091972</v>
      </c>
    </row>
    <row r="10" spans="1:18">
      <c r="A10" s="15" t="s">
        <v>432</v>
      </c>
      <c r="B10" s="17" t="n">
        <v>10022</v>
      </c>
      <c r="C10" s="18">
        <f>(8781.0/B10*100)</f>
        <v/>
      </c>
      <c r="D10" s="19" t="n">
        <v>1241</v>
      </c>
      <c r="E10" s="18" t="n">
        <v>28.97712562</v>
      </c>
      <c r="F10" s="20" t="n">
        <v>2.0177836</v>
      </c>
      <c r="G10" s="18" t="n">
        <v>66.01757058</v>
      </c>
      <c r="H10" s="20" t="n">
        <v>2.20970473</v>
      </c>
      <c r="I10" s="18" t="n">
        <v>0</v>
      </c>
      <c r="J10" s="20" t="n">
        <v>0</v>
      </c>
      <c r="K10" s="18" t="n">
        <v>0.04426071</v>
      </c>
      <c r="L10" s="20" t="n">
        <v>0.02750346</v>
      </c>
      <c r="M10" s="18" t="n">
        <v>0</v>
      </c>
      <c r="N10" s="20" t="n">
        <v>0</v>
      </c>
      <c r="O10" s="18" t="n">
        <v>0</v>
      </c>
      <c r="P10" s="20" t="n">
        <v>0</v>
      </c>
      <c r="Q10" s="18" t="n">
        <v>4.96104309</v>
      </c>
      <c r="R10" s="20" t="n">
        <v>0.87430268</v>
      </c>
    </row>
    <row r="11" spans="1:18">
      <c r="A11" s="15" t="s">
        <v>433</v>
      </c>
      <c r="B11" s="17" t="n">
        <v>3500</v>
      </c>
      <c r="C11" s="18">
        <f>(3066.0/B11*100)</f>
        <v/>
      </c>
      <c r="D11" s="19" t="n">
        <v>434</v>
      </c>
      <c r="E11" s="18" t="n">
        <v>42.74733836</v>
      </c>
      <c r="F11" s="20" t="n">
        <v>2.44422316</v>
      </c>
      <c r="G11" s="18" t="n">
        <v>37.67889514</v>
      </c>
      <c r="H11" s="20" t="n">
        <v>2.81190025</v>
      </c>
      <c r="I11" s="18" t="n">
        <v>0</v>
      </c>
      <c r="J11" s="20" t="n">
        <v>0</v>
      </c>
      <c r="K11" s="18" t="n">
        <v>0.3593215</v>
      </c>
      <c r="L11" s="20" t="n">
        <v>0.35483026</v>
      </c>
      <c r="M11" s="18" t="n">
        <v>0</v>
      </c>
      <c r="N11" s="20" t="n">
        <v>0</v>
      </c>
      <c r="O11" s="18" t="n">
        <v>0</v>
      </c>
      <c r="P11" s="20" t="n">
        <v>0</v>
      </c>
      <c r="Q11" s="18" t="n">
        <v>19.21444501</v>
      </c>
      <c r="R11" s="20" t="n">
        <v>2.03288525</v>
      </c>
    </row>
    <row r="12" spans="1:18">
      <c r="A12" s="15" t="s">
        <v>434</v>
      </c>
      <c r="B12" s="17" t="n">
        <v>3422</v>
      </c>
      <c r="C12" s="18">
        <f>(3017.0/B12*100)</f>
        <v/>
      </c>
      <c r="D12" s="19" t="n">
        <v>405</v>
      </c>
      <c r="E12" s="18" t="n">
        <v>30.99156877</v>
      </c>
      <c r="F12" s="20" t="n">
        <v>2.30469957</v>
      </c>
      <c r="G12" s="18" t="n">
        <v>57.38360686</v>
      </c>
      <c r="H12" s="20" t="n">
        <v>2.67458745</v>
      </c>
      <c r="I12" s="18" t="n">
        <v>0</v>
      </c>
      <c r="J12" s="20" t="n">
        <v>0</v>
      </c>
      <c r="K12" s="18" t="n">
        <v>0</v>
      </c>
      <c r="L12" s="20" t="n">
        <v>0</v>
      </c>
      <c r="M12" s="18" t="n">
        <v>0</v>
      </c>
      <c r="N12" s="20" t="n">
        <v>0</v>
      </c>
      <c r="O12" s="18" t="n">
        <v>0</v>
      </c>
      <c r="P12" s="20" t="n">
        <v>0</v>
      </c>
      <c r="Q12" s="18" t="n">
        <v>11.62482437</v>
      </c>
      <c r="R12" s="20" t="n">
        <v>1.78931805</v>
      </c>
    </row>
    <row r="13" spans="1:18">
      <c r="A13" s="15" t="s">
        <v>435</v>
      </c>
      <c r="B13" s="17" t="n">
        <v>3602</v>
      </c>
      <c r="C13" s="18">
        <f>(3190.0/B13*100)</f>
        <v/>
      </c>
      <c r="D13" s="19" t="n">
        <v>412</v>
      </c>
      <c r="E13" s="18" t="n">
        <v>28.88524224</v>
      </c>
      <c r="F13" s="20" t="n">
        <v>2.72636922</v>
      </c>
      <c r="G13" s="18" t="n">
        <v>59.96680558</v>
      </c>
      <c r="H13" s="20" t="n">
        <v>2.68989162</v>
      </c>
      <c r="I13" s="18" t="n">
        <v>0</v>
      </c>
      <c r="J13" s="20" t="n">
        <v>0</v>
      </c>
      <c r="K13" s="18" t="n">
        <v>0.7834808</v>
      </c>
      <c r="L13" s="20" t="n">
        <v>0.48309111</v>
      </c>
      <c r="M13" s="18" t="n">
        <v>0</v>
      </c>
      <c r="N13" s="20" t="n">
        <v>0</v>
      </c>
      <c r="O13" s="18" t="n">
        <v>0</v>
      </c>
      <c r="P13" s="20" t="n">
        <v>0</v>
      </c>
      <c r="Q13" s="18" t="n">
        <v>10.36447138</v>
      </c>
      <c r="R13" s="20" t="n">
        <v>1.55113219</v>
      </c>
    </row>
    <row r="14" spans="1:18">
      <c r="A14" s="15" t="s">
        <v>436</v>
      </c>
      <c r="B14" s="17" t="n">
        <v>2788</v>
      </c>
      <c r="C14" s="18">
        <f>(2455.0/B14*100)</f>
        <v/>
      </c>
      <c r="D14" s="19" t="n">
        <v>333</v>
      </c>
      <c r="E14" s="18" t="n">
        <v>34.68773238</v>
      </c>
      <c r="F14" s="20" t="n">
        <v>2.74058523</v>
      </c>
      <c r="G14" s="18" t="n">
        <v>61.32047438</v>
      </c>
      <c r="H14" s="20" t="n">
        <v>2.84416154</v>
      </c>
      <c r="I14" s="18" t="n">
        <v>0</v>
      </c>
      <c r="J14" s="20" t="n">
        <v>0</v>
      </c>
      <c r="K14" s="18" t="n">
        <v>0</v>
      </c>
      <c r="L14" s="20" t="n">
        <v>0</v>
      </c>
      <c r="M14" s="18" t="n">
        <v>0</v>
      </c>
      <c r="N14" s="20" t="n">
        <v>0</v>
      </c>
      <c r="O14" s="18" t="n">
        <v>0</v>
      </c>
      <c r="P14" s="20" t="n">
        <v>0</v>
      </c>
      <c r="Q14" s="18" t="n">
        <v>3.99179324</v>
      </c>
      <c r="R14" s="20" t="n">
        <v>1.16204829</v>
      </c>
    </row>
    <row r="15" spans="1:18">
      <c r="A15" s="15" t="s">
        <v>437</v>
      </c>
      <c r="B15" s="17" t="n">
        <v>2863</v>
      </c>
      <c r="C15" s="18">
        <f>(2516.0/B15*100)</f>
        <v/>
      </c>
      <c r="D15" s="19" t="n">
        <v>347</v>
      </c>
      <c r="E15" s="18" t="n">
        <v>23.66253204</v>
      </c>
      <c r="F15" s="20" t="n">
        <v>2.52095139</v>
      </c>
      <c r="G15" s="18" t="n">
        <v>67.13289157</v>
      </c>
      <c r="H15" s="20" t="n">
        <v>2.65871658</v>
      </c>
      <c r="I15" s="18" t="n">
        <v>0</v>
      </c>
      <c r="J15" s="20" t="n">
        <v>0</v>
      </c>
      <c r="K15" s="18" t="n">
        <v>0</v>
      </c>
      <c r="L15" s="20" t="n">
        <v>0</v>
      </c>
      <c r="M15" s="18" t="n">
        <v>0</v>
      </c>
      <c r="N15" s="20" t="n">
        <v>0</v>
      </c>
      <c r="O15" s="18" t="n">
        <v>0</v>
      </c>
      <c r="P15" s="20" t="n">
        <v>0</v>
      </c>
      <c r="Q15" s="18" t="n">
        <v>9.204576400000001</v>
      </c>
      <c r="R15" s="20" t="n">
        <v>1.47547798</v>
      </c>
    </row>
    <row r="16" spans="1:18">
      <c r="A16" s="15" t="s">
        <v>438</v>
      </c>
      <c r="B16" s="17" t="n">
        <v>3111</v>
      </c>
      <c r="C16" s="18">
        <f>(2723.0/B16*100)</f>
        <v/>
      </c>
      <c r="D16" s="19" t="n">
        <v>388</v>
      </c>
      <c r="E16" s="18" t="n">
        <v>29.92757285</v>
      </c>
      <c r="F16" s="20" t="n">
        <v>2.30580828</v>
      </c>
      <c r="G16" s="18" t="n">
        <v>57.83391955</v>
      </c>
      <c r="H16" s="20" t="n">
        <v>2.66404443</v>
      </c>
      <c r="I16" s="18" t="n">
        <v>0</v>
      </c>
      <c r="J16" s="20" t="n">
        <v>0</v>
      </c>
      <c r="K16" s="18" t="n">
        <v>1.73638441</v>
      </c>
      <c r="L16" s="20" t="n">
        <v>0.80957354</v>
      </c>
      <c r="M16" s="18" t="n">
        <v>0</v>
      </c>
      <c r="N16" s="20" t="n">
        <v>0</v>
      </c>
      <c r="O16" s="18" t="n">
        <v>0</v>
      </c>
      <c r="P16" s="20" t="n">
        <v>0</v>
      </c>
      <c r="Q16" s="18" t="n">
        <v>10.50212319</v>
      </c>
      <c r="R16" s="20" t="n">
        <v>1.56690908</v>
      </c>
    </row>
    <row r="17" spans="1:18">
      <c r="A17" s="15" t="s">
        <v>439</v>
      </c>
      <c r="B17" s="17" t="n">
        <v>3197</v>
      </c>
      <c r="C17" s="18">
        <f>(2833.0/B17*100)</f>
        <v/>
      </c>
      <c r="D17" s="19" t="n">
        <v>364</v>
      </c>
      <c r="E17" s="18" t="n">
        <v>30.49571033</v>
      </c>
      <c r="F17" s="20" t="n">
        <v>2.1488467</v>
      </c>
      <c r="G17" s="18" t="n">
        <v>60.0307857</v>
      </c>
      <c r="H17" s="20" t="n">
        <v>2.32827893</v>
      </c>
      <c r="I17" s="18" t="n">
        <v>0</v>
      </c>
      <c r="J17" s="20" t="n">
        <v>0</v>
      </c>
      <c r="K17" s="18" t="n">
        <v>0.44509115</v>
      </c>
      <c r="L17" s="20" t="n">
        <v>0.33660639</v>
      </c>
      <c r="M17" s="18" t="n">
        <v>0</v>
      </c>
      <c r="N17" s="20" t="n">
        <v>0</v>
      </c>
      <c r="O17" s="18" t="n">
        <v>0</v>
      </c>
      <c r="P17" s="20" t="n">
        <v>0</v>
      </c>
      <c r="Q17" s="18" t="n">
        <v>9.02841282</v>
      </c>
      <c r="R17" s="20" t="n">
        <v>1.42410852</v>
      </c>
    </row>
    <row r="18" spans="1:18">
      <c r="A18" s="15" t="s">
        <v>440</v>
      </c>
      <c r="B18" s="17" t="n">
        <v>2706</v>
      </c>
      <c r="C18" s="18">
        <f>(2374.0/B18*100)</f>
        <v/>
      </c>
      <c r="D18" s="19" t="n">
        <v>332</v>
      </c>
      <c r="E18" s="18" t="n">
        <v>27.69922357</v>
      </c>
      <c r="F18" s="20" t="n">
        <v>2.88576925</v>
      </c>
      <c r="G18" s="18" t="n">
        <v>62.88566052</v>
      </c>
      <c r="H18" s="20" t="n">
        <v>2.97917538</v>
      </c>
      <c r="I18" s="18" t="n">
        <v>0</v>
      </c>
      <c r="J18" s="20" t="n">
        <v>0</v>
      </c>
      <c r="K18" s="18" t="n">
        <v>0</v>
      </c>
      <c r="L18" s="20" t="n">
        <v>0</v>
      </c>
      <c r="M18" s="18" t="n">
        <v>0</v>
      </c>
      <c r="N18" s="20" t="n">
        <v>0</v>
      </c>
      <c r="O18" s="18" t="n">
        <v>0</v>
      </c>
      <c r="P18" s="20" t="n">
        <v>0</v>
      </c>
      <c r="Q18" s="18" t="n">
        <v>9.415115910000001</v>
      </c>
      <c r="R18" s="20" t="n">
        <v>1.98776466</v>
      </c>
    </row>
    <row r="19" spans="1:18">
      <c r="A19" s="15" t="s">
        <v>441</v>
      </c>
      <c r="B19" s="17" t="n">
        <v>2850</v>
      </c>
      <c r="C19" s="18">
        <f>(2515.0/B19*100)</f>
        <v/>
      </c>
      <c r="D19" s="19" t="n">
        <v>335</v>
      </c>
      <c r="E19" s="18" t="n">
        <v>48.55038896</v>
      </c>
      <c r="F19" s="20" t="n">
        <v>2.50623402</v>
      </c>
      <c r="G19" s="18" t="n">
        <v>34.02378133</v>
      </c>
      <c r="H19" s="20" t="n">
        <v>2.46534211</v>
      </c>
      <c r="I19" s="18" t="n">
        <v>0</v>
      </c>
      <c r="J19" s="20" t="n">
        <v>0</v>
      </c>
      <c r="K19" s="18" t="n">
        <v>0</v>
      </c>
      <c r="L19" s="20" t="n">
        <v>0</v>
      </c>
      <c r="M19" s="18" t="n">
        <v>0</v>
      </c>
      <c r="N19" s="20" t="n">
        <v>0</v>
      </c>
      <c r="O19" s="18" t="n">
        <v>0</v>
      </c>
      <c r="P19" s="20" t="n">
        <v>0</v>
      </c>
      <c r="Q19" s="18" t="n">
        <v>17.42582971</v>
      </c>
      <c r="R19" s="20" t="n">
        <v>2.36190061</v>
      </c>
    </row>
    <row r="20" spans="1:18">
      <c r="A20" s="15" t="s">
        <v>442</v>
      </c>
      <c r="B20" s="17" t="n">
        <v>1741</v>
      </c>
      <c r="C20" s="18">
        <f>(1525.0/B20*100)</f>
        <v/>
      </c>
      <c r="D20" s="19" t="n">
        <v>216</v>
      </c>
      <c r="E20" s="18" t="n">
        <v>40.63198288</v>
      </c>
      <c r="F20" s="20" t="n">
        <v>3.81597796</v>
      </c>
      <c r="G20" s="18" t="n">
        <v>52.80264316</v>
      </c>
      <c r="H20" s="20" t="n">
        <v>3.51918361</v>
      </c>
      <c r="I20" s="18" t="n">
        <v>0</v>
      </c>
      <c r="J20" s="20" t="n">
        <v>0</v>
      </c>
      <c r="K20" s="18" t="n">
        <v>0.71382444</v>
      </c>
      <c r="L20" s="20" t="n">
        <v>0.72958075</v>
      </c>
      <c r="M20" s="18" t="n">
        <v>0</v>
      </c>
      <c r="N20" s="20" t="n">
        <v>0</v>
      </c>
      <c r="O20" s="18" t="n">
        <v>0</v>
      </c>
      <c r="P20" s="20" t="n">
        <v>0</v>
      </c>
      <c r="Q20" s="18" t="n">
        <v>5.85154953</v>
      </c>
      <c r="R20" s="20" t="n">
        <v>1.45724798</v>
      </c>
    </row>
    <row r="21" spans="1:18">
      <c r="A21" s="15" t="s">
        <v>443</v>
      </c>
      <c r="B21" s="17" t="n">
        <v>2833</v>
      </c>
      <c r="C21" s="18">
        <f>(2356.0/B21*100)</f>
        <v/>
      </c>
      <c r="D21" s="19" t="n">
        <v>477</v>
      </c>
      <c r="E21" s="18" t="n">
        <v>28.44417123</v>
      </c>
      <c r="F21" s="20" t="n">
        <v>2.21702559</v>
      </c>
      <c r="G21" s="18" t="n">
        <v>67.18469256</v>
      </c>
      <c r="H21" s="20" t="n">
        <v>2.27704007</v>
      </c>
      <c r="I21" s="18" t="n">
        <v>0</v>
      </c>
      <c r="J21" s="20" t="n">
        <v>0</v>
      </c>
      <c r="K21" s="18" t="n">
        <v>0</v>
      </c>
      <c r="L21" s="20" t="n">
        <v>0</v>
      </c>
      <c r="M21" s="18" t="n">
        <v>0</v>
      </c>
      <c r="N21" s="20" t="n">
        <v>0</v>
      </c>
      <c r="O21" s="18" t="n">
        <v>0</v>
      </c>
      <c r="P21" s="20" t="n">
        <v>0</v>
      </c>
      <c r="Q21" s="18" t="n">
        <v>4.37113621</v>
      </c>
      <c r="R21" s="20" t="n">
        <v>0.95966757</v>
      </c>
    </row>
    <row r="22" spans="1:18">
      <c r="A22" s="15" t="s">
        <v>444</v>
      </c>
      <c r="B22" s="17" t="n">
        <v>3667</v>
      </c>
      <c r="C22" s="18">
        <f>(3279.0/B22*100)</f>
        <v/>
      </c>
      <c r="D22" s="19" t="n">
        <v>388</v>
      </c>
      <c r="E22" s="18" t="n">
        <v>39.02006234</v>
      </c>
      <c r="F22" s="20" t="n">
        <v>2.63979506</v>
      </c>
      <c r="G22" s="18" t="n">
        <v>49.80524744</v>
      </c>
      <c r="H22" s="20" t="n">
        <v>2.79429571</v>
      </c>
      <c r="I22" s="18" t="n">
        <v>0</v>
      </c>
      <c r="J22" s="20" t="n">
        <v>0</v>
      </c>
      <c r="K22" s="18" t="n">
        <v>0.2510056</v>
      </c>
      <c r="L22" s="20" t="n">
        <v>0.25325657</v>
      </c>
      <c r="M22" s="18" t="n">
        <v>0</v>
      </c>
      <c r="N22" s="20" t="n">
        <v>0</v>
      </c>
      <c r="O22" s="18" t="n">
        <v>0</v>
      </c>
      <c r="P22" s="20" t="n">
        <v>0</v>
      </c>
      <c r="Q22" s="18" t="n">
        <v>10.92368461</v>
      </c>
      <c r="R22" s="20" t="n">
        <v>1.74554318</v>
      </c>
    </row>
    <row r="23" spans="1:18">
      <c r="A23" s="15" t="s">
        <v>445</v>
      </c>
      <c r="B23" s="17" t="n">
        <v>5792</v>
      </c>
      <c r="C23" s="18">
        <f>(5095.0/B23*100)</f>
        <v/>
      </c>
      <c r="D23" s="19" t="n">
        <v>697</v>
      </c>
      <c r="E23" s="18" t="n">
        <v>38.043025</v>
      </c>
      <c r="F23" s="20" t="n">
        <v>2.56414166</v>
      </c>
      <c r="G23" s="18" t="n">
        <v>51.4649559</v>
      </c>
      <c r="H23" s="20" t="n">
        <v>3.03026095</v>
      </c>
      <c r="I23" s="18" t="n">
        <v>0</v>
      </c>
      <c r="J23" s="20" t="n">
        <v>0</v>
      </c>
      <c r="K23" s="18" t="n">
        <v>0.42937802</v>
      </c>
      <c r="L23" s="20" t="n">
        <v>0.47971411</v>
      </c>
      <c r="M23" s="18" t="n">
        <v>0</v>
      </c>
      <c r="N23" s="20" t="n">
        <v>0</v>
      </c>
      <c r="O23" s="18" t="n">
        <v>0</v>
      </c>
      <c r="P23" s="20" t="n">
        <v>0</v>
      </c>
      <c r="Q23" s="18" t="n">
        <v>10.06264109</v>
      </c>
      <c r="R23" s="20" t="n">
        <v>1.85552062</v>
      </c>
    </row>
    <row r="24" spans="1:18">
      <c r="A24" s="15" t="s">
        <v>446</v>
      </c>
      <c r="B24" s="17" t="n">
        <v>3309</v>
      </c>
      <c r="C24" s="18">
        <f>(2909.0/B24*100)</f>
        <v/>
      </c>
      <c r="D24" s="19" t="n">
        <v>400</v>
      </c>
      <c r="E24" s="18" t="n">
        <v>22.17778879</v>
      </c>
      <c r="F24" s="20" t="n">
        <v>1.95868476</v>
      </c>
      <c r="G24" s="18" t="n">
        <v>64.45678439</v>
      </c>
      <c r="H24" s="20" t="n">
        <v>2.54471125</v>
      </c>
      <c r="I24" s="18" t="n">
        <v>0</v>
      </c>
      <c r="J24" s="20" t="n">
        <v>0</v>
      </c>
      <c r="K24" s="18" t="n">
        <v>0.25662177</v>
      </c>
      <c r="L24" s="20" t="n">
        <v>0.24439086</v>
      </c>
      <c r="M24" s="18" t="n">
        <v>0</v>
      </c>
      <c r="N24" s="20" t="n">
        <v>0</v>
      </c>
      <c r="O24" s="18" t="n">
        <v>0</v>
      </c>
      <c r="P24" s="20" t="n">
        <v>0</v>
      </c>
      <c r="Q24" s="18" t="n">
        <v>13.10880504</v>
      </c>
      <c r="R24" s="20" t="n">
        <v>2.0730191</v>
      </c>
    </row>
    <row r="25" spans="1:18">
      <c r="A25" s="15" t="s">
        <v>447</v>
      </c>
      <c r="B25" s="17" t="n">
        <v>2669</v>
      </c>
      <c r="C25" s="18">
        <f>(2351.0/B25*100)</f>
        <v/>
      </c>
      <c r="D25" s="19" t="n">
        <v>318</v>
      </c>
      <c r="E25" s="18" t="n">
        <v>26.12209527</v>
      </c>
      <c r="F25" s="20" t="n">
        <v>2.46612198</v>
      </c>
      <c r="G25" s="18" t="n">
        <v>60.96446263</v>
      </c>
      <c r="H25" s="20" t="n">
        <v>3.04991624</v>
      </c>
      <c r="I25" s="18" t="n">
        <v>0</v>
      </c>
      <c r="J25" s="20" t="n">
        <v>0</v>
      </c>
      <c r="K25" s="18" t="n">
        <v>0.92554364</v>
      </c>
      <c r="L25" s="20" t="n">
        <v>0.53452308</v>
      </c>
      <c r="M25" s="18" t="n">
        <v>0</v>
      </c>
      <c r="N25" s="20" t="n">
        <v>0</v>
      </c>
      <c r="O25" s="18" t="n">
        <v>0</v>
      </c>
      <c r="P25" s="20" t="n">
        <v>0</v>
      </c>
      <c r="Q25" s="18" t="n">
        <v>11.98789846</v>
      </c>
      <c r="R25" s="20" t="n">
        <v>1.76023694</v>
      </c>
    </row>
    <row r="26" spans="1:18">
      <c r="A26" s="15" t="s">
        <v>448</v>
      </c>
      <c r="B26" s="17" t="n">
        <v>2419</v>
      </c>
      <c r="C26" s="18">
        <f>(2128.0/B26*100)</f>
        <v/>
      </c>
      <c r="D26" s="19" t="n">
        <v>291</v>
      </c>
      <c r="E26" s="18" t="n">
        <v>36.71431565</v>
      </c>
      <c r="F26" s="20" t="n">
        <v>3.12233326</v>
      </c>
      <c r="G26" s="18" t="n">
        <v>58.55401924</v>
      </c>
      <c r="H26" s="20" t="n">
        <v>3.28479535</v>
      </c>
      <c r="I26" s="18" t="n">
        <v>0</v>
      </c>
      <c r="J26" s="20" t="n">
        <v>0</v>
      </c>
      <c r="K26" s="18" t="n">
        <v>0</v>
      </c>
      <c r="L26" s="20" t="n">
        <v>0</v>
      </c>
      <c r="M26" s="18" t="n">
        <v>0</v>
      </c>
      <c r="N26" s="20" t="n">
        <v>0</v>
      </c>
      <c r="O26" s="18" t="n">
        <v>0</v>
      </c>
      <c r="P26" s="20" t="n">
        <v>0</v>
      </c>
      <c r="Q26" s="18" t="n">
        <v>4.7316651</v>
      </c>
      <c r="R26" s="20" t="n">
        <v>1.06713023</v>
      </c>
    </row>
    <row r="27" spans="1:18">
      <c r="A27" s="15" t="s">
        <v>449</v>
      </c>
      <c r="B27" s="17" t="n">
        <v>2683</v>
      </c>
      <c r="C27" s="18">
        <f>(2346.0/B27*100)</f>
        <v/>
      </c>
      <c r="D27" s="19" t="n">
        <v>337</v>
      </c>
      <c r="E27" s="18" t="n">
        <v>38.82739484</v>
      </c>
      <c r="F27" s="20" t="n">
        <v>2.80089052</v>
      </c>
      <c r="G27" s="18" t="n">
        <v>48.61450241</v>
      </c>
      <c r="H27" s="20" t="n">
        <v>2.95271654</v>
      </c>
      <c r="I27" s="18" t="n">
        <v>0</v>
      </c>
      <c r="J27" s="20" t="n">
        <v>0</v>
      </c>
      <c r="K27" s="18" t="n">
        <v>0.29399299</v>
      </c>
      <c r="L27" s="20" t="n">
        <v>0.29209808</v>
      </c>
      <c r="M27" s="18" t="n">
        <v>0</v>
      </c>
      <c r="N27" s="20" t="n">
        <v>0</v>
      </c>
      <c r="O27" s="18" t="n">
        <v>0</v>
      </c>
      <c r="P27" s="20" t="n">
        <v>0</v>
      </c>
      <c r="Q27" s="18" t="n">
        <v>12.26410976</v>
      </c>
      <c r="R27" s="20" t="n">
        <v>1.69280769</v>
      </c>
    </row>
    <row r="28" spans="1:18">
      <c r="A28" s="15" t="s">
        <v>450</v>
      </c>
      <c r="B28" s="17" t="n">
        <v>3803</v>
      </c>
      <c r="C28" s="18">
        <f>(3371.0/B28*100)</f>
        <v/>
      </c>
      <c r="D28" s="19" t="n">
        <v>432</v>
      </c>
      <c r="E28" s="18" t="n">
        <v>69.22220111999999</v>
      </c>
      <c r="F28" s="20" t="n">
        <v>2.12058356</v>
      </c>
      <c r="G28" s="18" t="n">
        <v>23.79055287</v>
      </c>
      <c r="H28" s="20" t="n">
        <v>2.20693924</v>
      </c>
      <c r="I28" s="18" t="n">
        <v>0</v>
      </c>
      <c r="J28" s="20" t="n">
        <v>0</v>
      </c>
      <c r="K28" s="18" t="n">
        <v>0</v>
      </c>
      <c r="L28" s="20" t="n">
        <v>0</v>
      </c>
      <c r="M28" s="18" t="n">
        <v>0</v>
      </c>
      <c r="N28" s="20" t="n">
        <v>0</v>
      </c>
      <c r="O28" s="18" t="n">
        <v>0</v>
      </c>
      <c r="P28" s="20" t="n">
        <v>0</v>
      </c>
      <c r="Q28" s="18" t="n">
        <v>6.98724601</v>
      </c>
      <c r="R28" s="20" t="n">
        <v>1.39668761</v>
      </c>
    </row>
    <row r="29" spans="1:18">
      <c r="A29" s="15" t="s">
        <v>451</v>
      </c>
      <c r="B29" s="17" t="n">
        <v>2700</v>
      </c>
      <c r="C29" s="18">
        <f>(2384.0/B29*100)</f>
        <v/>
      </c>
      <c r="D29" s="19" t="n">
        <v>316</v>
      </c>
      <c r="E29" s="18" t="n">
        <v>43.10365668</v>
      </c>
      <c r="F29" s="20" t="n">
        <v>2.71579963</v>
      </c>
      <c r="G29" s="18" t="n">
        <v>53.1233726</v>
      </c>
      <c r="H29" s="20" t="n">
        <v>2.66209286</v>
      </c>
      <c r="I29" s="18" t="n">
        <v>0</v>
      </c>
      <c r="J29" s="20" t="n">
        <v>0</v>
      </c>
      <c r="K29" s="18" t="n">
        <v>0</v>
      </c>
      <c r="L29" s="20" t="n">
        <v>0</v>
      </c>
      <c r="M29" s="18" t="n">
        <v>0</v>
      </c>
      <c r="N29" s="20" t="n">
        <v>0</v>
      </c>
      <c r="O29" s="18" t="n">
        <v>0</v>
      </c>
      <c r="P29" s="20" t="n">
        <v>0</v>
      </c>
      <c r="Q29" s="18" t="n">
        <v>3.77297072</v>
      </c>
      <c r="R29" s="20" t="n">
        <v>1.02537635</v>
      </c>
    </row>
    <row r="30" spans="1:18">
      <c r="A30" s="15" t="s">
        <v>452</v>
      </c>
      <c r="B30" s="17" t="n">
        <v>2257</v>
      </c>
      <c r="C30" s="18">
        <f>(2005.0/B30*100)</f>
        <v/>
      </c>
      <c r="D30" s="19" t="n">
        <v>252</v>
      </c>
      <c r="E30" s="18" t="n">
        <v>25.11285976</v>
      </c>
      <c r="F30" s="20" t="n">
        <v>2.59165524</v>
      </c>
      <c r="G30" s="18" t="n">
        <v>64.24274450999999</v>
      </c>
      <c r="H30" s="20" t="n">
        <v>2.70272309</v>
      </c>
      <c r="I30" s="18" t="n">
        <v>0</v>
      </c>
      <c r="J30" s="20" t="n">
        <v>0</v>
      </c>
      <c r="K30" s="18" t="n">
        <v>0</v>
      </c>
      <c r="L30" s="20" t="n">
        <v>0</v>
      </c>
      <c r="M30" s="18" t="n">
        <v>0</v>
      </c>
      <c r="N30" s="20" t="n">
        <v>0</v>
      </c>
      <c r="O30" s="18" t="n">
        <v>0</v>
      </c>
      <c r="P30" s="20" t="n">
        <v>0</v>
      </c>
      <c r="Q30" s="18" t="n">
        <v>10.64439573</v>
      </c>
      <c r="R30" s="20" t="n">
        <v>2.17753175</v>
      </c>
    </row>
    <row r="31" spans="1:18">
      <c r="A31" s="15" t="s">
        <v>453</v>
      </c>
      <c r="B31" s="17" t="n">
        <v>2706</v>
      </c>
      <c r="C31" s="18">
        <f>(2369.0/B31*100)</f>
        <v/>
      </c>
      <c r="D31" s="19" t="n">
        <v>337</v>
      </c>
      <c r="E31" s="18" t="n">
        <v>26.98566575</v>
      </c>
      <c r="F31" s="20" t="n">
        <v>2.06396109</v>
      </c>
      <c r="G31" s="18" t="n">
        <v>61.60525606</v>
      </c>
      <c r="H31" s="20" t="n">
        <v>2.43115968</v>
      </c>
      <c r="I31" s="18" t="n">
        <v>0</v>
      </c>
      <c r="J31" s="20" t="n">
        <v>0</v>
      </c>
      <c r="K31" s="18" t="n">
        <v>1.57250424</v>
      </c>
      <c r="L31" s="20" t="n">
        <v>0.72265044</v>
      </c>
      <c r="M31" s="18" t="n">
        <v>0</v>
      </c>
      <c r="N31" s="20" t="n">
        <v>0</v>
      </c>
      <c r="O31" s="18" t="n">
        <v>0</v>
      </c>
      <c r="P31" s="20" t="n">
        <v>0</v>
      </c>
      <c r="Q31" s="18" t="n">
        <v>9.836573960000001</v>
      </c>
      <c r="R31" s="20" t="n">
        <v>1.55831873</v>
      </c>
    </row>
    <row r="32" spans="1:18">
      <c r="A32" s="15" t="s">
        <v>454</v>
      </c>
      <c r="B32" s="17" t="n">
        <v>2209</v>
      </c>
      <c r="C32" s="18">
        <f>(1823.0/B32*100)</f>
        <v/>
      </c>
      <c r="D32" s="19" t="n">
        <v>386</v>
      </c>
      <c r="E32" s="18" t="n">
        <v>33.43889236</v>
      </c>
      <c r="F32" s="20" t="n">
        <v>2.52039142</v>
      </c>
      <c r="G32" s="18" t="n">
        <v>57.39886794</v>
      </c>
      <c r="H32" s="20" t="n">
        <v>2.68933045</v>
      </c>
      <c r="I32" s="18" t="n">
        <v>0</v>
      </c>
      <c r="J32" s="20" t="n">
        <v>0</v>
      </c>
      <c r="K32" s="18" t="n">
        <v>0</v>
      </c>
      <c r="L32" s="20" t="n">
        <v>0</v>
      </c>
      <c r="M32" s="18" t="n">
        <v>0</v>
      </c>
      <c r="N32" s="20" t="n">
        <v>0</v>
      </c>
      <c r="O32" s="18" t="n">
        <v>0</v>
      </c>
      <c r="P32" s="20" t="n">
        <v>0</v>
      </c>
      <c r="Q32" s="18" t="n">
        <v>9.162239700000001</v>
      </c>
      <c r="R32" s="20" t="n">
        <v>1.71159116</v>
      </c>
    </row>
    <row r="33" spans="1:18">
      <c r="A33" s="15" t="s">
        <v>455</v>
      </c>
      <c r="B33" s="17" t="n">
        <v>3651</v>
      </c>
      <c r="C33" s="18">
        <f>(3214.0/B33*100)</f>
        <v/>
      </c>
      <c r="D33" s="19" t="n">
        <v>437</v>
      </c>
      <c r="E33" s="18" t="n">
        <v>38.48678042</v>
      </c>
      <c r="F33" s="20" t="n">
        <v>2.60055051</v>
      </c>
      <c r="G33" s="18" t="n">
        <v>55.67669041</v>
      </c>
      <c r="H33" s="20" t="n">
        <v>2.72632018</v>
      </c>
      <c r="I33" s="18" t="n">
        <v>0</v>
      </c>
      <c r="J33" s="20" t="n">
        <v>0</v>
      </c>
      <c r="K33" s="18" t="n">
        <v>0</v>
      </c>
      <c r="L33" s="20" t="n">
        <v>0</v>
      </c>
      <c r="M33" s="18" t="n">
        <v>0</v>
      </c>
      <c r="N33" s="20" t="n">
        <v>0</v>
      </c>
      <c r="O33" s="18" t="n">
        <v>0</v>
      </c>
      <c r="P33" s="20" t="n">
        <v>0</v>
      </c>
      <c r="Q33" s="18" t="n">
        <v>5.83652917</v>
      </c>
      <c r="R33" s="20" t="n">
        <v>1.35107339</v>
      </c>
    </row>
    <row r="34" spans="1:18">
      <c r="A34" s="15" t="s">
        <v>456</v>
      </c>
      <c r="B34" s="17" t="n">
        <v>3035</v>
      </c>
      <c r="C34" s="18">
        <f>(2693.0/B34*100)</f>
        <v/>
      </c>
      <c r="D34" s="19" t="n">
        <v>342</v>
      </c>
      <c r="E34" s="18" t="n">
        <v>47.68140716</v>
      </c>
      <c r="F34" s="20" t="n">
        <v>2.70744316</v>
      </c>
      <c r="G34" s="18" t="n">
        <v>37.40422024</v>
      </c>
      <c r="H34" s="20" t="n">
        <v>2.73093131</v>
      </c>
      <c r="I34" s="18" t="n">
        <v>0</v>
      </c>
      <c r="J34" s="20" t="n">
        <v>0</v>
      </c>
      <c r="K34" s="18" t="n">
        <v>0.26186406</v>
      </c>
      <c r="L34" s="20" t="n">
        <v>0.24522527</v>
      </c>
      <c r="M34" s="18" t="n">
        <v>0</v>
      </c>
      <c r="N34" s="20" t="n">
        <v>0</v>
      </c>
      <c r="O34" s="18" t="n">
        <v>0</v>
      </c>
      <c r="P34" s="20" t="n">
        <v>0</v>
      </c>
      <c r="Q34" s="18" t="n">
        <v>14.65250853</v>
      </c>
      <c r="R34" s="20" t="n">
        <v>2.08393176</v>
      </c>
    </row>
    <row r="35" spans="1:18">
      <c r="A35" s="15" t="s">
        <v>457</v>
      </c>
      <c r="B35" s="17" t="n">
        <v>2901</v>
      </c>
      <c r="C35" s="18">
        <f>(2550.0/B35*100)</f>
        <v/>
      </c>
      <c r="D35" s="19" t="n">
        <v>351</v>
      </c>
      <c r="E35" s="18" t="n">
        <v>33.29227346</v>
      </c>
      <c r="F35" s="20" t="n">
        <v>3.45591477</v>
      </c>
      <c r="G35" s="18" t="n">
        <v>59.77544277</v>
      </c>
      <c r="H35" s="20" t="n">
        <v>3.58894022</v>
      </c>
      <c r="I35" s="18" t="n">
        <v>0</v>
      </c>
      <c r="J35" s="20" t="n">
        <v>0</v>
      </c>
      <c r="K35" s="18" t="n">
        <v>0.28475102</v>
      </c>
      <c r="L35" s="20" t="n">
        <v>0.19981862</v>
      </c>
      <c r="M35" s="18" t="n">
        <v>0</v>
      </c>
      <c r="N35" s="20" t="n">
        <v>0</v>
      </c>
      <c r="O35" s="18" t="n">
        <v>0</v>
      </c>
      <c r="P35" s="20" t="n">
        <v>0</v>
      </c>
      <c r="Q35" s="18" t="n">
        <v>6.64753274</v>
      </c>
      <c r="R35" s="20" t="n">
        <v>1.21403501</v>
      </c>
    </row>
    <row r="36" spans="1:18">
      <c r="A36" s="15" t="s">
        <v>458</v>
      </c>
      <c r="B36" s="17" t="n">
        <v>3404</v>
      </c>
      <c r="C36" s="18">
        <f>(3005.0/B36*100)</f>
        <v/>
      </c>
      <c r="D36" s="19" t="n">
        <v>399</v>
      </c>
      <c r="E36" s="18" t="n">
        <v>42.90217555</v>
      </c>
      <c r="F36" s="20" t="n">
        <v>2.57888891</v>
      </c>
      <c r="G36" s="18" t="n">
        <v>48.50384315</v>
      </c>
      <c r="H36" s="20" t="n">
        <v>2.83728774</v>
      </c>
      <c r="I36" s="18" t="n">
        <v>0</v>
      </c>
      <c r="J36" s="20" t="n">
        <v>0</v>
      </c>
      <c r="K36" s="18" t="n">
        <v>0</v>
      </c>
      <c r="L36" s="20" t="n">
        <v>0</v>
      </c>
      <c r="M36" s="18" t="n">
        <v>0</v>
      </c>
      <c r="N36" s="20" t="n">
        <v>0</v>
      </c>
      <c r="O36" s="18" t="n">
        <v>0</v>
      </c>
      <c r="P36" s="20" t="n">
        <v>0</v>
      </c>
      <c r="Q36" s="18" t="n">
        <v>8.593981299999999</v>
      </c>
      <c r="R36" s="20" t="n">
        <v>1.62854995</v>
      </c>
    </row>
    <row r="37" spans="1:18">
      <c r="A37" s="15" t="s">
        <v>459</v>
      </c>
      <c r="B37" s="17" t="n">
        <v>2731</v>
      </c>
      <c r="C37" s="18">
        <f>(2393.0/B37*100)</f>
        <v/>
      </c>
      <c r="D37" s="19" t="n">
        <v>338</v>
      </c>
      <c r="E37" s="18" t="n">
        <v>28.85371607</v>
      </c>
      <c r="F37" s="20" t="n">
        <v>2.26720889</v>
      </c>
      <c r="G37" s="18" t="n">
        <v>61.38551695</v>
      </c>
      <c r="H37" s="20" t="n">
        <v>2.6629812</v>
      </c>
      <c r="I37" s="18" t="n">
        <v>0</v>
      </c>
      <c r="J37" s="20" t="n">
        <v>0</v>
      </c>
      <c r="K37" s="18" t="n">
        <v>0.32090824</v>
      </c>
      <c r="L37" s="20" t="n">
        <v>0.30395674</v>
      </c>
      <c r="M37" s="18" t="n">
        <v>0</v>
      </c>
      <c r="N37" s="20" t="n">
        <v>0</v>
      </c>
      <c r="O37" s="18" t="n">
        <v>0</v>
      </c>
      <c r="P37" s="20" t="n">
        <v>0</v>
      </c>
      <c r="Q37" s="18" t="n">
        <v>9.43985874</v>
      </c>
      <c r="R37" s="20" t="n">
        <v>1.71859741</v>
      </c>
    </row>
    <row r="38" spans="1:18">
      <c r="A38" s="15" t="s">
        <v>460</v>
      </c>
      <c r="B38" s="17" t="n">
        <v>2807</v>
      </c>
      <c r="C38" s="18">
        <f>(2335.0/B38*100)</f>
        <v/>
      </c>
      <c r="D38" s="19" t="n">
        <v>472</v>
      </c>
      <c r="E38" s="18" t="n">
        <v>32.70113293</v>
      </c>
      <c r="F38" s="20" t="n">
        <v>2.66996957</v>
      </c>
      <c r="G38" s="18" t="n">
        <v>60.26326039</v>
      </c>
      <c r="H38" s="20" t="n">
        <v>2.80956375</v>
      </c>
      <c r="I38" s="18" t="n">
        <v>0</v>
      </c>
      <c r="J38" s="20" t="n">
        <v>0</v>
      </c>
      <c r="K38" s="18" t="n">
        <v>0.49630134</v>
      </c>
      <c r="L38" s="20" t="n">
        <v>0.31022973</v>
      </c>
      <c r="M38" s="18" t="n">
        <v>0</v>
      </c>
      <c r="N38" s="20" t="n">
        <v>0</v>
      </c>
      <c r="O38" s="18" t="n">
        <v>0</v>
      </c>
      <c r="P38" s="20" t="n">
        <v>0</v>
      </c>
      <c r="Q38" s="18" t="n">
        <v>6.53930535</v>
      </c>
      <c r="R38" s="20" t="n">
        <v>1.261495</v>
      </c>
    </row>
    <row r="39" spans="1:18">
      <c r="A39" s="15" t="s">
        <v>461</v>
      </c>
      <c r="B39" s="17" t="n">
        <v>2938</v>
      </c>
      <c r="C39" s="18">
        <f>(2567.0/B39*100)</f>
        <v/>
      </c>
      <c r="D39" s="19" t="n">
        <v>371</v>
      </c>
      <c r="E39" s="18" t="n">
        <v>56.9505826</v>
      </c>
      <c r="F39" s="20" t="n">
        <v>3.0231968</v>
      </c>
      <c r="G39" s="18" t="n">
        <v>31.86802619</v>
      </c>
      <c r="H39" s="20" t="n">
        <v>2.94249611</v>
      </c>
      <c r="I39" s="18" t="n">
        <v>0</v>
      </c>
      <c r="J39" s="20" t="n">
        <v>0</v>
      </c>
      <c r="K39" s="18" t="n">
        <v>0.20246867</v>
      </c>
      <c r="L39" s="20" t="n">
        <v>0.20293116</v>
      </c>
      <c r="M39" s="18" t="n">
        <v>0</v>
      </c>
      <c r="N39" s="20" t="n">
        <v>0</v>
      </c>
      <c r="O39" s="18" t="n">
        <v>0</v>
      </c>
      <c r="P39" s="20" t="n">
        <v>0</v>
      </c>
      <c r="Q39" s="18" t="n">
        <v>10.97892254</v>
      </c>
      <c r="R39" s="20" t="n">
        <v>1.72298989</v>
      </c>
    </row>
    <row r="40" spans="1:18">
      <c r="A40" s="15" t="s">
        <v>462</v>
      </c>
      <c r="B40" s="17" t="n">
        <v>6922</v>
      </c>
      <c r="C40" s="18">
        <f>(6065.0/B40*100)</f>
        <v/>
      </c>
      <c r="D40" s="19" t="n">
        <v>857</v>
      </c>
      <c r="E40" s="18" t="n">
        <v>22.98541977</v>
      </c>
      <c r="F40" s="20" t="n">
        <v>2.15231694</v>
      </c>
      <c r="G40" s="18" t="n">
        <v>64.82891372</v>
      </c>
      <c r="H40" s="20" t="n">
        <v>2.51430032</v>
      </c>
      <c r="I40" s="18" t="n">
        <v>0</v>
      </c>
      <c r="J40" s="20" t="n">
        <v>0</v>
      </c>
      <c r="K40" s="18" t="n">
        <v>0.12456701</v>
      </c>
      <c r="L40" s="20" t="n">
        <v>0.06309857000000001</v>
      </c>
      <c r="M40" s="18" t="n">
        <v>0</v>
      </c>
      <c r="N40" s="20" t="n">
        <v>0</v>
      </c>
      <c r="O40" s="18" t="n">
        <v>0</v>
      </c>
      <c r="P40" s="20" t="n">
        <v>0</v>
      </c>
      <c r="Q40" s="18" t="n">
        <v>12.0610995</v>
      </c>
      <c r="R40" s="20" t="n">
        <v>1.72148137</v>
      </c>
    </row>
    <row r="41" spans="1:18">
      <c r="A41" s="15" t="s">
        <v>463</v>
      </c>
      <c r="B41" s="17" t="n">
        <v>2854</v>
      </c>
      <c r="C41" s="18">
        <f>(2499.0/B41*100)</f>
        <v/>
      </c>
      <c r="D41" s="19" t="n">
        <v>355</v>
      </c>
      <c r="E41" s="18" t="n">
        <v>38.53731863</v>
      </c>
      <c r="F41" s="20" t="n">
        <v>2.27923992</v>
      </c>
      <c r="G41" s="18" t="n">
        <v>57.49967944</v>
      </c>
      <c r="H41" s="20" t="n">
        <v>2.6535314</v>
      </c>
      <c r="I41" s="18" t="n">
        <v>0</v>
      </c>
      <c r="J41" s="20" t="n">
        <v>0</v>
      </c>
      <c r="K41" s="18" t="n">
        <v>0.30022316</v>
      </c>
      <c r="L41" s="20" t="n">
        <v>0.29585287</v>
      </c>
      <c r="M41" s="18" t="n">
        <v>0</v>
      </c>
      <c r="N41" s="20" t="n">
        <v>0</v>
      </c>
      <c r="O41" s="18" t="n">
        <v>0</v>
      </c>
      <c r="P41" s="20" t="n">
        <v>0</v>
      </c>
      <c r="Q41" s="18" t="n">
        <v>3.66277877</v>
      </c>
      <c r="R41" s="20" t="n">
        <v>1.03125024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(10760.0/B46*100)</f>
        <v/>
      </c>
      <c r="D46" s="19" t="n">
        <v>1313</v>
      </c>
      <c r="E46" s="18" t="n">
        <v>41.35585277</v>
      </c>
      <c r="F46" s="20" t="n">
        <v>1.87018041</v>
      </c>
      <c r="G46" s="18" t="n">
        <v>39.71875933</v>
      </c>
      <c r="H46" s="20" t="n">
        <v>1.75564249</v>
      </c>
      <c r="I46" s="18" t="n">
        <v>0</v>
      </c>
      <c r="J46" s="20" t="n">
        <v>0</v>
      </c>
      <c r="K46" s="18" t="n">
        <v>1.5126352</v>
      </c>
      <c r="L46" s="20" t="n">
        <v>0.44728991</v>
      </c>
      <c r="M46" s="18" t="n">
        <v>0</v>
      </c>
      <c r="N46" s="20" t="n">
        <v>0</v>
      </c>
      <c r="O46" s="18" t="n">
        <v>0</v>
      </c>
      <c r="P46" s="20" t="n">
        <v>0</v>
      </c>
      <c r="Q46" s="18" t="n">
        <v>17.41275269</v>
      </c>
      <c r="R46" s="20" t="n">
        <v>1.65719371</v>
      </c>
    </row>
    <row r="47" spans="1:18">
      <c r="A47" s="15" t="s">
        <v>470</v>
      </c>
      <c r="B47" s="17" t="n">
        <v>2823</v>
      </c>
      <c r="C47" s="18">
        <f>(2472.0/B47*100)</f>
        <v/>
      </c>
      <c r="D47" s="19" t="n">
        <v>351</v>
      </c>
      <c r="E47" s="18" t="n">
        <v>49.69168848</v>
      </c>
      <c r="F47" s="20" t="n">
        <v>2.63713263</v>
      </c>
      <c r="G47" s="18" t="n">
        <v>31.50028753</v>
      </c>
      <c r="H47" s="20" t="n">
        <v>2.41807029</v>
      </c>
      <c r="I47" s="18" t="n">
        <v>0</v>
      </c>
      <c r="J47" s="20" t="n">
        <v>0</v>
      </c>
      <c r="K47" s="18" t="n">
        <v>0.53605125</v>
      </c>
      <c r="L47" s="20" t="n">
        <v>0.32030456</v>
      </c>
      <c r="M47" s="18" t="n">
        <v>0</v>
      </c>
      <c r="N47" s="20" t="n">
        <v>0</v>
      </c>
      <c r="O47" s="18" t="n">
        <v>0</v>
      </c>
      <c r="P47" s="20" t="n">
        <v>0</v>
      </c>
      <c r="Q47" s="18" t="n">
        <v>18.27197274</v>
      </c>
      <c r="R47" s="20" t="n">
        <v>2.13036031</v>
      </c>
    </row>
    <row r="48" spans="1:18">
      <c r="A48" s="15" t="s">
        <v>471</v>
      </c>
      <c r="B48" s="17" t="n">
        <v>4682</v>
      </c>
      <c r="C48" s="18">
        <f>(4119.0/B48*100)</f>
        <v/>
      </c>
      <c r="D48" s="19" t="n">
        <v>563</v>
      </c>
      <c r="E48" s="18" t="n">
        <v>62.8463353</v>
      </c>
      <c r="F48" s="20" t="n">
        <v>3.2161626</v>
      </c>
      <c r="G48" s="18" t="n">
        <v>29.49518279</v>
      </c>
      <c r="H48" s="20" t="n">
        <v>2.86045928</v>
      </c>
      <c r="I48" s="18" t="n">
        <v>0</v>
      </c>
      <c r="J48" s="20" t="n">
        <v>0</v>
      </c>
      <c r="K48" s="18" t="n">
        <v>0.71142259</v>
      </c>
      <c r="L48" s="20" t="n">
        <v>0.43208692</v>
      </c>
      <c r="M48" s="18" t="n">
        <v>0</v>
      </c>
      <c r="N48" s="20" t="n">
        <v>0</v>
      </c>
      <c r="O48" s="18" t="n">
        <v>0</v>
      </c>
      <c r="P48" s="20" t="n">
        <v>0</v>
      </c>
      <c r="Q48" s="18" t="n">
        <v>6.94705932</v>
      </c>
      <c r="R48" s="20" t="n">
        <v>1.71923919</v>
      </c>
    </row>
    <row r="49" spans="1:18">
      <c r="A49" s="15" t="s">
        <v>472</v>
      </c>
      <c r="B49" s="17" t="n">
        <v>6158</v>
      </c>
      <c r="C49" s="18">
        <f>(5394.0/B49*100)</f>
        <v/>
      </c>
      <c r="D49" s="19" t="n">
        <v>764</v>
      </c>
      <c r="E49" s="18" t="n">
        <v>55.91505269</v>
      </c>
      <c r="F49" s="20" t="n">
        <v>1.96132907</v>
      </c>
      <c r="G49" s="18" t="n">
        <v>34.93956149</v>
      </c>
      <c r="H49" s="20" t="n">
        <v>2.06348008</v>
      </c>
      <c r="I49" s="18" t="n">
        <v>0</v>
      </c>
      <c r="J49" s="20" t="n">
        <v>0</v>
      </c>
      <c r="K49" s="18" t="n">
        <v>1.36457236</v>
      </c>
      <c r="L49" s="20" t="n">
        <v>0.45195985</v>
      </c>
      <c r="M49" s="18" t="n">
        <v>0</v>
      </c>
      <c r="N49" s="20" t="n">
        <v>0</v>
      </c>
      <c r="O49" s="18" t="n">
        <v>0</v>
      </c>
      <c r="P49" s="20" t="n">
        <v>0</v>
      </c>
      <c r="Q49" s="18" t="n">
        <v>7.78081345</v>
      </c>
      <c r="R49" s="20" t="n">
        <v>1.24620533</v>
      </c>
    </row>
    <row r="50" spans="1:18">
      <c r="A50" s="15" t="s">
        <v>473</v>
      </c>
      <c r="B50" s="17" t="n">
        <v>3494</v>
      </c>
      <c r="C50" s="18">
        <f>(3141.0/B50*100)</f>
        <v/>
      </c>
      <c r="D50" s="19" t="n">
        <v>353</v>
      </c>
      <c r="E50" s="18" t="n">
        <v>56.39267848</v>
      </c>
      <c r="F50" s="20" t="n">
        <v>2.95568749</v>
      </c>
      <c r="G50" s="18" t="n">
        <v>25.60619735</v>
      </c>
      <c r="H50" s="20" t="n">
        <v>2.75287551</v>
      </c>
      <c r="I50" s="18" t="n">
        <v>0</v>
      </c>
      <c r="J50" s="20" t="n">
        <v>0</v>
      </c>
      <c r="K50" s="18" t="n">
        <v>0.37275814</v>
      </c>
      <c r="L50" s="20" t="n">
        <v>0.37224228</v>
      </c>
      <c r="M50" s="18" t="n">
        <v>0</v>
      </c>
      <c r="N50" s="20" t="n">
        <v>0</v>
      </c>
      <c r="O50" s="18" t="n">
        <v>0</v>
      </c>
      <c r="P50" s="20" t="n">
        <v>0</v>
      </c>
      <c r="Q50" s="18" t="n">
        <v>17.62836604</v>
      </c>
      <c r="R50" s="20" t="n">
        <v>2.494614</v>
      </c>
    </row>
    <row r="51" spans="1:18">
      <c r="A51" s="15" t="s">
        <v>474</v>
      </c>
      <c r="B51" s="17" t="n">
        <v>3013</v>
      </c>
      <c r="C51" s="18">
        <f>(2641.0/B51*100)</f>
        <v/>
      </c>
      <c r="D51" s="19" t="n">
        <v>372</v>
      </c>
      <c r="E51" s="18" t="n">
        <v>35.66536763</v>
      </c>
      <c r="F51" s="20" t="n">
        <v>2.72536202</v>
      </c>
      <c r="G51" s="18" t="n">
        <v>52.44072685</v>
      </c>
      <c r="H51" s="20" t="n">
        <v>2.72249834</v>
      </c>
      <c r="I51" s="18" t="n">
        <v>0</v>
      </c>
      <c r="J51" s="20" t="n">
        <v>0</v>
      </c>
      <c r="K51" s="18" t="n">
        <v>0</v>
      </c>
      <c r="L51" s="20" t="n">
        <v>0</v>
      </c>
      <c r="M51" s="18" t="n">
        <v>0</v>
      </c>
      <c r="N51" s="20" t="n">
        <v>0</v>
      </c>
      <c r="O51" s="18" t="n">
        <v>0</v>
      </c>
      <c r="P51" s="20" t="n">
        <v>0</v>
      </c>
      <c r="Q51" s="18" t="n">
        <v>11.89390551</v>
      </c>
      <c r="R51" s="20" t="n">
        <v>1.61958444</v>
      </c>
    </row>
    <row r="52" spans="1:18">
      <c r="A52" s="15" t="s">
        <v>475</v>
      </c>
      <c r="B52" s="17" t="n">
        <v>2760</v>
      </c>
      <c r="C52" s="18">
        <f>(2413.0/B52*100)</f>
        <v/>
      </c>
      <c r="D52" s="19" t="n">
        <v>347</v>
      </c>
      <c r="E52" s="18" t="n">
        <v>39.87604031</v>
      </c>
      <c r="F52" s="20" t="n">
        <v>2.82898843</v>
      </c>
      <c r="G52" s="18" t="n">
        <v>47.37837619</v>
      </c>
      <c r="H52" s="20" t="n">
        <v>3.08717908</v>
      </c>
      <c r="I52" s="18" t="n">
        <v>0</v>
      </c>
      <c r="J52" s="20" t="n">
        <v>0</v>
      </c>
      <c r="K52" s="18" t="n">
        <v>0.8240598099999999</v>
      </c>
      <c r="L52" s="20" t="n">
        <v>0.5037997</v>
      </c>
      <c r="M52" s="18" t="n">
        <v>0</v>
      </c>
      <c r="N52" s="20" t="n">
        <v>0</v>
      </c>
      <c r="O52" s="18" t="n">
        <v>0</v>
      </c>
      <c r="P52" s="20" t="n">
        <v>0</v>
      </c>
      <c r="Q52" s="18" t="n">
        <v>11.92152369</v>
      </c>
      <c r="R52" s="20" t="n">
        <v>1.99652528</v>
      </c>
    </row>
    <row r="53" spans="1:18">
      <c r="A53" s="15" t="s">
        <v>476</v>
      </c>
      <c r="B53" s="17" t="n">
        <v>2474</v>
      </c>
      <c r="C53" s="18">
        <f>(2058.0/B53*100)</f>
        <v/>
      </c>
      <c r="D53" s="19" t="n">
        <v>416</v>
      </c>
      <c r="E53" s="18" t="n">
        <v>49.90201086</v>
      </c>
      <c r="F53" s="20" t="n">
        <v>2.66975771</v>
      </c>
      <c r="G53" s="18" t="n">
        <v>21.9823839</v>
      </c>
      <c r="H53" s="20" t="n">
        <v>2.50080069</v>
      </c>
      <c r="I53" s="18" t="n">
        <v>0</v>
      </c>
      <c r="J53" s="20" t="n">
        <v>0</v>
      </c>
      <c r="K53" s="18" t="n">
        <v>9.48955552</v>
      </c>
      <c r="L53" s="20" t="n">
        <v>1.33681736</v>
      </c>
      <c r="M53" s="18" t="n">
        <v>0</v>
      </c>
      <c r="N53" s="20" t="n">
        <v>0</v>
      </c>
      <c r="O53" s="18" t="n">
        <v>0</v>
      </c>
      <c r="P53" s="20" t="n">
        <v>0</v>
      </c>
      <c r="Q53" s="18" t="n">
        <v>18.62604971</v>
      </c>
      <c r="R53" s="20" t="n">
        <v>2.10768197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(2354.0/B55*100)</f>
        <v/>
      </c>
      <c r="D55" s="19" t="n">
        <v>321</v>
      </c>
      <c r="E55" s="18" t="n">
        <v>38.23379066</v>
      </c>
      <c r="F55" s="20" t="n">
        <v>2.83389411</v>
      </c>
      <c r="G55" s="18" t="n">
        <v>57.31740971</v>
      </c>
      <c r="H55" s="20" t="n">
        <v>2.8617229</v>
      </c>
      <c r="I55" s="18" t="n">
        <v>0</v>
      </c>
      <c r="J55" s="20" t="n">
        <v>0</v>
      </c>
      <c r="K55" s="18" t="n">
        <v>0</v>
      </c>
      <c r="L55" s="20" t="n">
        <v>0</v>
      </c>
      <c r="M55" s="18" t="n">
        <v>0</v>
      </c>
      <c r="N55" s="20" t="n">
        <v>0</v>
      </c>
      <c r="O55" s="18" t="n">
        <v>0</v>
      </c>
      <c r="P55" s="20" t="n">
        <v>0</v>
      </c>
      <c r="Q55" s="18" t="n">
        <v>4.44879964</v>
      </c>
      <c r="R55" s="20" t="n">
        <v>1.14853138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42.99443145</v>
      </c>
      <c r="F61" s="20" t="n">
        <v>2.74691266</v>
      </c>
      <c r="G61" s="18" t="n">
        <v>48.53834292</v>
      </c>
      <c r="H61" s="20" t="n">
        <v>2.66840565</v>
      </c>
      <c r="I61" s="18" t="n">
        <v>0</v>
      </c>
      <c r="J61" s="20" t="n">
        <v>0</v>
      </c>
      <c r="K61" s="18" t="n">
        <v>0</v>
      </c>
      <c r="L61" s="20" t="n">
        <v>0</v>
      </c>
      <c r="M61" s="18" t="n">
        <v>0</v>
      </c>
      <c r="N61" s="20" t="n">
        <v>0</v>
      </c>
      <c r="O61" s="18" t="n">
        <v>0</v>
      </c>
      <c r="P61" s="20" t="n">
        <v>0</v>
      </c>
      <c r="Q61" s="18" t="n">
        <v>8.46722563</v>
      </c>
      <c r="R61" s="20" t="n">
        <v>1.55171599</v>
      </c>
    </row>
    <row r="62" spans="1:18">
      <c r="A62" s="15" t="s">
        <v>486</v>
      </c>
      <c r="B62" s="17" t="n">
        <v>2230</v>
      </c>
      <c r="C62" s="18">
        <f>(1971.0/B62*100)</f>
        <v/>
      </c>
      <c r="D62" s="19" t="n">
        <v>259</v>
      </c>
      <c r="E62" s="18" t="n">
        <v>52.50871878</v>
      </c>
      <c r="F62" s="20" t="n">
        <v>3.06230445</v>
      </c>
      <c r="G62" s="18" t="n">
        <v>45.56154051</v>
      </c>
      <c r="H62" s="20" t="n">
        <v>2.98120182</v>
      </c>
      <c r="I62" s="18" t="n">
        <v>0</v>
      </c>
      <c r="J62" s="20" t="n">
        <v>0</v>
      </c>
      <c r="K62" s="18" t="n">
        <v>0</v>
      </c>
      <c r="L62" s="20" t="n">
        <v>0</v>
      </c>
      <c r="M62" s="18" t="n">
        <v>0</v>
      </c>
      <c r="N62" s="20" t="n">
        <v>0</v>
      </c>
      <c r="O62" s="18" t="n">
        <v>0</v>
      </c>
      <c r="P62" s="20" t="n">
        <v>0</v>
      </c>
      <c r="Q62" s="18" t="n">
        <v>1.92974071</v>
      </c>
      <c r="R62" s="20" t="n">
        <v>0.86225787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(2428.0/B67*100)</f>
        <v/>
      </c>
      <c r="D67" s="19" t="n">
        <v>343</v>
      </c>
      <c r="E67" s="18" t="n">
        <v>46.66720949</v>
      </c>
      <c r="F67" s="20" t="n">
        <v>2.94169963</v>
      </c>
      <c r="G67" s="18" t="n">
        <v>19.18817439</v>
      </c>
      <c r="H67" s="20" t="n">
        <v>1.97970122</v>
      </c>
      <c r="I67" s="18" t="n">
        <v>0</v>
      </c>
      <c r="J67" s="20" t="n">
        <v>0</v>
      </c>
      <c r="K67" s="18" t="n">
        <v>0.85716235</v>
      </c>
      <c r="L67" s="20" t="n">
        <v>0.50234748</v>
      </c>
      <c r="M67" s="18" t="n">
        <v>0</v>
      </c>
      <c r="N67" s="20" t="n">
        <v>0</v>
      </c>
      <c r="O67" s="18" t="n">
        <v>0</v>
      </c>
      <c r="P67" s="20" t="n">
        <v>0</v>
      </c>
      <c r="Q67" s="18" t="n">
        <v>33.28745377</v>
      </c>
      <c r="R67" s="20" t="n">
        <v>2.59920599</v>
      </c>
    </row>
    <row r="68" spans="1:18">
      <c r="A68" s="15" t="s">
        <v>492</v>
      </c>
      <c r="B68" s="17" t="n">
        <v>3460</v>
      </c>
      <c r="C68" s="18">
        <f>(3074.0/B68*100)</f>
        <v/>
      </c>
      <c r="D68" s="19" t="n">
        <v>386</v>
      </c>
      <c r="E68" s="18" t="n">
        <v>73.04668638</v>
      </c>
      <c r="F68" s="20" t="n">
        <v>2.16951181</v>
      </c>
      <c r="G68" s="18" t="n">
        <v>19.13430883</v>
      </c>
      <c r="H68" s="20" t="n">
        <v>2.08225396</v>
      </c>
      <c r="I68" s="18" t="n">
        <v>0</v>
      </c>
      <c r="J68" s="20" t="n">
        <v>0</v>
      </c>
      <c r="K68" s="18" t="n">
        <v>0</v>
      </c>
      <c r="L68" s="20" t="n">
        <v>0</v>
      </c>
      <c r="M68" s="18" t="n">
        <v>0</v>
      </c>
      <c r="N68" s="20" t="n">
        <v>0</v>
      </c>
      <c r="O68" s="18" t="n">
        <v>0</v>
      </c>
      <c r="P68" s="20" t="n">
        <v>0</v>
      </c>
      <c r="Q68" s="18" t="n">
        <v>7.81900479</v>
      </c>
      <c r="R68" s="20" t="n">
        <v>1.38578835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60.84965254</v>
      </c>
      <c r="F70" s="20" t="n">
        <v>1.85750646</v>
      </c>
      <c r="G70" s="18" t="n">
        <v>27.85854162</v>
      </c>
      <c r="H70" s="20" t="n">
        <v>1.55911278</v>
      </c>
      <c r="I70" s="18" t="n">
        <v>0</v>
      </c>
      <c r="J70" s="20" t="n">
        <v>0</v>
      </c>
      <c r="K70" s="18" t="n">
        <v>1.18571781</v>
      </c>
      <c r="L70" s="20" t="n">
        <v>0.30772085</v>
      </c>
      <c r="M70" s="18" t="n">
        <v>0</v>
      </c>
      <c r="N70" s="20" t="n">
        <v>0</v>
      </c>
      <c r="O70" s="18" t="n">
        <v>0</v>
      </c>
      <c r="P70" s="20" t="n">
        <v>0</v>
      </c>
      <c r="Q70" s="18" t="n">
        <v>10.10608802</v>
      </c>
      <c r="R70" s="20" t="n">
        <v>0.90073477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(2762.0/B72*100)</f>
        <v/>
      </c>
      <c r="D72" s="19" t="n">
        <v>345</v>
      </c>
      <c r="E72" s="18" t="n">
        <v>32.39022477</v>
      </c>
      <c r="F72" s="20" t="n">
        <v>2.88125425</v>
      </c>
      <c r="G72" s="18" t="n">
        <v>55.2153857</v>
      </c>
      <c r="H72" s="20" t="n">
        <v>2.64250481</v>
      </c>
      <c r="I72" s="18" t="n">
        <v>0</v>
      </c>
      <c r="J72" s="20" t="n">
        <v>0</v>
      </c>
      <c r="K72" s="18" t="n">
        <v>0.88385125</v>
      </c>
      <c r="L72" s="20" t="n">
        <v>0.52376822</v>
      </c>
      <c r="M72" s="18" t="n">
        <v>0</v>
      </c>
      <c r="N72" s="20" t="n">
        <v>0</v>
      </c>
      <c r="O72" s="18" t="n">
        <v>0</v>
      </c>
      <c r="P72" s="20" t="n">
        <v>0</v>
      </c>
      <c r="Q72" s="18" t="n">
        <v>11.51053827</v>
      </c>
      <c r="R72" s="20" t="n">
        <v>1.66540609</v>
      </c>
    </row>
    <row r="73" spans="1:18">
      <c r="A73" s="15" t="s">
        <v>497</v>
      </c>
      <c r="B73" s="17" t="n">
        <v>2973</v>
      </c>
      <c r="C73" s="18">
        <f>(2590.0/B73*100)</f>
        <v/>
      </c>
      <c r="D73" s="19" t="n">
        <v>383</v>
      </c>
      <c r="E73" s="18" t="n">
        <v>28.74014318</v>
      </c>
      <c r="F73" s="20" t="n">
        <v>2.3148543</v>
      </c>
      <c r="G73" s="18" t="n">
        <v>68.58951829</v>
      </c>
      <c r="H73" s="20" t="n">
        <v>2.35166501</v>
      </c>
      <c r="I73" s="18" t="n">
        <v>0</v>
      </c>
      <c r="J73" s="20" t="n">
        <v>0</v>
      </c>
      <c r="K73" s="18" t="n">
        <v>0</v>
      </c>
      <c r="L73" s="20" t="n">
        <v>0</v>
      </c>
      <c r="M73" s="18" t="n">
        <v>0</v>
      </c>
      <c r="N73" s="20" t="n">
        <v>0</v>
      </c>
      <c r="O73" s="18" t="n">
        <v>0</v>
      </c>
      <c r="P73" s="20" t="n">
        <v>0</v>
      </c>
      <c r="Q73" s="18" t="n">
        <v>2.67033852</v>
      </c>
      <c r="R73" s="20" t="n">
        <v>0.71843721</v>
      </c>
    </row>
    <row r="74" spans="1:18">
      <c r="A74" s="15" t="s">
        <v>498</v>
      </c>
      <c r="B74" s="17" t="n">
        <v>3819</v>
      </c>
      <c r="C74" s="18">
        <f>(3347.0/B74*100)</f>
        <v/>
      </c>
      <c r="D74" s="19" t="n">
        <v>472</v>
      </c>
      <c r="E74" s="18" t="n">
        <v>43.21153753</v>
      </c>
      <c r="F74" s="20" t="n">
        <v>2.70357115</v>
      </c>
      <c r="G74" s="18" t="n">
        <v>50.67086242</v>
      </c>
      <c r="H74" s="20" t="n">
        <v>2.58880367</v>
      </c>
      <c r="I74" s="18" t="n">
        <v>0</v>
      </c>
      <c r="J74" s="20" t="n">
        <v>0</v>
      </c>
      <c r="K74" s="18" t="n">
        <v>0.168387</v>
      </c>
      <c r="L74" s="20" t="n">
        <v>0.16777741</v>
      </c>
      <c r="M74" s="18" t="n">
        <v>0</v>
      </c>
      <c r="N74" s="20" t="n">
        <v>0</v>
      </c>
      <c r="O74" s="18" t="n">
        <v>0</v>
      </c>
      <c r="P74" s="20" t="n">
        <v>0</v>
      </c>
      <c r="Q74" s="18" t="n">
        <v>5.94921305</v>
      </c>
      <c r="R74" s="20" t="n">
        <v>1.27806162</v>
      </c>
    </row>
    <row r="75" spans="1:18">
      <c r="A75" s="15" t="s">
        <v>499</v>
      </c>
      <c r="B75" s="17" t="n">
        <v>4652</v>
      </c>
      <c r="C75" s="18">
        <f>(4085.0/B75*100)</f>
        <v/>
      </c>
      <c r="D75" s="19" t="n">
        <v>567</v>
      </c>
      <c r="E75" s="18" t="n">
        <v>72.35030672000001</v>
      </c>
      <c r="F75" s="20" t="n">
        <v>2.31080515</v>
      </c>
      <c r="G75" s="18" t="n">
        <v>24.12347849</v>
      </c>
      <c r="H75" s="20" t="n">
        <v>2.16336143</v>
      </c>
      <c r="I75" s="18" t="n">
        <v>0</v>
      </c>
      <c r="J75" s="20" t="n">
        <v>0</v>
      </c>
      <c r="K75" s="18" t="n">
        <v>0</v>
      </c>
      <c r="L75" s="20" t="n">
        <v>0</v>
      </c>
      <c r="M75" s="18" t="n">
        <v>0</v>
      </c>
      <c r="N75" s="20" t="n">
        <v>0</v>
      </c>
      <c r="O75" s="18" t="n">
        <v>0</v>
      </c>
      <c r="P75" s="20" t="n">
        <v>0</v>
      </c>
      <c r="Q75" s="18" t="n">
        <v>3.52621479</v>
      </c>
      <c r="R75" s="20" t="n">
        <v>1.02170554</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(2634.0/B77*100)</f>
        <v/>
      </c>
      <c r="D77" s="19" t="n">
        <v>335</v>
      </c>
      <c r="E77" s="18" t="n">
        <v>67.21884384000001</v>
      </c>
      <c r="F77" s="20" t="n">
        <v>2.5298757</v>
      </c>
      <c r="G77" s="18" t="n">
        <v>14.24527884</v>
      </c>
      <c r="H77" s="20" t="n">
        <v>1.76134984</v>
      </c>
      <c r="I77" s="18" t="n">
        <v>0</v>
      </c>
      <c r="J77" s="20" t="n">
        <v>0</v>
      </c>
      <c r="K77" s="18" t="n">
        <v>1.10775272</v>
      </c>
      <c r="L77" s="20" t="n">
        <v>0.5761496699999999</v>
      </c>
      <c r="M77" s="18" t="n">
        <v>0</v>
      </c>
      <c r="N77" s="20" t="n">
        <v>0</v>
      </c>
      <c r="O77" s="18" t="n">
        <v>0</v>
      </c>
      <c r="P77" s="20" t="n">
        <v>0</v>
      </c>
      <c r="Q77" s="18" t="n">
        <v>17.4281246</v>
      </c>
      <c r="R77" s="20" t="n">
        <v>2.246496</v>
      </c>
    </row>
    <row r="78" spans="1:18">
      <c r="A78" s="15" t="s">
        <v>502</v>
      </c>
      <c r="B78" s="17" t="n">
        <v>7115</v>
      </c>
      <c r="C78" s="18">
        <f>(6212.0/B78*100)</f>
        <v/>
      </c>
      <c r="D78" s="19" t="n">
        <v>903</v>
      </c>
      <c r="E78" s="18" t="n">
        <v>52.09905296</v>
      </c>
      <c r="F78" s="20" t="n">
        <v>2.17573233</v>
      </c>
      <c r="G78" s="18" t="n">
        <v>42.59650487</v>
      </c>
      <c r="H78" s="20" t="n">
        <v>2.23114018</v>
      </c>
      <c r="I78" s="18" t="n">
        <v>0</v>
      </c>
      <c r="J78" s="20" t="n">
        <v>0</v>
      </c>
      <c r="K78" s="18" t="n">
        <v>0.42919486</v>
      </c>
      <c r="L78" s="20" t="n">
        <v>0.30912935</v>
      </c>
      <c r="M78" s="18" t="n">
        <v>0</v>
      </c>
      <c r="N78" s="20" t="n">
        <v>0</v>
      </c>
      <c r="O78" s="18" t="n">
        <v>0</v>
      </c>
      <c r="P78" s="20" t="n">
        <v>0</v>
      </c>
      <c r="Q78" s="18" t="n">
        <v>4.87524731</v>
      </c>
      <c r="R78" s="20" t="n">
        <v>0.87676317</v>
      </c>
    </row>
    <row r="79" spans="1:18">
      <c r="A79" s="15" t="s">
        <v>503</v>
      </c>
      <c r="B79" s="17" t="n">
        <v>3154</v>
      </c>
      <c r="C79" s="18">
        <f>(2785.0/B79*100)</f>
        <v/>
      </c>
      <c r="D79" s="19" t="n">
        <v>369</v>
      </c>
      <c r="E79" s="18" t="n">
        <v>37.62293299</v>
      </c>
      <c r="F79" s="20" t="n">
        <v>2.6227693</v>
      </c>
      <c r="G79" s="18" t="n">
        <v>38.65286049</v>
      </c>
      <c r="H79" s="20" t="n">
        <v>2.67798418</v>
      </c>
      <c r="I79" s="18" t="n">
        <v>0</v>
      </c>
      <c r="J79" s="20" t="n">
        <v>0</v>
      </c>
      <c r="K79" s="18" t="n">
        <v>0.78750457</v>
      </c>
      <c r="L79" s="20" t="n">
        <v>0.42405617</v>
      </c>
      <c r="M79" s="18" t="n">
        <v>0</v>
      </c>
      <c r="N79" s="20" t="n">
        <v>0</v>
      </c>
      <c r="O79" s="18" t="n">
        <v>0</v>
      </c>
      <c r="P79" s="20" t="n">
        <v>0</v>
      </c>
      <c r="Q79" s="18" t="n">
        <v>22.93670194</v>
      </c>
      <c r="R79" s="20" t="n">
        <v>2.14574428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(14028.0/B82*100)</f>
        <v/>
      </c>
      <c r="D82" s="19" t="n">
        <v>1933</v>
      </c>
      <c r="E82" s="18" t="n">
        <v>44.11185183</v>
      </c>
      <c r="F82" s="20" t="n">
        <v>1.45493986</v>
      </c>
      <c r="G82" s="18" t="n">
        <v>47.76857993</v>
      </c>
      <c r="H82" s="20" t="n">
        <v>1.55916468</v>
      </c>
      <c r="I82" s="18" t="n">
        <v>0</v>
      </c>
      <c r="J82" s="20" t="n">
        <v>0</v>
      </c>
      <c r="K82" s="18" t="n">
        <v>0.10648101</v>
      </c>
      <c r="L82" s="20" t="n">
        <v>0.05160311</v>
      </c>
      <c r="M82" s="18" t="n">
        <v>0</v>
      </c>
      <c r="N82" s="20" t="n">
        <v>0</v>
      </c>
      <c r="O82" s="18" t="n">
        <v>0</v>
      </c>
      <c r="P82" s="20" t="n">
        <v>0</v>
      </c>
      <c r="Q82" s="18" t="n">
        <v>8.01308723</v>
      </c>
      <c r="R82" s="20" t="n">
        <v>0.94179356</v>
      </c>
    </row>
    <row r="83" spans="1:18">
      <c r="A83" s="15" t="s">
        <v>507</v>
      </c>
      <c r="B83" s="17" t="n">
        <v>808</v>
      </c>
      <c r="C83" s="18">
        <f>(710.0/B83*100)</f>
        <v/>
      </c>
      <c r="D83" s="19" t="n">
        <v>98</v>
      </c>
      <c r="E83" s="18" t="n">
        <v>37.51641731</v>
      </c>
      <c r="F83" s="20" t="n">
        <v>5.9519602</v>
      </c>
      <c r="G83" s="18" t="n">
        <v>60.04332207</v>
      </c>
      <c r="H83" s="20" t="n">
        <v>6.00181987</v>
      </c>
      <c r="I83" s="18" t="n">
        <v>0</v>
      </c>
      <c r="J83" s="20" t="n">
        <v>0</v>
      </c>
      <c r="K83" s="18" t="n">
        <v>0</v>
      </c>
      <c r="L83" s="20" t="n">
        <v>0</v>
      </c>
      <c r="M83" s="18" t="n">
        <v>0</v>
      </c>
      <c r="N83" s="20" t="n">
        <v>0</v>
      </c>
      <c r="O83" s="18" t="n">
        <v>0</v>
      </c>
      <c r="P83" s="20" t="n">
        <v>0</v>
      </c>
      <c r="Q83" s="18" t="n">
        <v>2.44026062</v>
      </c>
      <c r="R83" s="20" t="n">
        <v>1.23065497</v>
      </c>
    </row>
    <row r="84" spans="1:18">
      <c r="A84" s="23" t="s">
        <v>508</v>
      </c>
      <c r="B84" s="24" t="n">
        <v>938</v>
      </c>
      <c r="C84" s="25">
        <f>(815.0/B84*100)</f>
        <v/>
      </c>
      <c r="D84" s="19" t="n">
        <v>123</v>
      </c>
      <c r="E84" s="18" t="n">
        <v>45.58035321</v>
      </c>
      <c r="F84" s="20" t="n">
        <v>4.94130944</v>
      </c>
      <c r="G84" s="18" t="n">
        <v>53.59780698</v>
      </c>
      <c r="H84" s="20" t="n">
        <v>4.80424346</v>
      </c>
      <c r="I84" s="18" t="n">
        <v>0</v>
      </c>
      <c r="J84" s="20" t="n">
        <v>0</v>
      </c>
      <c r="K84" s="18" t="n">
        <v>0</v>
      </c>
      <c r="L84" s="20" t="n">
        <v>0</v>
      </c>
      <c r="M84" s="18" t="n">
        <v>0</v>
      </c>
      <c r="N84" s="20" t="n">
        <v>0</v>
      </c>
      <c r="O84" s="18" t="n">
        <v>0</v>
      </c>
      <c r="P84" s="20" t="n">
        <v>0</v>
      </c>
      <c r="Q84" s="18" t="n">
        <v>0.8218398099999999</v>
      </c>
      <c r="R84" s="20" t="n">
        <v>0.8063197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(6290.0/B7*100)</f>
        <v/>
      </c>
      <c r="D7" s="19" t="n">
        <v>873</v>
      </c>
      <c r="E7" s="18" t="n">
        <v>46.72512244</v>
      </c>
      <c r="F7" s="20" t="n">
        <v>1.73256012</v>
      </c>
      <c r="G7" s="18" t="n">
        <v>42.35110425</v>
      </c>
      <c r="H7" s="20" t="n">
        <v>1.39233102</v>
      </c>
      <c r="I7" s="18" t="n">
        <v>0</v>
      </c>
      <c r="J7" s="20" t="n">
        <v>0</v>
      </c>
      <c r="K7" s="18" t="n">
        <v>0.19571079</v>
      </c>
      <c r="L7" s="20" t="n">
        <v>0.16873633</v>
      </c>
      <c r="M7" s="18" t="n">
        <v>0</v>
      </c>
      <c r="N7" s="20" t="n">
        <v>0</v>
      </c>
      <c r="O7" s="18" t="n">
        <v>0</v>
      </c>
      <c r="P7" s="20" t="n">
        <v>0</v>
      </c>
      <c r="Q7" s="18" t="n">
        <v>10.72806253</v>
      </c>
      <c r="R7" s="20" t="n">
        <v>1.24326985</v>
      </c>
    </row>
    <row r="8" spans="1:18">
      <c r="A8" s="15" t="s">
        <v>430</v>
      </c>
      <c r="B8" s="17" t="n">
        <v>3443</v>
      </c>
      <c r="C8" s="18">
        <f>(3011.0/B8*100)</f>
        <v/>
      </c>
      <c r="D8" s="19" t="n">
        <v>432</v>
      </c>
      <c r="E8" s="18" t="n">
        <v>42.56944549</v>
      </c>
      <c r="F8" s="20" t="n">
        <v>2.6785852</v>
      </c>
      <c r="G8" s="18" t="n">
        <v>42.10644511</v>
      </c>
      <c r="H8" s="20" t="n">
        <v>2.60198106</v>
      </c>
      <c r="I8" s="18" t="n">
        <v>0</v>
      </c>
      <c r="J8" s="20" t="n">
        <v>0</v>
      </c>
      <c r="K8" s="18" t="n">
        <v>0</v>
      </c>
      <c r="L8" s="20" t="n">
        <v>0</v>
      </c>
      <c r="M8" s="18" t="n">
        <v>0</v>
      </c>
      <c r="N8" s="20" t="n">
        <v>0</v>
      </c>
      <c r="O8" s="18" t="n">
        <v>0</v>
      </c>
      <c r="P8" s="20" t="n">
        <v>0</v>
      </c>
      <c r="Q8" s="18" t="n">
        <v>15.3241094</v>
      </c>
      <c r="R8" s="20" t="n">
        <v>2.00997822</v>
      </c>
    </row>
    <row r="9" spans="1:18">
      <c r="A9" s="15" t="s">
        <v>431</v>
      </c>
      <c r="B9" s="17" t="n">
        <v>4752</v>
      </c>
      <c r="C9" s="18">
        <f>(4187.0/B9*100)</f>
        <v/>
      </c>
      <c r="D9" s="19" t="n">
        <v>565</v>
      </c>
      <c r="E9" s="18" t="n">
        <v>47.71648454</v>
      </c>
      <c r="F9" s="20" t="n">
        <v>2.16794982</v>
      </c>
      <c r="G9" s="18" t="n">
        <v>40.54601752</v>
      </c>
      <c r="H9" s="20" t="n">
        <v>1.83821357</v>
      </c>
      <c r="I9" s="18" t="n">
        <v>0</v>
      </c>
      <c r="J9" s="20" t="n">
        <v>0</v>
      </c>
      <c r="K9" s="18" t="n">
        <v>0.16773656</v>
      </c>
      <c r="L9" s="20" t="n">
        <v>0.17539748</v>
      </c>
      <c r="M9" s="18" t="n">
        <v>0</v>
      </c>
      <c r="N9" s="20" t="n">
        <v>0</v>
      </c>
      <c r="O9" s="18" t="n">
        <v>0</v>
      </c>
      <c r="P9" s="20" t="n">
        <v>0</v>
      </c>
      <c r="Q9" s="18" t="n">
        <v>11.56976138</v>
      </c>
      <c r="R9" s="20" t="n">
        <v>1.36760668</v>
      </c>
    </row>
    <row r="10" spans="1:18">
      <c r="A10" s="15" t="s">
        <v>432</v>
      </c>
      <c r="B10" s="17" t="n">
        <v>10022</v>
      </c>
      <c r="C10" s="18">
        <f>(8781.0/B10*100)</f>
        <v/>
      </c>
      <c r="D10" s="19" t="n">
        <v>1241</v>
      </c>
      <c r="E10" s="18" t="n">
        <v>31.28840525</v>
      </c>
      <c r="F10" s="20" t="n">
        <v>1.92396312</v>
      </c>
      <c r="G10" s="18" t="n">
        <v>62.89822647</v>
      </c>
      <c r="H10" s="20" t="n">
        <v>2.30854608</v>
      </c>
      <c r="I10" s="18" t="n">
        <v>0</v>
      </c>
      <c r="J10" s="20" t="n">
        <v>0</v>
      </c>
      <c r="K10" s="18" t="n">
        <v>0.04426071</v>
      </c>
      <c r="L10" s="20" t="n">
        <v>0.02750346</v>
      </c>
      <c r="M10" s="18" t="n">
        <v>0</v>
      </c>
      <c r="N10" s="20" t="n">
        <v>0</v>
      </c>
      <c r="O10" s="18" t="n">
        <v>0</v>
      </c>
      <c r="P10" s="20" t="n">
        <v>0</v>
      </c>
      <c r="Q10" s="18" t="n">
        <v>5.76910756</v>
      </c>
      <c r="R10" s="20" t="n">
        <v>0.98535831</v>
      </c>
    </row>
    <row r="11" spans="1:18">
      <c r="A11" s="15" t="s">
        <v>433</v>
      </c>
      <c r="B11" s="17" t="n">
        <v>3500</v>
      </c>
      <c r="C11" s="18">
        <f>(3066.0/B11*100)</f>
        <v/>
      </c>
      <c r="D11" s="19" t="n">
        <v>434</v>
      </c>
      <c r="E11" s="18" t="n">
        <v>51.86254801</v>
      </c>
      <c r="F11" s="20" t="n">
        <v>2.4104797</v>
      </c>
      <c r="G11" s="18" t="n">
        <v>29.04165436</v>
      </c>
      <c r="H11" s="20" t="n">
        <v>2.56508298</v>
      </c>
      <c r="I11" s="18" t="n">
        <v>0</v>
      </c>
      <c r="J11" s="20" t="n">
        <v>0</v>
      </c>
      <c r="K11" s="18" t="n">
        <v>0.3593215</v>
      </c>
      <c r="L11" s="20" t="n">
        <v>0.35483026</v>
      </c>
      <c r="M11" s="18" t="n">
        <v>0</v>
      </c>
      <c r="N11" s="20" t="n">
        <v>0</v>
      </c>
      <c r="O11" s="18" t="n">
        <v>0</v>
      </c>
      <c r="P11" s="20" t="n">
        <v>0</v>
      </c>
      <c r="Q11" s="18" t="n">
        <v>18.73647613</v>
      </c>
      <c r="R11" s="20" t="n">
        <v>1.8565302</v>
      </c>
    </row>
    <row r="12" spans="1:18">
      <c r="A12" s="15" t="s">
        <v>434</v>
      </c>
      <c r="B12" s="17" t="n">
        <v>3422</v>
      </c>
      <c r="C12" s="18">
        <f>(3017.0/B12*100)</f>
        <v/>
      </c>
      <c r="D12" s="19" t="n">
        <v>405</v>
      </c>
      <c r="E12" s="18" t="n">
        <v>44.67315598</v>
      </c>
      <c r="F12" s="20" t="n">
        <v>2.67699124</v>
      </c>
      <c r="G12" s="18" t="n">
        <v>41.86954739</v>
      </c>
      <c r="H12" s="20" t="n">
        <v>2.37584538</v>
      </c>
      <c r="I12" s="18" t="n">
        <v>0</v>
      </c>
      <c r="J12" s="20" t="n">
        <v>0</v>
      </c>
      <c r="K12" s="18" t="n">
        <v>0</v>
      </c>
      <c r="L12" s="20" t="n">
        <v>0</v>
      </c>
      <c r="M12" s="18" t="n">
        <v>0</v>
      </c>
      <c r="N12" s="20" t="n">
        <v>0</v>
      </c>
      <c r="O12" s="18" t="n">
        <v>0</v>
      </c>
      <c r="P12" s="20" t="n">
        <v>0</v>
      </c>
      <c r="Q12" s="18" t="n">
        <v>13.45729662</v>
      </c>
      <c r="R12" s="20" t="n">
        <v>1.75089186</v>
      </c>
    </row>
    <row r="13" spans="1:18">
      <c r="A13" s="15" t="s">
        <v>435</v>
      </c>
      <c r="B13" s="17" t="n">
        <v>3602</v>
      </c>
      <c r="C13" s="18">
        <f>(3190.0/B13*100)</f>
        <v/>
      </c>
      <c r="D13" s="19" t="n">
        <v>412</v>
      </c>
      <c r="E13" s="18" t="n">
        <v>48.11558273</v>
      </c>
      <c r="F13" s="20" t="n">
        <v>2.92412711</v>
      </c>
      <c r="G13" s="18" t="n">
        <v>38.94009911</v>
      </c>
      <c r="H13" s="20" t="n">
        <v>3.00957344</v>
      </c>
      <c r="I13" s="18" t="n">
        <v>0</v>
      </c>
      <c r="J13" s="20" t="n">
        <v>0</v>
      </c>
      <c r="K13" s="18" t="n">
        <v>0.9201084899999999</v>
      </c>
      <c r="L13" s="20" t="n">
        <v>0.50194662</v>
      </c>
      <c r="M13" s="18" t="n">
        <v>0</v>
      </c>
      <c r="N13" s="20" t="n">
        <v>0</v>
      </c>
      <c r="O13" s="18" t="n">
        <v>0</v>
      </c>
      <c r="P13" s="20" t="n">
        <v>0</v>
      </c>
      <c r="Q13" s="18" t="n">
        <v>12.02420967</v>
      </c>
      <c r="R13" s="20" t="n">
        <v>1.68317942</v>
      </c>
    </row>
    <row r="14" spans="1:18">
      <c r="A14" s="15" t="s">
        <v>436</v>
      </c>
      <c r="B14" s="17" t="n">
        <v>2788</v>
      </c>
      <c r="C14" s="18">
        <f>(2455.0/B14*100)</f>
        <v/>
      </c>
      <c r="D14" s="19" t="n">
        <v>333</v>
      </c>
      <c r="E14" s="18" t="n">
        <v>36.65832518</v>
      </c>
      <c r="F14" s="20" t="n">
        <v>3.09480187</v>
      </c>
      <c r="G14" s="18" t="n">
        <v>58.15056085</v>
      </c>
      <c r="H14" s="20" t="n">
        <v>3.17933618</v>
      </c>
      <c r="I14" s="18" t="n">
        <v>0</v>
      </c>
      <c r="J14" s="20" t="n">
        <v>0</v>
      </c>
      <c r="K14" s="18" t="n">
        <v>0</v>
      </c>
      <c r="L14" s="20" t="n">
        <v>0</v>
      </c>
      <c r="M14" s="18" t="n">
        <v>0</v>
      </c>
      <c r="N14" s="20" t="n">
        <v>0</v>
      </c>
      <c r="O14" s="18" t="n">
        <v>0</v>
      </c>
      <c r="P14" s="20" t="n">
        <v>0</v>
      </c>
      <c r="Q14" s="18" t="n">
        <v>5.19111397</v>
      </c>
      <c r="R14" s="20" t="n">
        <v>1.29308098</v>
      </c>
    </row>
    <row r="15" spans="1:18">
      <c r="A15" s="15" t="s">
        <v>437</v>
      </c>
      <c r="B15" s="17" t="n">
        <v>2863</v>
      </c>
      <c r="C15" s="18">
        <f>(2516.0/B15*100)</f>
        <v/>
      </c>
      <c r="D15" s="19" t="n">
        <v>347</v>
      </c>
      <c r="E15" s="18" t="n">
        <v>40.173695</v>
      </c>
      <c r="F15" s="20" t="n">
        <v>2.58888928</v>
      </c>
      <c r="G15" s="18" t="n">
        <v>49.79271302</v>
      </c>
      <c r="H15" s="20" t="n">
        <v>2.90155147</v>
      </c>
      <c r="I15" s="18" t="n">
        <v>0</v>
      </c>
      <c r="J15" s="20" t="n">
        <v>0</v>
      </c>
      <c r="K15" s="18" t="n">
        <v>0</v>
      </c>
      <c r="L15" s="20" t="n">
        <v>0</v>
      </c>
      <c r="M15" s="18" t="n">
        <v>0</v>
      </c>
      <c r="N15" s="20" t="n">
        <v>0</v>
      </c>
      <c r="O15" s="18" t="n">
        <v>0</v>
      </c>
      <c r="P15" s="20" t="n">
        <v>0</v>
      </c>
      <c r="Q15" s="18" t="n">
        <v>10.03359198</v>
      </c>
      <c r="R15" s="20" t="n">
        <v>1.55671461</v>
      </c>
    </row>
    <row r="16" spans="1:18">
      <c r="A16" s="15" t="s">
        <v>438</v>
      </c>
      <c r="B16" s="17" t="n">
        <v>3111</v>
      </c>
      <c r="C16" s="18">
        <f>(2723.0/B16*100)</f>
        <v/>
      </c>
      <c r="D16" s="19" t="n">
        <v>388</v>
      </c>
      <c r="E16" s="18" t="n">
        <v>32.49533576</v>
      </c>
      <c r="F16" s="20" t="n">
        <v>2.09562359</v>
      </c>
      <c r="G16" s="18" t="n">
        <v>53.60912823</v>
      </c>
      <c r="H16" s="20" t="n">
        <v>2.50660658</v>
      </c>
      <c r="I16" s="18" t="n">
        <v>0</v>
      </c>
      <c r="J16" s="20" t="n">
        <v>0</v>
      </c>
      <c r="K16" s="18" t="n">
        <v>1.73638441</v>
      </c>
      <c r="L16" s="20" t="n">
        <v>0.80957354</v>
      </c>
      <c r="M16" s="18" t="n">
        <v>0</v>
      </c>
      <c r="N16" s="20" t="n">
        <v>0</v>
      </c>
      <c r="O16" s="18" t="n">
        <v>0</v>
      </c>
      <c r="P16" s="20" t="n">
        <v>0</v>
      </c>
      <c r="Q16" s="18" t="n">
        <v>12.15915161</v>
      </c>
      <c r="R16" s="20" t="n">
        <v>1.61527903</v>
      </c>
    </row>
    <row r="17" spans="1:18">
      <c r="A17" s="15" t="s">
        <v>439</v>
      </c>
      <c r="B17" s="17" t="n">
        <v>3197</v>
      </c>
      <c r="C17" s="18">
        <f>(2833.0/B17*100)</f>
        <v/>
      </c>
      <c r="D17" s="19" t="n">
        <v>364</v>
      </c>
      <c r="E17" s="18" t="n">
        <v>32.24223598</v>
      </c>
      <c r="F17" s="20" t="n">
        <v>2.51577308</v>
      </c>
      <c r="G17" s="18" t="n">
        <v>54.78052212</v>
      </c>
      <c r="H17" s="20" t="n">
        <v>2.62185456</v>
      </c>
      <c r="I17" s="18" t="n">
        <v>0</v>
      </c>
      <c r="J17" s="20" t="n">
        <v>0</v>
      </c>
      <c r="K17" s="18" t="n">
        <v>0.44509115</v>
      </c>
      <c r="L17" s="20" t="n">
        <v>0.33660639</v>
      </c>
      <c r="M17" s="18" t="n">
        <v>0</v>
      </c>
      <c r="N17" s="20" t="n">
        <v>0</v>
      </c>
      <c r="O17" s="18" t="n">
        <v>0</v>
      </c>
      <c r="P17" s="20" t="n">
        <v>0</v>
      </c>
      <c r="Q17" s="18" t="n">
        <v>12.53215075</v>
      </c>
      <c r="R17" s="20" t="n">
        <v>1.77605778</v>
      </c>
    </row>
    <row r="18" spans="1:18">
      <c r="A18" s="15" t="s">
        <v>440</v>
      </c>
      <c r="B18" s="17" t="n">
        <v>2706</v>
      </c>
      <c r="C18" s="18">
        <f>(2374.0/B18*100)</f>
        <v/>
      </c>
      <c r="D18" s="19" t="n">
        <v>332</v>
      </c>
      <c r="E18" s="18" t="n">
        <v>39.63213852</v>
      </c>
      <c r="F18" s="20" t="n">
        <v>3.03996396</v>
      </c>
      <c r="G18" s="18" t="n">
        <v>51.09491459</v>
      </c>
      <c r="H18" s="20" t="n">
        <v>3.06140767</v>
      </c>
      <c r="I18" s="18" t="n">
        <v>0</v>
      </c>
      <c r="J18" s="20" t="n">
        <v>0</v>
      </c>
      <c r="K18" s="18" t="n">
        <v>0</v>
      </c>
      <c r="L18" s="20" t="n">
        <v>0</v>
      </c>
      <c r="M18" s="18" t="n">
        <v>0</v>
      </c>
      <c r="N18" s="20" t="n">
        <v>0</v>
      </c>
      <c r="O18" s="18" t="n">
        <v>0</v>
      </c>
      <c r="P18" s="20" t="n">
        <v>0</v>
      </c>
      <c r="Q18" s="18" t="n">
        <v>9.27294689</v>
      </c>
      <c r="R18" s="20" t="n">
        <v>1.94630557</v>
      </c>
    </row>
    <row r="19" spans="1:18">
      <c r="A19" s="15" t="s">
        <v>441</v>
      </c>
      <c r="B19" s="17" t="n">
        <v>2850</v>
      </c>
      <c r="C19" s="18">
        <f>(2515.0/B19*100)</f>
        <v/>
      </c>
      <c r="D19" s="19" t="n">
        <v>335</v>
      </c>
      <c r="E19" s="18" t="n">
        <v>45.62895792</v>
      </c>
      <c r="F19" s="20" t="n">
        <v>2.79941542</v>
      </c>
      <c r="G19" s="18" t="n">
        <v>36.07121329</v>
      </c>
      <c r="H19" s="20" t="n">
        <v>2.92554477</v>
      </c>
      <c r="I19" s="18" t="n">
        <v>0</v>
      </c>
      <c r="J19" s="20" t="n">
        <v>0</v>
      </c>
      <c r="K19" s="18" t="n">
        <v>0</v>
      </c>
      <c r="L19" s="20" t="n">
        <v>0</v>
      </c>
      <c r="M19" s="18" t="n">
        <v>0</v>
      </c>
      <c r="N19" s="20" t="n">
        <v>0</v>
      </c>
      <c r="O19" s="18" t="n">
        <v>0</v>
      </c>
      <c r="P19" s="20" t="n">
        <v>0</v>
      </c>
      <c r="Q19" s="18" t="n">
        <v>18.29982879</v>
      </c>
      <c r="R19" s="20" t="n">
        <v>2.4169925</v>
      </c>
    </row>
    <row r="20" spans="1:18">
      <c r="A20" s="15" t="s">
        <v>442</v>
      </c>
      <c r="B20" s="17" t="n">
        <v>1741</v>
      </c>
      <c r="C20" s="18">
        <f>(1525.0/B20*100)</f>
        <v/>
      </c>
      <c r="D20" s="19" t="n">
        <v>216</v>
      </c>
      <c r="E20" s="18" t="n">
        <v>55.9367954</v>
      </c>
      <c r="F20" s="20" t="n">
        <v>3.65386416</v>
      </c>
      <c r="G20" s="18" t="n">
        <v>37.00599856</v>
      </c>
      <c r="H20" s="20" t="n">
        <v>3.10580909</v>
      </c>
      <c r="I20" s="18" t="n">
        <v>0</v>
      </c>
      <c r="J20" s="20" t="n">
        <v>0</v>
      </c>
      <c r="K20" s="18" t="n">
        <v>0.71382444</v>
      </c>
      <c r="L20" s="20" t="n">
        <v>0.72958075</v>
      </c>
      <c r="M20" s="18" t="n">
        <v>0</v>
      </c>
      <c r="N20" s="20" t="n">
        <v>0</v>
      </c>
      <c r="O20" s="18" t="n">
        <v>0</v>
      </c>
      <c r="P20" s="20" t="n">
        <v>0</v>
      </c>
      <c r="Q20" s="18" t="n">
        <v>6.34338161</v>
      </c>
      <c r="R20" s="20" t="n">
        <v>1.34026283</v>
      </c>
    </row>
    <row r="21" spans="1:18">
      <c r="A21" s="15" t="s">
        <v>443</v>
      </c>
      <c r="B21" s="17" t="n">
        <v>2833</v>
      </c>
      <c r="C21" s="18">
        <f>(2356.0/B21*100)</f>
        <v/>
      </c>
      <c r="D21" s="19" t="n">
        <v>477</v>
      </c>
      <c r="E21" s="18" t="n">
        <v>40.08732613</v>
      </c>
      <c r="F21" s="20" t="n">
        <v>2.16160359</v>
      </c>
      <c r="G21" s="18" t="n">
        <v>54.8906388</v>
      </c>
      <c r="H21" s="20" t="n">
        <v>2.38355692</v>
      </c>
      <c r="I21" s="18" t="n">
        <v>0</v>
      </c>
      <c r="J21" s="20" t="n">
        <v>0</v>
      </c>
      <c r="K21" s="18" t="n">
        <v>0</v>
      </c>
      <c r="L21" s="20" t="n">
        <v>0</v>
      </c>
      <c r="M21" s="18" t="n">
        <v>0</v>
      </c>
      <c r="N21" s="20" t="n">
        <v>0</v>
      </c>
      <c r="O21" s="18" t="n">
        <v>0</v>
      </c>
      <c r="P21" s="20" t="n">
        <v>0</v>
      </c>
      <c r="Q21" s="18" t="n">
        <v>5.02203507</v>
      </c>
      <c r="R21" s="20" t="n">
        <v>1.05559301</v>
      </c>
    </row>
    <row r="22" spans="1:18">
      <c r="A22" s="15" t="s">
        <v>444</v>
      </c>
      <c r="B22" s="17" t="n">
        <v>3667</v>
      </c>
      <c r="C22" s="18">
        <f>(3279.0/B22*100)</f>
        <v/>
      </c>
      <c r="D22" s="19" t="n">
        <v>388</v>
      </c>
      <c r="E22" s="18" t="n">
        <v>39.54050757</v>
      </c>
      <c r="F22" s="20" t="n">
        <v>2.30089325</v>
      </c>
      <c r="G22" s="18" t="n">
        <v>47.00355017</v>
      </c>
      <c r="H22" s="20" t="n">
        <v>2.61678617</v>
      </c>
      <c r="I22" s="18" t="n">
        <v>0</v>
      </c>
      <c r="J22" s="20" t="n">
        <v>0</v>
      </c>
      <c r="K22" s="18" t="n">
        <v>0.2510056</v>
      </c>
      <c r="L22" s="20" t="n">
        <v>0.25325657</v>
      </c>
      <c r="M22" s="18" t="n">
        <v>0</v>
      </c>
      <c r="N22" s="20" t="n">
        <v>0</v>
      </c>
      <c r="O22" s="18" t="n">
        <v>0</v>
      </c>
      <c r="P22" s="20" t="n">
        <v>0</v>
      </c>
      <c r="Q22" s="18" t="n">
        <v>13.20493666</v>
      </c>
      <c r="R22" s="20" t="n">
        <v>1.8552403</v>
      </c>
    </row>
    <row r="23" spans="1:18">
      <c r="A23" s="15" t="s">
        <v>445</v>
      </c>
      <c r="B23" s="17" t="n">
        <v>5792</v>
      </c>
      <c r="C23" s="18">
        <f>(5165.0/B23*100)</f>
        <v/>
      </c>
      <c r="D23" s="19" t="n">
        <v>627</v>
      </c>
      <c r="E23" s="18" t="n">
        <v>43.46352144</v>
      </c>
      <c r="F23" s="20" t="n">
        <v>2.29066397</v>
      </c>
      <c r="G23" s="18" t="n">
        <v>43.97841932</v>
      </c>
      <c r="H23" s="20" t="n">
        <v>2.68531409</v>
      </c>
      <c r="I23" s="18" t="n">
        <v>0</v>
      </c>
      <c r="J23" s="20" t="n">
        <v>0</v>
      </c>
      <c r="K23" s="18" t="n">
        <v>0.43181953</v>
      </c>
      <c r="L23" s="20" t="n">
        <v>0.4824298</v>
      </c>
      <c r="M23" s="18" t="n">
        <v>0</v>
      </c>
      <c r="N23" s="20" t="n">
        <v>0</v>
      </c>
      <c r="O23" s="18" t="n">
        <v>0</v>
      </c>
      <c r="P23" s="20" t="n">
        <v>0</v>
      </c>
      <c r="Q23" s="18" t="n">
        <v>12.12623971</v>
      </c>
      <c r="R23" s="20" t="n">
        <v>1.99745297</v>
      </c>
    </row>
    <row r="24" spans="1:18">
      <c r="A24" s="15" t="s">
        <v>446</v>
      </c>
      <c r="B24" s="17" t="n">
        <v>3309</v>
      </c>
      <c r="C24" s="18">
        <f>(2909.0/B24*100)</f>
        <v/>
      </c>
      <c r="D24" s="19" t="n">
        <v>400</v>
      </c>
      <c r="E24" s="18" t="n">
        <v>28.02958168</v>
      </c>
      <c r="F24" s="20" t="n">
        <v>2.22024762</v>
      </c>
      <c r="G24" s="18" t="n">
        <v>58.6548624</v>
      </c>
      <c r="H24" s="20" t="n">
        <v>2.52796891</v>
      </c>
      <c r="I24" s="18" t="n">
        <v>0</v>
      </c>
      <c r="J24" s="20" t="n">
        <v>0</v>
      </c>
      <c r="K24" s="18" t="n">
        <v>0.25662177</v>
      </c>
      <c r="L24" s="20" t="n">
        <v>0.24439086</v>
      </c>
      <c r="M24" s="18" t="n">
        <v>0</v>
      </c>
      <c r="N24" s="20" t="n">
        <v>0</v>
      </c>
      <c r="O24" s="18" t="n">
        <v>0</v>
      </c>
      <c r="P24" s="20" t="n">
        <v>0</v>
      </c>
      <c r="Q24" s="18" t="n">
        <v>13.05893415</v>
      </c>
      <c r="R24" s="20" t="n">
        <v>2.05863708</v>
      </c>
    </row>
    <row r="25" spans="1:18">
      <c r="A25" s="15" t="s">
        <v>447</v>
      </c>
      <c r="B25" s="17" t="n">
        <v>2669</v>
      </c>
      <c r="C25" s="18">
        <f>(2351.0/B25*100)</f>
        <v/>
      </c>
      <c r="D25" s="19" t="n">
        <v>318</v>
      </c>
      <c r="E25" s="18" t="n">
        <v>41.91679838</v>
      </c>
      <c r="F25" s="20" t="n">
        <v>2.78170205</v>
      </c>
      <c r="G25" s="18" t="n">
        <v>44.78239917</v>
      </c>
      <c r="H25" s="20" t="n">
        <v>2.98068484</v>
      </c>
      <c r="I25" s="18" t="n">
        <v>0</v>
      </c>
      <c r="J25" s="20" t="n">
        <v>0</v>
      </c>
      <c r="K25" s="18" t="n">
        <v>0.92554364</v>
      </c>
      <c r="L25" s="20" t="n">
        <v>0.53452308</v>
      </c>
      <c r="M25" s="18" t="n">
        <v>0</v>
      </c>
      <c r="N25" s="20" t="n">
        <v>0</v>
      </c>
      <c r="O25" s="18" t="n">
        <v>0</v>
      </c>
      <c r="P25" s="20" t="n">
        <v>0</v>
      </c>
      <c r="Q25" s="18" t="n">
        <v>12.37525881</v>
      </c>
      <c r="R25" s="20" t="n">
        <v>1.6076833</v>
      </c>
    </row>
    <row r="26" spans="1:18">
      <c r="A26" s="15" t="s">
        <v>448</v>
      </c>
      <c r="B26" s="17" t="n">
        <v>2419</v>
      </c>
      <c r="C26" s="18">
        <f>(2128.0/B26*100)</f>
        <v/>
      </c>
      <c r="D26" s="19" t="n">
        <v>291</v>
      </c>
      <c r="E26" s="18" t="n">
        <v>41.51888858</v>
      </c>
      <c r="F26" s="20" t="n">
        <v>3.34501567</v>
      </c>
      <c r="G26" s="18" t="n">
        <v>53.23455635</v>
      </c>
      <c r="H26" s="20" t="n">
        <v>3.42614004</v>
      </c>
      <c r="I26" s="18" t="n">
        <v>0</v>
      </c>
      <c r="J26" s="20" t="n">
        <v>0</v>
      </c>
      <c r="K26" s="18" t="n">
        <v>0</v>
      </c>
      <c r="L26" s="20" t="n">
        <v>0</v>
      </c>
      <c r="M26" s="18" t="n">
        <v>0</v>
      </c>
      <c r="N26" s="20" t="n">
        <v>0</v>
      </c>
      <c r="O26" s="18" t="n">
        <v>0</v>
      </c>
      <c r="P26" s="20" t="n">
        <v>0</v>
      </c>
      <c r="Q26" s="18" t="n">
        <v>5.24655507</v>
      </c>
      <c r="R26" s="20" t="n">
        <v>1.26350898</v>
      </c>
    </row>
    <row r="27" spans="1:18">
      <c r="A27" s="15" t="s">
        <v>449</v>
      </c>
      <c r="B27" s="17" t="n">
        <v>2683</v>
      </c>
      <c r="C27" s="18">
        <f>(2346.0/B27*100)</f>
        <v/>
      </c>
      <c r="D27" s="19" t="n">
        <v>337</v>
      </c>
      <c r="E27" s="18" t="n">
        <v>47.12986622</v>
      </c>
      <c r="F27" s="20" t="n">
        <v>2.68472371</v>
      </c>
      <c r="G27" s="18" t="n">
        <v>37.60068929</v>
      </c>
      <c r="H27" s="20" t="n">
        <v>2.69415285</v>
      </c>
      <c r="I27" s="18" t="n">
        <v>0</v>
      </c>
      <c r="J27" s="20" t="n">
        <v>0</v>
      </c>
      <c r="K27" s="18" t="n">
        <v>0.29399299</v>
      </c>
      <c r="L27" s="20" t="n">
        <v>0.29209808</v>
      </c>
      <c r="M27" s="18" t="n">
        <v>0</v>
      </c>
      <c r="N27" s="20" t="n">
        <v>0</v>
      </c>
      <c r="O27" s="18" t="n">
        <v>0</v>
      </c>
      <c r="P27" s="20" t="n">
        <v>0</v>
      </c>
      <c r="Q27" s="18" t="n">
        <v>14.97545149</v>
      </c>
      <c r="R27" s="20" t="n">
        <v>1.93628033</v>
      </c>
    </row>
    <row r="28" spans="1:18">
      <c r="A28" s="15" t="s">
        <v>450</v>
      </c>
      <c r="B28" s="17" t="n">
        <v>3803</v>
      </c>
      <c r="C28" s="18">
        <f>(3371.0/B28*100)</f>
        <v/>
      </c>
      <c r="D28" s="19" t="n">
        <v>432</v>
      </c>
      <c r="E28" s="18" t="n">
        <v>71.24739425999999</v>
      </c>
      <c r="F28" s="20" t="n">
        <v>2.39088439</v>
      </c>
      <c r="G28" s="18" t="n">
        <v>20.88982811</v>
      </c>
      <c r="H28" s="20" t="n">
        <v>2.28402637</v>
      </c>
      <c r="I28" s="18" t="n">
        <v>0</v>
      </c>
      <c r="J28" s="20" t="n">
        <v>0</v>
      </c>
      <c r="K28" s="18" t="n">
        <v>0</v>
      </c>
      <c r="L28" s="20" t="n">
        <v>0</v>
      </c>
      <c r="M28" s="18" t="n">
        <v>0</v>
      </c>
      <c r="N28" s="20" t="n">
        <v>0</v>
      </c>
      <c r="O28" s="18" t="n">
        <v>0</v>
      </c>
      <c r="P28" s="20" t="n">
        <v>0</v>
      </c>
      <c r="Q28" s="18" t="n">
        <v>7.86277763</v>
      </c>
      <c r="R28" s="20" t="n">
        <v>1.47191149</v>
      </c>
    </row>
    <row r="29" spans="1:18">
      <c r="A29" s="15" t="s">
        <v>451</v>
      </c>
      <c r="B29" s="17" t="n">
        <v>2700</v>
      </c>
      <c r="C29" s="18">
        <f>(2384.0/B29*100)</f>
        <v/>
      </c>
      <c r="D29" s="19" t="n">
        <v>316</v>
      </c>
      <c r="E29" s="18" t="n">
        <v>44.04031289</v>
      </c>
      <c r="F29" s="20" t="n">
        <v>2.87773777</v>
      </c>
      <c r="G29" s="18" t="n">
        <v>50.78308355</v>
      </c>
      <c r="H29" s="20" t="n">
        <v>2.82515864</v>
      </c>
      <c r="I29" s="18" t="n">
        <v>0</v>
      </c>
      <c r="J29" s="20" t="n">
        <v>0</v>
      </c>
      <c r="K29" s="18" t="n">
        <v>0</v>
      </c>
      <c r="L29" s="20" t="n">
        <v>0</v>
      </c>
      <c r="M29" s="18" t="n">
        <v>0</v>
      </c>
      <c r="N29" s="20" t="n">
        <v>0</v>
      </c>
      <c r="O29" s="18" t="n">
        <v>0</v>
      </c>
      <c r="P29" s="20" t="n">
        <v>0</v>
      </c>
      <c r="Q29" s="18" t="n">
        <v>5.17660355</v>
      </c>
      <c r="R29" s="20" t="n">
        <v>1.28426247</v>
      </c>
    </row>
    <row r="30" spans="1:18">
      <c r="A30" s="15" t="s">
        <v>452</v>
      </c>
      <c r="B30" s="17" t="n">
        <v>2257</v>
      </c>
      <c r="C30" s="18">
        <f>(2005.0/B30*100)</f>
        <v/>
      </c>
      <c r="D30" s="19" t="n">
        <v>252</v>
      </c>
      <c r="E30" s="18" t="n">
        <v>38.24190993</v>
      </c>
      <c r="F30" s="20" t="n">
        <v>3.56686854</v>
      </c>
      <c r="G30" s="18" t="n">
        <v>48.67678527</v>
      </c>
      <c r="H30" s="20" t="n">
        <v>3.21206615</v>
      </c>
      <c r="I30" s="18" t="n">
        <v>0</v>
      </c>
      <c r="J30" s="20" t="n">
        <v>0</v>
      </c>
      <c r="K30" s="18" t="n">
        <v>0</v>
      </c>
      <c r="L30" s="20" t="n">
        <v>0</v>
      </c>
      <c r="M30" s="18" t="n">
        <v>0</v>
      </c>
      <c r="N30" s="20" t="n">
        <v>0</v>
      </c>
      <c r="O30" s="18" t="n">
        <v>0</v>
      </c>
      <c r="P30" s="20" t="n">
        <v>0</v>
      </c>
      <c r="Q30" s="18" t="n">
        <v>13.0813048</v>
      </c>
      <c r="R30" s="20" t="n">
        <v>2.48861436</v>
      </c>
    </row>
    <row r="31" spans="1:18">
      <c r="A31" s="15" t="s">
        <v>453</v>
      </c>
      <c r="B31" s="17" t="n">
        <v>2706</v>
      </c>
      <c r="C31" s="18">
        <f>(2369.0/B31*100)</f>
        <v/>
      </c>
      <c r="D31" s="19" t="n">
        <v>337</v>
      </c>
      <c r="E31" s="18" t="n">
        <v>38.67406001</v>
      </c>
      <c r="F31" s="20" t="n">
        <v>2.30722853</v>
      </c>
      <c r="G31" s="18" t="n">
        <v>49.27187609</v>
      </c>
      <c r="H31" s="20" t="n">
        <v>2.74628755</v>
      </c>
      <c r="I31" s="18" t="n">
        <v>0</v>
      </c>
      <c r="J31" s="20" t="n">
        <v>0</v>
      </c>
      <c r="K31" s="18" t="n">
        <v>1.57250424</v>
      </c>
      <c r="L31" s="20" t="n">
        <v>0.72265044</v>
      </c>
      <c r="M31" s="18" t="n">
        <v>0</v>
      </c>
      <c r="N31" s="20" t="n">
        <v>0</v>
      </c>
      <c r="O31" s="18" t="n">
        <v>0</v>
      </c>
      <c r="P31" s="20" t="n">
        <v>0</v>
      </c>
      <c r="Q31" s="18" t="n">
        <v>10.48155966</v>
      </c>
      <c r="R31" s="20" t="n">
        <v>1.59275978</v>
      </c>
    </row>
    <row r="32" spans="1:18">
      <c r="A32" s="15" t="s">
        <v>454</v>
      </c>
      <c r="B32" s="17" t="n">
        <v>2209</v>
      </c>
      <c r="C32" s="18">
        <f>(1823.0/B32*100)</f>
        <v/>
      </c>
      <c r="D32" s="19" t="n">
        <v>386</v>
      </c>
      <c r="E32" s="18" t="n">
        <v>35.80354165</v>
      </c>
      <c r="F32" s="20" t="n">
        <v>2.80203259</v>
      </c>
      <c r="G32" s="18" t="n">
        <v>52.49007514</v>
      </c>
      <c r="H32" s="20" t="n">
        <v>2.98450787</v>
      </c>
      <c r="I32" s="18" t="n">
        <v>0</v>
      </c>
      <c r="J32" s="20" t="n">
        <v>0</v>
      </c>
      <c r="K32" s="18" t="n">
        <v>0</v>
      </c>
      <c r="L32" s="20" t="n">
        <v>0</v>
      </c>
      <c r="M32" s="18" t="n">
        <v>0.21860146</v>
      </c>
      <c r="N32" s="20" t="n">
        <v>0.21921161</v>
      </c>
      <c r="O32" s="18" t="n">
        <v>0</v>
      </c>
      <c r="P32" s="20" t="n">
        <v>0</v>
      </c>
      <c r="Q32" s="18" t="n">
        <v>11.48778176</v>
      </c>
      <c r="R32" s="20" t="n">
        <v>1.88612972</v>
      </c>
    </row>
    <row r="33" spans="1:18">
      <c r="A33" s="15" t="s">
        <v>455</v>
      </c>
      <c r="B33" s="17" t="n">
        <v>3651</v>
      </c>
      <c r="C33" s="18">
        <f>(3214.0/B33*100)</f>
        <v/>
      </c>
      <c r="D33" s="19" t="n">
        <v>437</v>
      </c>
      <c r="E33" s="18" t="n">
        <v>44.34227506</v>
      </c>
      <c r="F33" s="20" t="n">
        <v>2.95846433</v>
      </c>
      <c r="G33" s="18" t="n">
        <v>49.51066123</v>
      </c>
      <c r="H33" s="20" t="n">
        <v>2.9720575</v>
      </c>
      <c r="I33" s="18" t="n">
        <v>0</v>
      </c>
      <c r="J33" s="20" t="n">
        <v>0</v>
      </c>
      <c r="K33" s="18" t="n">
        <v>0</v>
      </c>
      <c r="L33" s="20" t="n">
        <v>0</v>
      </c>
      <c r="M33" s="18" t="n">
        <v>0</v>
      </c>
      <c r="N33" s="20" t="n">
        <v>0</v>
      </c>
      <c r="O33" s="18" t="n">
        <v>0</v>
      </c>
      <c r="P33" s="20" t="n">
        <v>0</v>
      </c>
      <c r="Q33" s="18" t="n">
        <v>6.14706371</v>
      </c>
      <c r="R33" s="20" t="n">
        <v>1.37270341</v>
      </c>
    </row>
    <row r="34" spans="1:18">
      <c r="A34" s="15" t="s">
        <v>456</v>
      </c>
      <c r="B34" s="17" t="n">
        <v>3035</v>
      </c>
      <c r="C34" s="18">
        <f>(2693.0/B34*100)</f>
        <v/>
      </c>
      <c r="D34" s="19" t="n">
        <v>342</v>
      </c>
      <c r="E34" s="18" t="n">
        <v>50.07808642</v>
      </c>
      <c r="F34" s="20" t="n">
        <v>2.82184449</v>
      </c>
      <c r="G34" s="18" t="n">
        <v>33.59422802</v>
      </c>
      <c r="H34" s="20" t="n">
        <v>2.64735749</v>
      </c>
      <c r="I34" s="18" t="n">
        <v>0</v>
      </c>
      <c r="J34" s="20" t="n">
        <v>0</v>
      </c>
      <c r="K34" s="18" t="n">
        <v>0.69694623</v>
      </c>
      <c r="L34" s="20" t="n">
        <v>0.48732538</v>
      </c>
      <c r="M34" s="18" t="n">
        <v>0</v>
      </c>
      <c r="N34" s="20" t="n">
        <v>0</v>
      </c>
      <c r="O34" s="18" t="n">
        <v>0</v>
      </c>
      <c r="P34" s="20" t="n">
        <v>0</v>
      </c>
      <c r="Q34" s="18" t="n">
        <v>15.63073933</v>
      </c>
      <c r="R34" s="20" t="n">
        <v>2.08765993</v>
      </c>
    </row>
    <row r="35" spans="1:18">
      <c r="A35" s="15" t="s">
        <v>457</v>
      </c>
      <c r="B35" s="17" t="n">
        <v>2901</v>
      </c>
      <c r="C35" s="18">
        <f>(2550.0/B35*100)</f>
        <v/>
      </c>
      <c r="D35" s="19" t="n">
        <v>351</v>
      </c>
      <c r="E35" s="18" t="n">
        <v>37.78058814</v>
      </c>
      <c r="F35" s="20" t="n">
        <v>3.62616708</v>
      </c>
      <c r="G35" s="18" t="n">
        <v>54.75890643</v>
      </c>
      <c r="H35" s="20" t="n">
        <v>3.77018455</v>
      </c>
      <c r="I35" s="18" t="n">
        <v>0</v>
      </c>
      <c r="J35" s="20" t="n">
        <v>0</v>
      </c>
      <c r="K35" s="18" t="n">
        <v>0.28475102</v>
      </c>
      <c r="L35" s="20" t="n">
        <v>0.19981862</v>
      </c>
      <c r="M35" s="18" t="n">
        <v>0</v>
      </c>
      <c r="N35" s="20" t="n">
        <v>0</v>
      </c>
      <c r="O35" s="18" t="n">
        <v>0</v>
      </c>
      <c r="P35" s="20" t="n">
        <v>0</v>
      </c>
      <c r="Q35" s="18" t="n">
        <v>7.17575441</v>
      </c>
      <c r="R35" s="20" t="n">
        <v>1.25924895</v>
      </c>
    </row>
    <row r="36" spans="1:18">
      <c r="A36" s="15" t="s">
        <v>458</v>
      </c>
      <c r="B36" s="17" t="n">
        <v>3404</v>
      </c>
      <c r="C36" s="18">
        <f>(3005.0/B36*100)</f>
        <v/>
      </c>
      <c r="D36" s="19" t="n">
        <v>399</v>
      </c>
      <c r="E36" s="18" t="n">
        <v>48.38807221</v>
      </c>
      <c r="F36" s="20" t="n">
        <v>2.39036414</v>
      </c>
      <c r="G36" s="18" t="n">
        <v>42.55086441</v>
      </c>
      <c r="H36" s="20" t="n">
        <v>2.57993636</v>
      </c>
      <c r="I36" s="18" t="n">
        <v>0</v>
      </c>
      <c r="J36" s="20" t="n">
        <v>0</v>
      </c>
      <c r="K36" s="18" t="n">
        <v>0</v>
      </c>
      <c r="L36" s="20" t="n">
        <v>0</v>
      </c>
      <c r="M36" s="18" t="n">
        <v>0</v>
      </c>
      <c r="N36" s="20" t="n">
        <v>0</v>
      </c>
      <c r="O36" s="18" t="n">
        <v>0</v>
      </c>
      <c r="P36" s="20" t="n">
        <v>0</v>
      </c>
      <c r="Q36" s="18" t="n">
        <v>9.06106338</v>
      </c>
      <c r="R36" s="20" t="n">
        <v>1.68383813</v>
      </c>
    </row>
    <row r="37" spans="1:18">
      <c r="A37" s="15" t="s">
        <v>459</v>
      </c>
      <c r="B37" s="17" t="n">
        <v>2731</v>
      </c>
      <c r="C37" s="18">
        <f>(2393.0/B37*100)</f>
        <v/>
      </c>
      <c r="D37" s="19" t="n">
        <v>338</v>
      </c>
      <c r="E37" s="18" t="n">
        <v>40.85844601</v>
      </c>
      <c r="F37" s="20" t="n">
        <v>2.6201068</v>
      </c>
      <c r="G37" s="18" t="n">
        <v>46.41511458</v>
      </c>
      <c r="H37" s="20" t="n">
        <v>2.8584683</v>
      </c>
      <c r="I37" s="18" t="n">
        <v>0</v>
      </c>
      <c r="J37" s="20" t="n">
        <v>0</v>
      </c>
      <c r="K37" s="18" t="n">
        <v>0.32090824</v>
      </c>
      <c r="L37" s="20" t="n">
        <v>0.30395674</v>
      </c>
      <c r="M37" s="18" t="n">
        <v>0</v>
      </c>
      <c r="N37" s="20" t="n">
        <v>0</v>
      </c>
      <c r="O37" s="18" t="n">
        <v>0</v>
      </c>
      <c r="P37" s="20" t="n">
        <v>0</v>
      </c>
      <c r="Q37" s="18" t="n">
        <v>12.40553117</v>
      </c>
      <c r="R37" s="20" t="n">
        <v>2.05824283</v>
      </c>
    </row>
    <row r="38" spans="1:18">
      <c r="A38" s="15" t="s">
        <v>460</v>
      </c>
      <c r="B38" s="17" t="n">
        <v>2807</v>
      </c>
      <c r="C38" s="18">
        <f>(2335.0/B38*100)</f>
        <v/>
      </c>
      <c r="D38" s="19" t="n">
        <v>472</v>
      </c>
      <c r="E38" s="18" t="n">
        <v>47.03784489</v>
      </c>
      <c r="F38" s="20" t="n">
        <v>2.62939177</v>
      </c>
      <c r="G38" s="18" t="n">
        <v>45.14101865</v>
      </c>
      <c r="H38" s="20" t="n">
        <v>2.71362749</v>
      </c>
      <c r="I38" s="18" t="n">
        <v>0</v>
      </c>
      <c r="J38" s="20" t="n">
        <v>0</v>
      </c>
      <c r="K38" s="18" t="n">
        <v>0.49630134</v>
      </c>
      <c r="L38" s="20" t="n">
        <v>0.31022973</v>
      </c>
      <c r="M38" s="18" t="n">
        <v>0</v>
      </c>
      <c r="N38" s="20" t="n">
        <v>0</v>
      </c>
      <c r="O38" s="18" t="n">
        <v>0</v>
      </c>
      <c r="P38" s="20" t="n">
        <v>0</v>
      </c>
      <c r="Q38" s="18" t="n">
        <v>7.32483512</v>
      </c>
      <c r="R38" s="20" t="n">
        <v>1.31063273</v>
      </c>
    </row>
    <row r="39" spans="1:18">
      <c r="A39" s="15" t="s">
        <v>461</v>
      </c>
      <c r="B39" s="17" t="n">
        <v>2938</v>
      </c>
      <c r="C39" s="18">
        <f>(2567.0/B39*100)</f>
        <v/>
      </c>
      <c r="D39" s="19" t="n">
        <v>371</v>
      </c>
      <c r="E39" s="18" t="n">
        <v>55.2807485</v>
      </c>
      <c r="F39" s="20" t="n">
        <v>2.70445374</v>
      </c>
      <c r="G39" s="18" t="n">
        <v>32.19477363</v>
      </c>
      <c r="H39" s="20" t="n">
        <v>2.0790718</v>
      </c>
      <c r="I39" s="18" t="n">
        <v>0</v>
      </c>
      <c r="J39" s="20" t="n">
        <v>0</v>
      </c>
      <c r="K39" s="18" t="n">
        <v>0.20246867</v>
      </c>
      <c r="L39" s="20" t="n">
        <v>0.20293116</v>
      </c>
      <c r="M39" s="18" t="n">
        <v>0</v>
      </c>
      <c r="N39" s="20" t="n">
        <v>0</v>
      </c>
      <c r="O39" s="18" t="n">
        <v>0</v>
      </c>
      <c r="P39" s="20" t="n">
        <v>0</v>
      </c>
      <c r="Q39" s="18" t="n">
        <v>12.3220092</v>
      </c>
      <c r="R39" s="20" t="n">
        <v>2.01102716</v>
      </c>
    </row>
    <row r="40" spans="1:18">
      <c r="A40" s="15" t="s">
        <v>462</v>
      </c>
      <c r="B40" s="17" t="n">
        <v>6922</v>
      </c>
      <c r="C40" s="18">
        <f>(6065.0/B40*100)</f>
        <v/>
      </c>
      <c r="D40" s="19" t="n">
        <v>857</v>
      </c>
      <c r="E40" s="18" t="n">
        <v>31.84634046</v>
      </c>
      <c r="F40" s="20" t="n">
        <v>2.88427249</v>
      </c>
      <c r="G40" s="18" t="n">
        <v>54.20922048</v>
      </c>
      <c r="H40" s="20" t="n">
        <v>2.99196813</v>
      </c>
      <c r="I40" s="18" t="n">
        <v>0</v>
      </c>
      <c r="J40" s="20" t="n">
        <v>0</v>
      </c>
      <c r="K40" s="18" t="n">
        <v>0.12456701</v>
      </c>
      <c r="L40" s="20" t="n">
        <v>0.06309857000000001</v>
      </c>
      <c r="M40" s="18" t="n">
        <v>0</v>
      </c>
      <c r="N40" s="20" t="n">
        <v>0</v>
      </c>
      <c r="O40" s="18" t="n">
        <v>0</v>
      </c>
      <c r="P40" s="20" t="n">
        <v>0</v>
      </c>
      <c r="Q40" s="18" t="n">
        <v>13.81987205</v>
      </c>
      <c r="R40" s="20" t="n">
        <v>1.98087065</v>
      </c>
    </row>
    <row r="41" spans="1:18">
      <c r="A41" s="15" t="s">
        <v>463</v>
      </c>
      <c r="B41" s="17" t="n">
        <v>2854</v>
      </c>
      <c r="C41" s="18">
        <f>(2499.0/B41*100)</f>
        <v/>
      </c>
      <c r="D41" s="19" t="n">
        <v>355</v>
      </c>
      <c r="E41" s="18" t="n">
        <v>48.47171073</v>
      </c>
      <c r="F41" s="20" t="n">
        <v>2.69668746</v>
      </c>
      <c r="G41" s="18" t="n">
        <v>46.48889666</v>
      </c>
      <c r="H41" s="20" t="n">
        <v>2.73102603</v>
      </c>
      <c r="I41" s="18" t="n">
        <v>0</v>
      </c>
      <c r="J41" s="20" t="n">
        <v>0</v>
      </c>
      <c r="K41" s="18" t="n">
        <v>0.30022316</v>
      </c>
      <c r="L41" s="20" t="n">
        <v>0.29585287</v>
      </c>
      <c r="M41" s="18" t="n">
        <v>0</v>
      </c>
      <c r="N41" s="20" t="n">
        <v>0</v>
      </c>
      <c r="O41" s="18" t="n">
        <v>0</v>
      </c>
      <c r="P41" s="20" t="n">
        <v>0</v>
      </c>
      <c r="Q41" s="18" t="n">
        <v>4.73916944</v>
      </c>
      <c r="R41" s="20" t="n">
        <v>1.10196358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(10760.0/B46*100)</f>
        <v/>
      </c>
      <c r="D46" s="19" t="n">
        <v>1313</v>
      </c>
      <c r="E46" s="18" t="n">
        <v>50.01928009</v>
      </c>
      <c r="F46" s="20" t="n">
        <v>1.85890121</v>
      </c>
      <c r="G46" s="18" t="n">
        <v>29.36138975</v>
      </c>
      <c r="H46" s="20" t="n">
        <v>1.61164603</v>
      </c>
      <c r="I46" s="18" t="n">
        <v>0</v>
      </c>
      <c r="J46" s="20" t="n">
        <v>0</v>
      </c>
      <c r="K46" s="18" t="n">
        <v>1.5126352</v>
      </c>
      <c r="L46" s="20" t="n">
        <v>0.44728991</v>
      </c>
      <c r="M46" s="18" t="n">
        <v>0</v>
      </c>
      <c r="N46" s="20" t="n">
        <v>0</v>
      </c>
      <c r="O46" s="18" t="n">
        <v>0</v>
      </c>
      <c r="P46" s="20" t="n">
        <v>0</v>
      </c>
      <c r="Q46" s="18" t="n">
        <v>19.10669496</v>
      </c>
      <c r="R46" s="20" t="n">
        <v>1.66366612</v>
      </c>
    </row>
    <row r="47" spans="1:18">
      <c r="A47" s="15" t="s">
        <v>470</v>
      </c>
      <c r="B47" s="17" t="n">
        <v>2823</v>
      </c>
      <c r="C47" s="18">
        <f>(2472.0/B47*100)</f>
        <v/>
      </c>
      <c r="D47" s="19" t="n">
        <v>351</v>
      </c>
      <c r="E47" s="18" t="n">
        <v>48.99275731</v>
      </c>
      <c r="F47" s="20" t="n">
        <v>2.56274816</v>
      </c>
      <c r="G47" s="18" t="n">
        <v>30.80136116</v>
      </c>
      <c r="H47" s="20" t="n">
        <v>2.52287007</v>
      </c>
      <c r="I47" s="18" t="n">
        <v>0</v>
      </c>
      <c r="J47" s="20" t="n">
        <v>0</v>
      </c>
      <c r="K47" s="18" t="n">
        <v>0.53605125</v>
      </c>
      <c r="L47" s="20" t="n">
        <v>0.32030456</v>
      </c>
      <c r="M47" s="18" t="n">
        <v>0</v>
      </c>
      <c r="N47" s="20" t="n">
        <v>0</v>
      </c>
      <c r="O47" s="18" t="n">
        <v>0</v>
      </c>
      <c r="P47" s="20" t="n">
        <v>0</v>
      </c>
      <c r="Q47" s="18" t="n">
        <v>19.66983029</v>
      </c>
      <c r="R47" s="20" t="n">
        <v>2.16827</v>
      </c>
    </row>
    <row r="48" spans="1:18">
      <c r="A48" s="15" t="s">
        <v>471</v>
      </c>
      <c r="B48" s="17" t="n">
        <v>4682</v>
      </c>
      <c r="C48" s="18">
        <f>(4119.0/B48*100)</f>
        <v/>
      </c>
      <c r="D48" s="19" t="n">
        <v>563</v>
      </c>
      <c r="E48" s="18" t="n">
        <v>51.70895525</v>
      </c>
      <c r="F48" s="20" t="n">
        <v>2.96409315</v>
      </c>
      <c r="G48" s="18" t="n">
        <v>40.04810506</v>
      </c>
      <c r="H48" s="20" t="n">
        <v>2.75857891</v>
      </c>
      <c r="I48" s="18" t="n">
        <v>0</v>
      </c>
      <c r="J48" s="20" t="n">
        <v>0</v>
      </c>
      <c r="K48" s="18" t="n">
        <v>0.71142259</v>
      </c>
      <c r="L48" s="20" t="n">
        <v>0.43208692</v>
      </c>
      <c r="M48" s="18" t="n">
        <v>0</v>
      </c>
      <c r="N48" s="20" t="n">
        <v>0</v>
      </c>
      <c r="O48" s="18" t="n">
        <v>0</v>
      </c>
      <c r="P48" s="20" t="n">
        <v>0</v>
      </c>
      <c r="Q48" s="18" t="n">
        <v>7.5315171</v>
      </c>
      <c r="R48" s="20" t="n">
        <v>1.86923175</v>
      </c>
    </row>
    <row r="49" spans="1:18">
      <c r="A49" s="15" t="s">
        <v>472</v>
      </c>
      <c r="B49" s="17" t="n">
        <v>6158</v>
      </c>
      <c r="C49" s="18">
        <f>(5394.0/B49*100)</f>
        <v/>
      </c>
      <c r="D49" s="19" t="n">
        <v>764</v>
      </c>
      <c r="E49" s="18" t="n">
        <v>63.84830165</v>
      </c>
      <c r="F49" s="20" t="n">
        <v>2.41787365</v>
      </c>
      <c r="G49" s="18" t="n">
        <v>24.45984954</v>
      </c>
      <c r="H49" s="20" t="n">
        <v>2.23054909</v>
      </c>
      <c r="I49" s="18" t="n">
        <v>0</v>
      </c>
      <c r="J49" s="20" t="n">
        <v>0</v>
      </c>
      <c r="K49" s="18" t="n">
        <v>1.36457236</v>
      </c>
      <c r="L49" s="20" t="n">
        <v>0.45195985</v>
      </c>
      <c r="M49" s="18" t="n">
        <v>0</v>
      </c>
      <c r="N49" s="20" t="n">
        <v>0</v>
      </c>
      <c r="O49" s="18" t="n">
        <v>0</v>
      </c>
      <c r="P49" s="20" t="n">
        <v>0</v>
      </c>
      <c r="Q49" s="18" t="n">
        <v>10.32727644</v>
      </c>
      <c r="R49" s="20" t="n">
        <v>1.45328394</v>
      </c>
    </row>
    <row r="50" spans="1:18">
      <c r="A50" s="15" t="s">
        <v>473</v>
      </c>
      <c r="B50" s="17" t="n">
        <v>3494</v>
      </c>
      <c r="C50" s="18">
        <f>(3141.0/B50*100)</f>
        <v/>
      </c>
      <c r="D50" s="19" t="n">
        <v>353</v>
      </c>
      <c r="E50" s="18" t="n">
        <v>63.0796117</v>
      </c>
      <c r="F50" s="20" t="n">
        <v>2.83908404</v>
      </c>
      <c r="G50" s="18" t="n">
        <v>18.53748999</v>
      </c>
      <c r="H50" s="20" t="n">
        <v>2.27302233</v>
      </c>
      <c r="I50" s="18" t="n">
        <v>0</v>
      </c>
      <c r="J50" s="20" t="n">
        <v>0</v>
      </c>
      <c r="K50" s="18" t="n">
        <v>0.37275814</v>
      </c>
      <c r="L50" s="20" t="n">
        <v>0.37224228</v>
      </c>
      <c r="M50" s="18" t="n">
        <v>0</v>
      </c>
      <c r="N50" s="20" t="n">
        <v>0</v>
      </c>
      <c r="O50" s="18" t="n">
        <v>0</v>
      </c>
      <c r="P50" s="20" t="n">
        <v>0</v>
      </c>
      <c r="Q50" s="18" t="n">
        <v>18.01014018</v>
      </c>
      <c r="R50" s="20" t="n">
        <v>2.53488785</v>
      </c>
    </row>
    <row r="51" spans="1:18">
      <c r="A51" s="15" t="s">
        <v>474</v>
      </c>
      <c r="B51" s="17" t="n">
        <v>3013</v>
      </c>
      <c r="C51" s="18">
        <f>(2641.0/B51*100)</f>
        <v/>
      </c>
      <c r="D51" s="19" t="n">
        <v>372</v>
      </c>
      <c r="E51" s="18" t="n">
        <v>42.00901618</v>
      </c>
      <c r="F51" s="20" t="n">
        <v>2.56381141</v>
      </c>
      <c r="G51" s="18" t="n">
        <v>43.50395882</v>
      </c>
      <c r="H51" s="20" t="n">
        <v>2.65071707</v>
      </c>
      <c r="I51" s="18" t="n">
        <v>0</v>
      </c>
      <c r="J51" s="20" t="n">
        <v>0</v>
      </c>
      <c r="K51" s="18" t="n">
        <v>0</v>
      </c>
      <c r="L51" s="20" t="n">
        <v>0</v>
      </c>
      <c r="M51" s="18" t="n">
        <v>0</v>
      </c>
      <c r="N51" s="20" t="n">
        <v>0</v>
      </c>
      <c r="O51" s="18" t="n">
        <v>0</v>
      </c>
      <c r="P51" s="20" t="n">
        <v>0</v>
      </c>
      <c r="Q51" s="18" t="n">
        <v>14.487025</v>
      </c>
      <c r="R51" s="20" t="n">
        <v>1.8540977</v>
      </c>
    </row>
    <row r="52" spans="1:18">
      <c r="A52" s="15" t="s">
        <v>475</v>
      </c>
      <c r="B52" s="17" t="n">
        <v>2760</v>
      </c>
      <c r="C52" s="18">
        <f>(2413.0/B52*100)</f>
        <v/>
      </c>
      <c r="D52" s="19" t="n">
        <v>347</v>
      </c>
      <c r="E52" s="18" t="n">
        <v>38.22169312</v>
      </c>
      <c r="F52" s="20" t="n">
        <v>2.83764008</v>
      </c>
      <c r="G52" s="18" t="n">
        <v>48.00546529</v>
      </c>
      <c r="H52" s="20" t="n">
        <v>2.96112219</v>
      </c>
      <c r="I52" s="18" t="n">
        <v>0</v>
      </c>
      <c r="J52" s="20" t="n">
        <v>0</v>
      </c>
      <c r="K52" s="18" t="n">
        <v>0.8240598099999999</v>
      </c>
      <c r="L52" s="20" t="n">
        <v>0.5037997</v>
      </c>
      <c r="M52" s="18" t="n">
        <v>0</v>
      </c>
      <c r="N52" s="20" t="n">
        <v>0</v>
      </c>
      <c r="O52" s="18" t="n">
        <v>0</v>
      </c>
      <c r="P52" s="20" t="n">
        <v>0</v>
      </c>
      <c r="Q52" s="18" t="n">
        <v>12.94878178</v>
      </c>
      <c r="R52" s="20" t="n">
        <v>2.08599054</v>
      </c>
    </row>
    <row r="53" spans="1:18">
      <c r="A53" s="15" t="s">
        <v>476</v>
      </c>
      <c r="B53" s="17" t="n">
        <v>2474</v>
      </c>
      <c r="C53" s="18">
        <f>(2058.0/B53*100)</f>
        <v/>
      </c>
      <c r="D53" s="19" t="n">
        <v>416</v>
      </c>
      <c r="E53" s="18" t="n">
        <v>52.51002509</v>
      </c>
      <c r="F53" s="20" t="n">
        <v>2.51290345</v>
      </c>
      <c r="G53" s="18" t="n">
        <v>19.60189525</v>
      </c>
      <c r="H53" s="20" t="n">
        <v>2.01722663</v>
      </c>
      <c r="I53" s="18" t="n">
        <v>0</v>
      </c>
      <c r="J53" s="20" t="n">
        <v>0</v>
      </c>
      <c r="K53" s="18" t="n">
        <v>9.48955552</v>
      </c>
      <c r="L53" s="20" t="n">
        <v>1.33681736</v>
      </c>
      <c r="M53" s="18" t="n">
        <v>0</v>
      </c>
      <c r="N53" s="20" t="n">
        <v>0</v>
      </c>
      <c r="O53" s="18" t="n">
        <v>0</v>
      </c>
      <c r="P53" s="20" t="n">
        <v>0</v>
      </c>
      <c r="Q53" s="18" t="n">
        <v>18.39852414</v>
      </c>
      <c r="R53" s="20" t="n">
        <v>2.13536819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(2354.0/B55*100)</f>
        <v/>
      </c>
      <c r="D55" s="19" t="n">
        <v>321</v>
      </c>
      <c r="E55" s="18" t="n">
        <v>58.55640667</v>
      </c>
      <c r="F55" s="20" t="n">
        <v>2.76841371</v>
      </c>
      <c r="G55" s="18" t="n">
        <v>36.81274767</v>
      </c>
      <c r="H55" s="20" t="n">
        <v>2.46581302</v>
      </c>
      <c r="I55" s="18" t="n">
        <v>0</v>
      </c>
      <c r="J55" s="20" t="n">
        <v>0</v>
      </c>
      <c r="K55" s="18" t="n">
        <v>0</v>
      </c>
      <c r="L55" s="20" t="n">
        <v>0</v>
      </c>
      <c r="M55" s="18" t="n">
        <v>0</v>
      </c>
      <c r="N55" s="20" t="n">
        <v>0</v>
      </c>
      <c r="O55" s="18" t="n">
        <v>0</v>
      </c>
      <c r="P55" s="20" t="n">
        <v>0</v>
      </c>
      <c r="Q55" s="18" t="n">
        <v>4.63084566</v>
      </c>
      <c r="R55" s="20" t="n">
        <v>1.40403724</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(2805.0/B61*100)</f>
        <v/>
      </c>
      <c r="D61" s="19" t="n">
        <v>396</v>
      </c>
      <c r="E61" s="18" t="n">
        <v>43.50376923</v>
      </c>
      <c r="F61" s="20" t="n">
        <v>2.55935569</v>
      </c>
      <c r="G61" s="18" t="n">
        <v>45.96243263</v>
      </c>
      <c r="H61" s="20" t="n">
        <v>2.6698086</v>
      </c>
      <c r="I61" s="18" t="n">
        <v>0</v>
      </c>
      <c r="J61" s="20" t="n">
        <v>0</v>
      </c>
      <c r="K61" s="18" t="n">
        <v>0</v>
      </c>
      <c r="L61" s="20" t="n">
        <v>0</v>
      </c>
      <c r="M61" s="18" t="n">
        <v>0</v>
      </c>
      <c r="N61" s="20" t="n">
        <v>0</v>
      </c>
      <c r="O61" s="18" t="n">
        <v>0</v>
      </c>
      <c r="P61" s="20" t="n">
        <v>0</v>
      </c>
      <c r="Q61" s="18" t="n">
        <v>10.53379814</v>
      </c>
      <c r="R61" s="20" t="n">
        <v>1.71797224</v>
      </c>
    </row>
    <row r="62" spans="1:18">
      <c r="A62" s="15" t="s">
        <v>486</v>
      </c>
      <c r="B62" s="17" t="n">
        <v>2230</v>
      </c>
      <c r="C62" s="18">
        <f>(1971.0/B62*100)</f>
        <v/>
      </c>
      <c r="D62" s="19" t="n">
        <v>259</v>
      </c>
      <c r="E62" s="18" t="n">
        <v>52.51750376</v>
      </c>
      <c r="F62" s="20" t="n">
        <v>3.03387682</v>
      </c>
      <c r="G62" s="18" t="n">
        <v>45.17013467</v>
      </c>
      <c r="H62" s="20" t="n">
        <v>2.98730736</v>
      </c>
      <c r="I62" s="18" t="n">
        <v>0</v>
      </c>
      <c r="J62" s="20" t="n">
        <v>0</v>
      </c>
      <c r="K62" s="18" t="n">
        <v>0</v>
      </c>
      <c r="L62" s="20" t="n">
        <v>0</v>
      </c>
      <c r="M62" s="18" t="n">
        <v>0</v>
      </c>
      <c r="N62" s="20" t="n">
        <v>0</v>
      </c>
      <c r="O62" s="18" t="n">
        <v>0</v>
      </c>
      <c r="P62" s="20" t="n">
        <v>0</v>
      </c>
      <c r="Q62" s="18" t="n">
        <v>2.31236158</v>
      </c>
      <c r="R62" s="20" t="n">
        <v>0.93938011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(2428.0/B67*100)</f>
        <v/>
      </c>
      <c r="D67" s="19" t="n">
        <v>343</v>
      </c>
      <c r="E67" s="18" t="n">
        <v>38.51953668</v>
      </c>
      <c r="F67" s="20" t="n">
        <v>2.91606906</v>
      </c>
      <c r="G67" s="18" t="n">
        <v>23.85915121</v>
      </c>
      <c r="H67" s="20" t="n">
        <v>1.96197844</v>
      </c>
      <c r="I67" s="18" t="n">
        <v>0</v>
      </c>
      <c r="J67" s="20" t="n">
        <v>0</v>
      </c>
      <c r="K67" s="18" t="n">
        <v>0.85716235</v>
      </c>
      <c r="L67" s="20" t="n">
        <v>0.50234748</v>
      </c>
      <c r="M67" s="18" t="n">
        <v>0</v>
      </c>
      <c r="N67" s="20" t="n">
        <v>0</v>
      </c>
      <c r="O67" s="18" t="n">
        <v>0</v>
      </c>
      <c r="P67" s="20" t="n">
        <v>0</v>
      </c>
      <c r="Q67" s="18" t="n">
        <v>36.76414976</v>
      </c>
      <c r="R67" s="20" t="n">
        <v>2.73545171</v>
      </c>
    </row>
    <row r="68" spans="1:18">
      <c r="A68" s="15" t="s">
        <v>492</v>
      </c>
      <c r="B68" s="17" t="n">
        <v>3460</v>
      </c>
      <c r="C68" s="18">
        <f>(3074.0/B68*100)</f>
        <v/>
      </c>
      <c r="D68" s="19" t="n">
        <v>386</v>
      </c>
      <c r="E68" s="18" t="n">
        <v>76.20641119</v>
      </c>
      <c r="F68" s="20" t="n">
        <v>2.15630088</v>
      </c>
      <c r="G68" s="18" t="n">
        <v>12.83591261</v>
      </c>
      <c r="H68" s="20" t="n">
        <v>1.70199245</v>
      </c>
      <c r="I68" s="18" t="n">
        <v>0</v>
      </c>
      <c r="J68" s="20" t="n">
        <v>0</v>
      </c>
      <c r="K68" s="18" t="n">
        <v>0</v>
      </c>
      <c r="L68" s="20" t="n">
        <v>0</v>
      </c>
      <c r="M68" s="18" t="n">
        <v>0</v>
      </c>
      <c r="N68" s="20" t="n">
        <v>0</v>
      </c>
      <c r="O68" s="18" t="n">
        <v>0</v>
      </c>
      <c r="P68" s="20" t="n">
        <v>0</v>
      </c>
      <c r="Q68" s="18" t="n">
        <v>10.95767619</v>
      </c>
      <c r="R68" s="20" t="n">
        <v>1.56861843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64.37816608</v>
      </c>
      <c r="F70" s="20" t="n">
        <v>1.53259705</v>
      </c>
      <c r="G70" s="18" t="n">
        <v>23.44329858</v>
      </c>
      <c r="H70" s="20" t="n">
        <v>1.3356466</v>
      </c>
      <c r="I70" s="18" t="n">
        <v>0</v>
      </c>
      <c r="J70" s="20" t="n">
        <v>0</v>
      </c>
      <c r="K70" s="18" t="n">
        <v>1.18571781</v>
      </c>
      <c r="L70" s="20" t="n">
        <v>0.30772085</v>
      </c>
      <c r="M70" s="18" t="n">
        <v>0</v>
      </c>
      <c r="N70" s="20" t="n">
        <v>0</v>
      </c>
      <c r="O70" s="18" t="n">
        <v>0</v>
      </c>
      <c r="P70" s="20" t="n">
        <v>0</v>
      </c>
      <c r="Q70" s="18" t="n">
        <v>10.99281753</v>
      </c>
      <c r="R70" s="20" t="n">
        <v>0.90871408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(2762.0/B72*100)</f>
        <v/>
      </c>
      <c r="D72" s="19" t="n">
        <v>345</v>
      </c>
      <c r="E72" s="18" t="n">
        <v>38.78524059</v>
      </c>
      <c r="F72" s="20" t="n">
        <v>2.82746929</v>
      </c>
      <c r="G72" s="18" t="n">
        <v>46.74096765</v>
      </c>
      <c r="H72" s="20" t="n">
        <v>3.09797099</v>
      </c>
      <c r="I72" s="18" t="n">
        <v>0</v>
      </c>
      <c r="J72" s="20" t="n">
        <v>0</v>
      </c>
      <c r="K72" s="18" t="n">
        <v>0.88385125</v>
      </c>
      <c r="L72" s="20" t="n">
        <v>0.52376822</v>
      </c>
      <c r="M72" s="18" t="n">
        <v>0</v>
      </c>
      <c r="N72" s="20" t="n">
        <v>0</v>
      </c>
      <c r="O72" s="18" t="n">
        <v>0</v>
      </c>
      <c r="P72" s="20" t="n">
        <v>0</v>
      </c>
      <c r="Q72" s="18" t="n">
        <v>13.58994051</v>
      </c>
      <c r="R72" s="20" t="n">
        <v>2.07694409</v>
      </c>
    </row>
    <row r="73" spans="1:18">
      <c r="A73" s="15" t="s">
        <v>497</v>
      </c>
      <c r="B73" s="17" t="n">
        <v>2973</v>
      </c>
      <c r="C73" s="18">
        <f>(2590.0/B73*100)</f>
        <v/>
      </c>
      <c r="D73" s="19" t="n">
        <v>383</v>
      </c>
      <c r="E73" s="18" t="n">
        <v>52.20815811</v>
      </c>
      <c r="F73" s="20" t="n">
        <v>2.45623688</v>
      </c>
      <c r="G73" s="18" t="n">
        <v>44.72183314</v>
      </c>
      <c r="H73" s="20" t="n">
        <v>2.4281675</v>
      </c>
      <c r="I73" s="18" t="n">
        <v>0</v>
      </c>
      <c r="J73" s="20" t="n">
        <v>0</v>
      </c>
      <c r="K73" s="18" t="n">
        <v>0</v>
      </c>
      <c r="L73" s="20" t="n">
        <v>0</v>
      </c>
      <c r="M73" s="18" t="n">
        <v>0</v>
      </c>
      <c r="N73" s="20" t="n">
        <v>0</v>
      </c>
      <c r="O73" s="18" t="n">
        <v>0</v>
      </c>
      <c r="P73" s="20" t="n">
        <v>0</v>
      </c>
      <c r="Q73" s="18" t="n">
        <v>3.07000875</v>
      </c>
      <c r="R73" s="20" t="n">
        <v>0.81245316</v>
      </c>
    </row>
    <row r="74" spans="1:18">
      <c r="A74" s="15" t="s">
        <v>498</v>
      </c>
      <c r="B74" s="17" t="n">
        <v>3819</v>
      </c>
      <c r="C74" s="18">
        <f>(3347.0/B74*100)</f>
        <v/>
      </c>
      <c r="D74" s="19" t="n">
        <v>472</v>
      </c>
      <c r="E74" s="18" t="n">
        <v>48.79155902</v>
      </c>
      <c r="F74" s="20" t="n">
        <v>2.5789217</v>
      </c>
      <c r="G74" s="18" t="n">
        <v>45.54741733</v>
      </c>
      <c r="H74" s="20" t="n">
        <v>2.67628694</v>
      </c>
      <c r="I74" s="18" t="n">
        <v>0</v>
      </c>
      <c r="J74" s="20" t="n">
        <v>0</v>
      </c>
      <c r="K74" s="18" t="n">
        <v>0.168387</v>
      </c>
      <c r="L74" s="20" t="n">
        <v>0.16777741</v>
      </c>
      <c r="M74" s="18" t="n">
        <v>0</v>
      </c>
      <c r="N74" s="20" t="n">
        <v>0</v>
      </c>
      <c r="O74" s="18" t="n">
        <v>0</v>
      </c>
      <c r="P74" s="20" t="n">
        <v>0</v>
      </c>
      <c r="Q74" s="18" t="n">
        <v>5.49263665</v>
      </c>
      <c r="R74" s="20" t="n">
        <v>1.2565443</v>
      </c>
    </row>
    <row r="75" spans="1:18">
      <c r="A75" s="15" t="s">
        <v>499</v>
      </c>
      <c r="B75" s="17" t="n">
        <v>4652</v>
      </c>
      <c r="C75" s="18">
        <f>(4085.0/B75*100)</f>
        <v/>
      </c>
      <c r="D75" s="19" t="n">
        <v>567</v>
      </c>
      <c r="E75" s="18" t="n">
        <v>79.37957302</v>
      </c>
      <c r="F75" s="20" t="n">
        <v>1.95689546</v>
      </c>
      <c r="G75" s="18" t="n">
        <v>15.82985322</v>
      </c>
      <c r="H75" s="20" t="n">
        <v>1.83183368</v>
      </c>
      <c r="I75" s="18" t="n">
        <v>0</v>
      </c>
      <c r="J75" s="20" t="n">
        <v>0</v>
      </c>
      <c r="K75" s="18" t="n">
        <v>0</v>
      </c>
      <c r="L75" s="20" t="n">
        <v>0</v>
      </c>
      <c r="M75" s="18" t="n">
        <v>0</v>
      </c>
      <c r="N75" s="20" t="n">
        <v>0</v>
      </c>
      <c r="O75" s="18" t="n">
        <v>0</v>
      </c>
      <c r="P75" s="20" t="n">
        <v>0</v>
      </c>
      <c r="Q75" s="18" t="n">
        <v>4.79057376</v>
      </c>
      <c r="R75" s="20" t="n">
        <v>1.1718671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(2634.0/B77*100)</f>
        <v/>
      </c>
      <c r="D77" s="19" t="n">
        <v>335</v>
      </c>
      <c r="E77" s="18" t="n">
        <v>63.73968761</v>
      </c>
      <c r="F77" s="20" t="n">
        <v>2.73899962</v>
      </c>
      <c r="G77" s="18" t="n">
        <v>13.5285565</v>
      </c>
      <c r="H77" s="20" t="n">
        <v>1.87611141</v>
      </c>
      <c r="I77" s="18" t="n">
        <v>0</v>
      </c>
      <c r="J77" s="20" t="n">
        <v>0</v>
      </c>
      <c r="K77" s="18" t="n">
        <v>1.66488241</v>
      </c>
      <c r="L77" s="20" t="n">
        <v>0.80442867</v>
      </c>
      <c r="M77" s="18" t="n">
        <v>0</v>
      </c>
      <c r="N77" s="20" t="n">
        <v>0</v>
      </c>
      <c r="O77" s="18" t="n">
        <v>0</v>
      </c>
      <c r="P77" s="20" t="n">
        <v>0</v>
      </c>
      <c r="Q77" s="18" t="n">
        <v>21.06687349</v>
      </c>
      <c r="R77" s="20" t="n">
        <v>2.28517937</v>
      </c>
    </row>
    <row r="78" spans="1:18">
      <c r="A78" s="15" t="s">
        <v>502</v>
      </c>
      <c r="B78" s="17" t="n">
        <v>7115</v>
      </c>
      <c r="C78" s="18">
        <f>(6212.0/B78*100)</f>
        <v/>
      </c>
      <c r="D78" s="19" t="n">
        <v>903</v>
      </c>
      <c r="E78" s="18" t="n">
        <v>61.40846318</v>
      </c>
      <c r="F78" s="20" t="n">
        <v>2.01882586</v>
      </c>
      <c r="G78" s="18" t="n">
        <v>32.48943894</v>
      </c>
      <c r="H78" s="20" t="n">
        <v>1.80166281</v>
      </c>
      <c r="I78" s="18" t="n">
        <v>0</v>
      </c>
      <c r="J78" s="20" t="n">
        <v>0</v>
      </c>
      <c r="K78" s="18" t="n">
        <v>0.42919486</v>
      </c>
      <c r="L78" s="20" t="n">
        <v>0.30912935</v>
      </c>
      <c r="M78" s="18" t="n">
        <v>0</v>
      </c>
      <c r="N78" s="20" t="n">
        <v>0</v>
      </c>
      <c r="O78" s="18" t="n">
        <v>0</v>
      </c>
      <c r="P78" s="20" t="n">
        <v>0</v>
      </c>
      <c r="Q78" s="18" t="n">
        <v>5.67290301</v>
      </c>
      <c r="R78" s="20" t="n">
        <v>0.83969264</v>
      </c>
    </row>
    <row r="79" spans="1:18">
      <c r="A79" s="15" t="s">
        <v>503</v>
      </c>
      <c r="B79" s="17" t="n">
        <v>3154</v>
      </c>
      <c r="C79" s="18">
        <f>(2785.0/B79*100)</f>
        <v/>
      </c>
      <c r="D79" s="19" t="n">
        <v>369</v>
      </c>
      <c r="E79" s="18" t="n">
        <v>40.27973529</v>
      </c>
      <c r="F79" s="20" t="n">
        <v>2.79335182</v>
      </c>
      <c r="G79" s="18" t="n">
        <v>33.89390608</v>
      </c>
      <c r="H79" s="20" t="n">
        <v>2.61594134</v>
      </c>
      <c r="I79" s="18" t="n">
        <v>0</v>
      </c>
      <c r="J79" s="20" t="n">
        <v>0</v>
      </c>
      <c r="K79" s="18" t="n">
        <v>0.78750457</v>
      </c>
      <c r="L79" s="20" t="n">
        <v>0.42405617</v>
      </c>
      <c r="M79" s="18" t="n">
        <v>0</v>
      </c>
      <c r="N79" s="20" t="n">
        <v>0</v>
      </c>
      <c r="O79" s="18" t="n">
        <v>0</v>
      </c>
      <c r="P79" s="20" t="n">
        <v>0</v>
      </c>
      <c r="Q79" s="18" t="n">
        <v>25.03885406</v>
      </c>
      <c r="R79" s="20" t="n">
        <v>2.32421114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(14028.0/B82*100)</f>
        <v/>
      </c>
      <c r="D82" s="19" t="n">
        <v>1933</v>
      </c>
      <c r="E82" s="18" t="n">
        <v>46.13059753</v>
      </c>
      <c r="F82" s="20" t="n">
        <v>1.62791485</v>
      </c>
      <c r="G82" s="18" t="n">
        <v>44.7236332</v>
      </c>
      <c r="H82" s="20" t="n">
        <v>1.55554238</v>
      </c>
      <c r="I82" s="18" t="n">
        <v>0</v>
      </c>
      <c r="J82" s="20" t="n">
        <v>0</v>
      </c>
      <c r="K82" s="18" t="n">
        <v>0.16061369</v>
      </c>
      <c r="L82" s="20" t="n">
        <v>0.07806146</v>
      </c>
      <c r="M82" s="18" t="n">
        <v>0</v>
      </c>
      <c r="N82" s="20" t="n">
        <v>0</v>
      </c>
      <c r="O82" s="18" t="n">
        <v>0</v>
      </c>
      <c r="P82" s="20" t="n">
        <v>0</v>
      </c>
      <c r="Q82" s="18" t="n">
        <v>8.98515559</v>
      </c>
      <c r="R82" s="20" t="n">
        <v>1.00041705</v>
      </c>
    </row>
    <row r="83" spans="1:18">
      <c r="A83" s="15" t="s">
        <v>507</v>
      </c>
      <c r="B83" s="17" t="n">
        <v>808</v>
      </c>
      <c r="C83" s="18">
        <f>(710.0/B83*100)</f>
        <v/>
      </c>
      <c r="D83" s="19" t="n">
        <v>98</v>
      </c>
      <c r="E83" s="18" t="n">
        <v>33.96503374</v>
      </c>
      <c r="F83" s="20" t="n">
        <v>5.52958734</v>
      </c>
      <c r="G83" s="18" t="n">
        <v>61.60844307</v>
      </c>
      <c r="H83" s="20" t="n">
        <v>5.64171281</v>
      </c>
      <c r="I83" s="18" t="n">
        <v>0</v>
      </c>
      <c r="J83" s="20" t="n">
        <v>0</v>
      </c>
      <c r="K83" s="18" t="n">
        <v>0</v>
      </c>
      <c r="L83" s="20" t="n">
        <v>0</v>
      </c>
      <c r="M83" s="18" t="n">
        <v>0</v>
      </c>
      <c r="N83" s="20" t="n">
        <v>0</v>
      </c>
      <c r="O83" s="18" t="n">
        <v>0</v>
      </c>
      <c r="P83" s="20" t="n">
        <v>0</v>
      </c>
      <c r="Q83" s="18" t="n">
        <v>4.4265232</v>
      </c>
      <c r="R83" s="20" t="n">
        <v>2.01454257</v>
      </c>
    </row>
    <row r="84" spans="1:18">
      <c r="A84" s="23" t="s">
        <v>508</v>
      </c>
      <c r="B84" s="24" t="n">
        <v>938</v>
      </c>
      <c r="C84" s="25">
        <f>(815.0/B84*100)</f>
        <v/>
      </c>
      <c r="D84" s="19" t="n">
        <v>123</v>
      </c>
      <c r="E84" s="18" t="n">
        <v>50.03448471</v>
      </c>
      <c r="F84" s="20" t="n">
        <v>4.56801873</v>
      </c>
      <c r="G84" s="18" t="n">
        <v>44.68166795</v>
      </c>
      <c r="H84" s="20" t="n">
        <v>4.74450457</v>
      </c>
      <c r="I84" s="18" t="n">
        <v>0</v>
      </c>
      <c r="J84" s="20" t="n">
        <v>0</v>
      </c>
      <c r="K84" s="18" t="n">
        <v>0</v>
      </c>
      <c r="L84" s="20" t="n">
        <v>0</v>
      </c>
      <c r="M84" s="18" t="n">
        <v>0</v>
      </c>
      <c r="N84" s="20" t="n">
        <v>0</v>
      </c>
      <c r="O84" s="18" t="n">
        <v>0</v>
      </c>
      <c r="P84" s="20" t="n">
        <v>0</v>
      </c>
      <c r="Q84" s="18" t="n">
        <v>5.28384734</v>
      </c>
      <c r="R84" s="20" t="n">
        <v>1.78287201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(6302.0/B7*100)</f>
        <v/>
      </c>
      <c r="D7" s="19" t="n">
        <v>861</v>
      </c>
      <c r="E7" s="18" t="n">
        <v>42.98470262</v>
      </c>
      <c r="F7" s="20" t="n">
        <v>1.96568283</v>
      </c>
      <c r="G7" s="18" t="n">
        <v>52.72241851</v>
      </c>
      <c r="H7" s="20" t="n">
        <v>1.7697204</v>
      </c>
      <c r="I7" s="18" t="n">
        <v>0</v>
      </c>
      <c r="J7" s="20" t="n">
        <v>0</v>
      </c>
      <c r="K7" s="18" t="n">
        <v>0.21850265</v>
      </c>
      <c r="L7" s="20" t="n">
        <v>0.17165819</v>
      </c>
      <c r="M7" s="18" t="n">
        <v>0.01448729</v>
      </c>
      <c r="N7" s="20" t="n">
        <v>0.01451582</v>
      </c>
      <c r="O7" s="18" t="n">
        <v>0</v>
      </c>
      <c r="P7" s="20" t="n">
        <v>0</v>
      </c>
      <c r="Q7" s="18" t="n">
        <v>4.05988893</v>
      </c>
      <c r="R7" s="20" t="n">
        <v>0.81186681</v>
      </c>
    </row>
    <row r="8" spans="1:18">
      <c r="A8" s="15" t="s">
        <v>430</v>
      </c>
      <c r="B8" s="17" t="n">
        <v>3443</v>
      </c>
      <c r="C8" s="18">
        <f>(3012.0/B8*100)</f>
        <v/>
      </c>
      <c r="D8" s="19" t="n">
        <v>431</v>
      </c>
      <c r="E8" s="18" t="n">
        <v>24.53131322</v>
      </c>
      <c r="F8" s="20" t="n">
        <v>2.39545639</v>
      </c>
      <c r="G8" s="18" t="n">
        <v>69.93348263</v>
      </c>
      <c r="H8" s="20" t="n">
        <v>2.37906847</v>
      </c>
      <c r="I8" s="18" t="n">
        <v>0</v>
      </c>
      <c r="J8" s="20" t="n">
        <v>0</v>
      </c>
      <c r="K8" s="18" t="n">
        <v>0</v>
      </c>
      <c r="L8" s="20" t="n">
        <v>0</v>
      </c>
      <c r="M8" s="18" t="n">
        <v>0</v>
      </c>
      <c r="N8" s="20" t="n">
        <v>0</v>
      </c>
      <c r="O8" s="18" t="n">
        <v>0</v>
      </c>
      <c r="P8" s="20" t="n">
        <v>0</v>
      </c>
      <c r="Q8" s="18" t="n">
        <v>5.53520415</v>
      </c>
      <c r="R8" s="20" t="n">
        <v>1.25824491</v>
      </c>
    </row>
    <row r="9" spans="1:18">
      <c r="A9" s="15" t="s">
        <v>431</v>
      </c>
      <c r="B9" s="17" t="n">
        <v>4752</v>
      </c>
      <c r="C9" s="18">
        <f>(4193.0/B9*100)</f>
        <v/>
      </c>
      <c r="D9" s="19" t="n">
        <v>559</v>
      </c>
      <c r="E9" s="18" t="n">
        <v>20.18180158</v>
      </c>
      <c r="F9" s="20" t="n">
        <v>1.81152432</v>
      </c>
      <c r="G9" s="18" t="n">
        <v>73.49565776</v>
      </c>
      <c r="H9" s="20" t="n">
        <v>2.12756622</v>
      </c>
      <c r="I9" s="18" t="n">
        <v>0</v>
      </c>
      <c r="J9" s="20" t="n">
        <v>0</v>
      </c>
      <c r="K9" s="18" t="n">
        <v>0.45539106</v>
      </c>
      <c r="L9" s="20" t="n">
        <v>0.33339176</v>
      </c>
      <c r="M9" s="18" t="n">
        <v>0.60213288</v>
      </c>
      <c r="N9" s="20" t="n">
        <v>0.35951558</v>
      </c>
      <c r="O9" s="18" t="n">
        <v>0</v>
      </c>
      <c r="P9" s="20" t="n">
        <v>0</v>
      </c>
      <c r="Q9" s="18" t="n">
        <v>5.26501672</v>
      </c>
      <c r="R9" s="20" t="n">
        <v>1.17562977</v>
      </c>
    </row>
    <row r="10" spans="1:18">
      <c r="A10" s="15" t="s">
        <v>432</v>
      </c>
      <c r="B10" s="17" t="n">
        <v>10022</v>
      </c>
      <c r="C10" s="18">
        <f>(8787.0/B10*100)</f>
        <v/>
      </c>
      <c r="D10" s="19" t="n">
        <v>1235</v>
      </c>
      <c r="E10" s="18" t="n">
        <v>33.36137461</v>
      </c>
      <c r="F10" s="20" t="n">
        <v>2.1036552</v>
      </c>
      <c r="G10" s="18" t="n">
        <v>64.54931437</v>
      </c>
      <c r="H10" s="20" t="n">
        <v>2.20854</v>
      </c>
      <c r="I10" s="18" t="n">
        <v>0</v>
      </c>
      <c r="J10" s="20" t="n">
        <v>0</v>
      </c>
      <c r="K10" s="18" t="n">
        <v>0.04456573</v>
      </c>
      <c r="L10" s="20" t="n">
        <v>0.02769304</v>
      </c>
      <c r="M10" s="18" t="n">
        <v>0</v>
      </c>
      <c r="N10" s="20" t="n">
        <v>0</v>
      </c>
      <c r="O10" s="18" t="n">
        <v>0</v>
      </c>
      <c r="P10" s="20" t="n">
        <v>0</v>
      </c>
      <c r="Q10" s="18" t="n">
        <v>2.04474529</v>
      </c>
      <c r="R10" s="20" t="n">
        <v>0.6147056</v>
      </c>
    </row>
    <row r="11" spans="1:18">
      <c r="A11" s="15" t="s">
        <v>433</v>
      </c>
      <c r="B11" s="17" t="n">
        <v>3500</v>
      </c>
      <c r="C11" s="18">
        <f>(3076.0/B11*100)</f>
        <v/>
      </c>
      <c r="D11" s="19" t="n">
        <v>424</v>
      </c>
      <c r="E11" s="18" t="n">
        <v>41.85833802</v>
      </c>
      <c r="F11" s="20" t="n">
        <v>2.95915694</v>
      </c>
      <c r="G11" s="18" t="n">
        <v>52.93035515</v>
      </c>
      <c r="H11" s="20" t="n">
        <v>3.06689457</v>
      </c>
      <c r="I11" s="18" t="n">
        <v>0</v>
      </c>
      <c r="J11" s="20" t="n">
        <v>0</v>
      </c>
      <c r="K11" s="18" t="n">
        <v>0.68016881</v>
      </c>
      <c r="L11" s="20" t="n">
        <v>0.43465311</v>
      </c>
      <c r="M11" s="18" t="n">
        <v>0</v>
      </c>
      <c r="N11" s="20" t="n">
        <v>0</v>
      </c>
      <c r="O11" s="18" t="n">
        <v>0</v>
      </c>
      <c r="P11" s="20" t="n">
        <v>0</v>
      </c>
      <c r="Q11" s="18" t="n">
        <v>4.53113802</v>
      </c>
      <c r="R11" s="20" t="n">
        <v>1.17748522</v>
      </c>
    </row>
    <row r="12" spans="1:18">
      <c r="A12" s="15" t="s">
        <v>434</v>
      </c>
      <c r="B12" s="17" t="n">
        <v>3422</v>
      </c>
      <c r="C12" s="18">
        <f>(3019.0/B12*100)</f>
        <v/>
      </c>
      <c r="D12" s="19" t="n">
        <v>403</v>
      </c>
      <c r="E12" s="18" t="n">
        <v>26.58260878</v>
      </c>
      <c r="F12" s="20" t="n">
        <v>2.62619558</v>
      </c>
      <c r="G12" s="18" t="n">
        <v>69.38520358</v>
      </c>
      <c r="H12" s="20" t="n">
        <v>2.61979569</v>
      </c>
      <c r="I12" s="18" t="n">
        <v>0</v>
      </c>
      <c r="J12" s="20" t="n">
        <v>0</v>
      </c>
      <c r="K12" s="18" t="n">
        <v>0</v>
      </c>
      <c r="L12" s="20" t="n">
        <v>0</v>
      </c>
      <c r="M12" s="18" t="n">
        <v>0</v>
      </c>
      <c r="N12" s="20" t="n">
        <v>0</v>
      </c>
      <c r="O12" s="18" t="n">
        <v>0</v>
      </c>
      <c r="P12" s="20" t="n">
        <v>0</v>
      </c>
      <c r="Q12" s="18" t="n">
        <v>4.03218764</v>
      </c>
      <c r="R12" s="20" t="n">
        <v>1.01703118</v>
      </c>
    </row>
    <row r="13" spans="1:18">
      <c r="A13" s="15" t="s">
        <v>435</v>
      </c>
      <c r="B13" s="17" t="n">
        <v>3602</v>
      </c>
      <c r="C13" s="18">
        <f>(3197.0/B13*100)</f>
        <v/>
      </c>
      <c r="D13" s="19" t="n">
        <v>405</v>
      </c>
      <c r="E13" s="18" t="n">
        <v>15.48260776</v>
      </c>
      <c r="F13" s="20" t="n">
        <v>2.31861137</v>
      </c>
      <c r="G13" s="18" t="n">
        <v>79.52855958000001</v>
      </c>
      <c r="H13" s="20" t="n">
        <v>2.51971768</v>
      </c>
      <c r="I13" s="18" t="n">
        <v>0</v>
      </c>
      <c r="J13" s="20" t="n">
        <v>0</v>
      </c>
      <c r="K13" s="18" t="n">
        <v>0.9356385699999999</v>
      </c>
      <c r="L13" s="20" t="n">
        <v>0.50985715</v>
      </c>
      <c r="M13" s="18" t="n">
        <v>0</v>
      </c>
      <c r="N13" s="20" t="n">
        <v>0</v>
      </c>
      <c r="O13" s="18" t="n">
        <v>0</v>
      </c>
      <c r="P13" s="20" t="n">
        <v>0</v>
      </c>
      <c r="Q13" s="18" t="n">
        <v>4.05319408</v>
      </c>
      <c r="R13" s="20" t="n">
        <v>1.35722113</v>
      </c>
    </row>
    <row r="14" spans="1:18">
      <c r="A14" s="15" t="s">
        <v>436</v>
      </c>
      <c r="B14" s="17" t="n">
        <v>2788</v>
      </c>
      <c r="C14" s="18">
        <f>(2457.0/B14*100)</f>
        <v/>
      </c>
      <c r="D14" s="19" t="n">
        <v>331</v>
      </c>
      <c r="E14" s="18" t="n">
        <v>26.95240815</v>
      </c>
      <c r="F14" s="20" t="n">
        <v>3.03782626</v>
      </c>
      <c r="G14" s="18" t="n">
        <v>72.24716496000001</v>
      </c>
      <c r="H14" s="20" t="n">
        <v>3.02035646</v>
      </c>
      <c r="I14" s="18" t="n">
        <v>0</v>
      </c>
      <c r="J14" s="20" t="n">
        <v>0</v>
      </c>
      <c r="K14" s="18" t="n">
        <v>0</v>
      </c>
      <c r="L14" s="20" t="n">
        <v>0</v>
      </c>
      <c r="M14" s="18" t="n">
        <v>0</v>
      </c>
      <c r="N14" s="20" t="n">
        <v>0</v>
      </c>
      <c r="O14" s="18" t="n">
        <v>0</v>
      </c>
      <c r="P14" s="20" t="n">
        <v>0</v>
      </c>
      <c r="Q14" s="18" t="n">
        <v>0.80042689</v>
      </c>
      <c r="R14" s="20" t="n">
        <v>0.47101193</v>
      </c>
    </row>
    <row r="15" spans="1:18">
      <c r="A15" s="15" t="s">
        <v>437</v>
      </c>
      <c r="B15" s="17" t="n">
        <v>2863</v>
      </c>
      <c r="C15" s="18">
        <f>(2519.0/B15*100)</f>
        <v/>
      </c>
      <c r="D15" s="19" t="n">
        <v>344</v>
      </c>
      <c r="E15" s="18" t="n">
        <v>32.99802842</v>
      </c>
      <c r="F15" s="20" t="n">
        <v>2.71881858</v>
      </c>
      <c r="G15" s="18" t="n">
        <v>65.30397155</v>
      </c>
      <c r="H15" s="20" t="n">
        <v>2.84683782</v>
      </c>
      <c r="I15" s="18" t="n">
        <v>0</v>
      </c>
      <c r="J15" s="20" t="n">
        <v>0</v>
      </c>
      <c r="K15" s="18" t="n">
        <v>0</v>
      </c>
      <c r="L15" s="20" t="n">
        <v>0</v>
      </c>
      <c r="M15" s="18" t="n">
        <v>0</v>
      </c>
      <c r="N15" s="20" t="n">
        <v>0</v>
      </c>
      <c r="O15" s="18" t="n">
        <v>0</v>
      </c>
      <c r="P15" s="20" t="n">
        <v>0</v>
      </c>
      <c r="Q15" s="18" t="n">
        <v>1.69800003</v>
      </c>
      <c r="R15" s="20" t="n">
        <v>0.56886718</v>
      </c>
    </row>
    <row r="16" spans="1:18">
      <c r="A16" s="15" t="s">
        <v>438</v>
      </c>
      <c r="B16" s="17" t="n">
        <v>3111</v>
      </c>
      <c r="C16" s="18">
        <f>(2726.0/B16*100)</f>
        <v/>
      </c>
      <c r="D16" s="19" t="n">
        <v>385</v>
      </c>
      <c r="E16" s="18" t="n">
        <v>23.21208061</v>
      </c>
      <c r="F16" s="20" t="n">
        <v>2.31683533</v>
      </c>
      <c r="G16" s="18" t="n">
        <v>70.9719393</v>
      </c>
      <c r="H16" s="20" t="n">
        <v>2.36959525</v>
      </c>
      <c r="I16" s="18" t="n">
        <v>0</v>
      </c>
      <c r="J16" s="20" t="n">
        <v>0</v>
      </c>
      <c r="K16" s="18" t="n">
        <v>1.75073574</v>
      </c>
      <c r="L16" s="20" t="n">
        <v>0.82062578</v>
      </c>
      <c r="M16" s="18" t="n">
        <v>0.24469018</v>
      </c>
      <c r="N16" s="20" t="n">
        <v>0.32052422</v>
      </c>
      <c r="O16" s="18" t="n">
        <v>0</v>
      </c>
      <c r="P16" s="20" t="n">
        <v>0</v>
      </c>
      <c r="Q16" s="18" t="n">
        <v>3.82055418</v>
      </c>
      <c r="R16" s="20" t="n">
        <v>0.96169691</v>
      </c>
    </row>
    <row r="17" spans="1:18">
      <c r="A17" s="15" t="s">
        <v>439</v>
      </c>
      <c r="B17" s="17" t="n">
        <v>3197</v>
      </c>
      <c r="C17" s="18">
        <f>(2836.0/B17*100)</f>
        <v/>
      </c>
      <c r="D17" s="19" t="n">
        <v>361</v>
      </c>
      <c r="E17" s="18" t="n">
        <v>11.43977996</v>
      </c>
      <c r="F17" s="20" t="n">
        <v>1.79065587</v>
      </c>
      <c r="G17" s="18" t="n">
        <v>84.53527585</v>
      </c>
      <c r="H17" s="20" t="n">
        <v>1.90187423</v>
      </c>
      <c r="I17" s="18" t="n">
        <v>0</v>
      </c>
      <c r="J17" s="20" t="n">
        <v>0</v>
      </c>
      <c r="K17" s="18" t="n">
        <v>1.36461616</v>
      </c>
      <c r="L17" s="20" t="n">
        <v>0.38761331</v>
      </c>
      <c r="M17" s="18" t="n">
        <v>0</v>
      </c>
      <c r="N17" s="20" t="n">
        <v>0</v>
      </c>
      <c r="O17" s="18" t="n">
        <v>0</v>
      </c>
      <c r="P17" s="20" t="n">
        <v>0</v>
      </c>
      <c r="Q17" s="18" t="n">
        <v>2.66032803</v>
      </c>
      <c r="R17" s="20" t="n">
        <v>0.76662474</v>
      </c>
    </row>
    <row r="18" spans="1:18">
      <c r="A18" s="15" t="s">
        <v>440</v>
      </c>
      <c r="B18" s="17" t="n">
        <v>2706</v>
      </c>
      <c r="C18" s="18">
        <f>(2378.0/B18*100)</f>
        <v/>
      </c>
      <c r="D18" s="19" t="n">
        <v>328</v>
      </c>
      <c r="E18" s="18" t="n">
        <v>31.06610005</v>
      </c>
      <c r="F18" s="20" t="n">
        <v>3.11384194</v>
      </c>
      <c r="G18" s="18" t="n">
        <v>61.84831327</v>
      </c>
      <c r="H18" s="20" t="n">
        <v>3.33663647</v>
      </c>
      <c r="I18" s="18" t="n">
        <v>0</v>
      </c>
      <c r="J18" s="20" t="n">
        <v>0</v>
      </c>
      <c r="K18" s="18" t="n">
        <v>0.14027285</v>
      </c>
      <c r="L18" s="20" t="n">
        <v>0.13218076</v>
      </c>
      <c r="M18" s="18" t="n">
        <v>0</v>
      </c>
      <c r="N18" s="20" t="n">
        <v>0</v>
      </c>
      <c r="O18" s="18" t="n">
        <v>0</v>
      </c>
      <c r="P18" s="20" t="n">
        <v>0</v>
      </c>
      <c r="Q18" s="18" t="n">
        <v>6.94531383</v>
      </c>
      <c r="R18" s="20" t="n">
        <v>1.52003573</v>
      </c>
    </row>
    <row r="19" spans="1:18">
      <c r="A19" s="15" t="s">
        <v>441</v>
      </c>
      <c r="B19" s="17" t="n">
        <v>2850</v>
      </c>
      <c r="C19" s="18">
        <f>(2517.0/B19*100)</f>
        <v/>
      </c>
      <c r="D19" s="19" t="n">
        <v>333</v>
      </c>
      <c r="E19" s="18" t="n">
        <v>26.52124587</v>
      </c>
      <c r="F19" s="20" t="n">
        <v>2.5105633</v>
      </c>
      <c r="G19" s="18" t="n">
        <v>65.61110531</v>
      </c>
      <c r="H19" s="20" t="n">
        <v>2.56790008</v>
      </c>
      <c r="I19" s="18" t="n">
        <v>0</v>
      </c>
      <c r="J19" s="20" t="n">
        <v>0</v>
      </c>
      <c r="K19" s="18" t="n">
        <v>0</v>
      </c>
      <c r="L19" s="20" t="n">
        <v>0</v>
      </c>
      <c r="M19" s="18" t="n">
        <v>0.32101883</v>
      </c>
      <c r="N19" s="20" t="n">
        <v>0.28984776</v>
      </c>
      <c r="O19" s="18" t="n">
        <v>0</v>
      </c>
      <c r="P19" s="20" t="n">
        <v>0</v>
      </c>
      <c r="Q19" s="18" t="n">
        <v>7.54663</v>
      </c>
      <c r="R19" s="20" t="n">
        <v>1.77745461</v>
      </c>
    </row>
    <row r="20" spans="1:18">
      <c r="A20" s="15" t="s">
        <v>442</v>
      </c>
      <c r="B20" s="17" t="n">
        <v>1741</v>
      </c>
      <c r="C20" s="18">
        <f>(1532.0/B20*100)</f>
        <v/>
      </c>
      <c r="D20" s="19" t="n">
        <v>209</v>
      </c>
      <c r="E20" s="18" t="n">
        <v>23.76032716</v>
      </c>
      <c r="F20" s="20" t="n">
        <v>2.8350243</v>
      </c>
      <c r="G20" s="18" t="n">
        <v>73.18135354</v>
      </c>
      <c r="H20" s="20" t="n">
        <v>3.00504356</v>
      </c>
      <c r="I20" s="18" t="n">
        <v>0</v>
      </c>
      <c r="J20" s="20" t="n">
        <v>0</v>
      </c>
      <c r="K20" s="18" t="n">
        <v>0.73704772</v>
      </c>
      <c r="L20" s="20" t="n">
        <v>0.75334651</v>
      </c>
      <c r="M20" s="18" t="n">
        <v>0</v>
      </c>
      <c r="N20" s="20" t="n">
        <v>0</v>
      </c>
      <c r="O20" s="18" t="n">
        <v>0</v>
      </c>
      <c r="P20" s="20" t="n">
        <v>0</v>
      </c>
      <c r="Q20" s="18" t="n">
        <v>2.32127158</v>
      </c>
      <c r="R20" s="20" t="n">
        <v>1.03411321</v>
      </c>
    </row>
    <row r="21" spans="1:18">
      <c r="A21" s="15" t="s">
        <v>443</v>
      </c>
      <c r="B21" s="17" t="n">
        <v>2833</v>
      </c>
      <c r="C21" s="18">
        <f>(2355.0/B21*100)</f>
        <v/>
      </c>
      <c r="D21" s="19" t="n">
        <v>478</v>
      </c>
      <c r="E21" s="18" t="n">
        <v>30.18814538</v>
      </c>
      <c r="F21" s="20" t="n">
        <v>2.36951181</v>
      </c>
      <c r="G21" s="18" t="n">
        <v>69.06267738</v>
      </c>
      <c r="H21" s="20" t="n">
        <v>2.37043699</v>
      </c>
      <c r="I21" s="18" t="n">
        <v>0</v>
      </c>
      <c r="J21" s="20" t="n">
        <v>0</v>
      </c>
      <c r="K21" s="18" t="n">
        <v>0.15909254</v>
      </c>
      <c r="L21" s="20" t="n">
        <v>0.15853621</v>
      </c>
      <c r="M21" s="18" t="n">
        <v>0</v>
      </c>
      <c r="N21" s="20" t="n">
        <v>0</v>
      </c>
      <c r="O21" s="18" t="n">
        <v>0</v>
      </c>
      <c r="P21" s="20" t="n">
        <v>0</v>
      </c>
      <c r="Q21" s="18" t="n">
        <v>0.59008469</v>
      </c>
      <c r="R21" s="20" t="n">
        <v>0.36587979</v>
      </c>
    </row>
    <row r="22" spans="1:18">
      <c r="A22" s="15" t="s">
        <v>444</v>
      </c>
      <c r="B22" s="17" t="n">
        <v>3667</v>
      </c>
      <c r="C22" s="18">
        <f>(3283.0/B22*100)</f>
        <v/>
      </c>
      <c r="D22" s="19" t="n">
        <v>384</v>
      </c>
      <c r="E22" s="18" t="n">
        <v>19.6119849</v>
      </c>
      <c r="F22" s="20" t="n">
        <v>2.09718529</v>
      </c>
      <c r="G22" s="18" t="n">
        <v>75.36882292</v>
      </c>
      <c r="H22" s="20" t="n">
        <v>2.23432419</v>
      </c>
      <c r="I22" s="18" t="n">
        <v>0</v>
      </c>
      <c r="J22" s="20" t="n">
        <v>0</v>
      </c>
      <c r="K22" s="18" t="n">
        <v>0.25370994</v>
      </c>
      <c r="L22" s="20" t="n">
        <v>0.25602955</v>
      </c>
      <c r="M22" s="18" t="n">
        <v>0</v>
      </c>
      <c r="N22" s="20" t="n">
        <v>0</v>
      </c>
      <c r="O22" s="18" t="n">
        <v>0</v>
      </c>
      <c r="P22" s="20" t="n">
        <v>0</v>
      </c>
      <c r="Q22" s="18" t="n">
        <v>4.76548225</v>
      </c>
      <c r="R22" s="20" t="n">
        <v>0.96169622</v>
      </c>
    </row>
    <row r="23" spans="1:18">
      <c r="A23" s="15" t="s">
        <v>445</v>
      </c>
      <c r="B23" s="17" t="n">
        <v>5792</v>
      </c>
      <c r="C23" s="18">
        <f>(5093.0/B23*100)</f>
        <v/>
      </c>
      <c r="D23" s="19" t="n">
        <v>699</v>
      </c>
      <c r="E23" s="18" t="n">
        <v>25.22815828</v>
      </c>
      <c r="F23" s="20" t="n">
        <v>2.48668974</v>
      </c>
      <c r="G23" s="18" t="n">
        <v>63.64442236</v>
      </c>
      <c r="H23" s="20" t="n">
        <v>2.95971207</v>
      </c>
      <c r="I23" s="18" t="n">
        <v>0</v>
      </c>
      <c r="J23" s="20" t="n">
        <v>0</v>
      </c>
      <c r="K23" s="18" t="n">
        <v>0.97164918</v>
      </c>
      <c r="L23" s="20" t="n">
        <v>0.60462227</v>
      </c>
      <c r="M23" s="18" t="n">
        <v>1.94733046</v>
      </c>
      <c r="N23" s="20" t="n">
        <v>1.57906766</v>
      </c>
      <c r="O23" s="18" t="n">
        <v>0</v>
      </c>
      <c r="P23" s="20" t="n">
        <v>0</v>
      </c>
      <c r="Q23" s="18" t="n">
        <v>8.208439719999999</v>
      </c>
      <c r="R23" s="20" t="n">
        <v>1.69479993</v>
      </c>
    </row>
    <row r="24" spans="1:18">
      <c r="A24" s="15" t="s">
        <v>446</v>
      </c>
      <c r="B24" s="17" t="n">
        <v>3309</v>
      </c>
      <c r="C24" s="18">
        <f>(2913.0/B24*100)</f>
        <v/>
      </c>
      <c r="D24" s="19" t="n">
        <v>396</v>
      </c>
      <c r="E24" s="18" t="n">
        <v>20.38446891</v>
      </c>
      <c r="F24" s="20" t="n">
        <v>1.96973032</v>
      </c>
      <c r="G24" s="18" t="n">
        <v>77.02038322</v>
      </c>
      <c r="H24" s="20" t="n">
        <v>2.32842263</v>
      </c>
      <c r="I24" s="18" t="n">
        <v>0</v>
      </c>
      <c r="J24" s="20" t="n">
        <v>0</v>
      </c>
      <c r="K24" s="18" t="n">
        <v>0.25906874</v>
      </c>
      <c r="L24" s="20" t="n">
        <v>0.24670244</v>
      </c>
      <c r="M24" s="18" t="n">
        <v>0</v>
      </c>
      <c r="N24" s="20" t="n">
        <v>0</v>
      </c>
      <c r="O24" s="18" t="n">
        <v>0</v>
      </c>
      <c r="P24" s="20" t="n">
        <v>0</v>
      </c>
      <c r="Q24" s="18" t="n">
        <v>2.33607913</v>
      </c>
      <c r="R24" s="20" t="n">
        <v>0.72576587</v>
      </c>
    </row>
    <row r="25" spans="1:18">
      <c r="A25" s="15" t="s">
        <v>447</v>
      </c>
      <c r="B25" s="17" t="n">
        <v>2669</v>
      </c>
      <c r="C25" s="18">
        <f>(2352.0/B25*100)</f>
        <v/>
      </c>
      <c r="D25" s="19" t="n">
        <v>317</v>
      </c>
      <c r="E25" s="18" t="n">
        <v>28.96283839</v>
      </c>
      <c r="F25" s="20" t="n">
        <v>2.40565707</v>
      </c>
      <c r="G25" s="18" t="n">
        <v>68.52348370999999</v>
      </c>
      <c r="H25" s="20" t="n">
        <v>2.38428581</v>
      </c>
      <c r="I25" s="18" t="n">
        <v>0</v>
      </c>
      <c r="J25" s="20" t="n">
        <v>0</v>
      </c>
      <c r="K25" s="18" t="n">
        <v>0.92839006</v>
      </c>
      <c r="L25" s="20" t="n">
        <v>0.53613741</v>
      </c>
      <c r="M25" s="18" t="n">
        <v>0</v>
      </c>
      <c r="N25" s="20" t="n">
        <v>0</v>
      </c>
      <c r="O25" s="18" t="n">
        <v>0</v>
      </c>
      <c r="P25" s="20" t="n">
        <v>0</v>
      </c>
      <c r="Q25" s="18" t="n">
        <v>1.58528784</v>
      </c>
      <c r="R25" s="20" t="n">
        <v>0.63983154</v>
      </c>
    </row>
    <row r="26" spans="1:18">
      <c r="A26" s="15" t="s">
        <v>448</v>
      </c>
      <c r="B26" s="17" t="n">
        <v>2419</v>
      </c>
      <c r="C26" s="18">
        <f>(2129.0/B26*100)</f>
        <v/>
      </c>
      <c r="D26" s="19" t="n">
        <v>290</v>
      </c>
      <c r="E26" s="18" t="n">
        <v>34.26262342</v>
      </c>
      <c r="F26" s="20" t="n">
        <v>3.2315651</v>
      </c>
      <c r="G26" s="18" t="n">
        <v>64.70433183</v>
      </c>
      <c r="H26" s="20" t="n">
        <v>3.2348446</v>
      </c>
      <c r="I26" s="18" t="n">
        <v>0</v>
      </c>
      <c r="J26" s="20" t="n">
        <v>0</v>
      </c>
      <c r="K26" s="18" t="n">
        <v>0</v>
      </c>
      <c r="L26" s="20" t="n">
        <v>0</v>
      </c>
      <c r="M26" s="18" t="n">
        <v>0</v>
      </c>
      <c r="N26" s="20" t="n">
        <v>0</v>
      </c>
      <c r="O26" s="18" t="n">
        <v>0</v>
      </c>
      <c r="P26" s="20" t="n">
        <v>0</v>
      </c>
      <c r="Q26" s="18" t="n">
        <v>1.03304475</v>
      </c>
      <c r="R26" s="20" t="n">
        <v>0.81565086</v>
      </c>
    </row>
    <row r="27" spans="1:18">
      <c r="A27" s="15" t="s">
        <v>449</v>
      </c>
      <c r="B27" s="17" t="n">
        <v>2683</v>
      </c>
      <c r="C27" s="18">
        <f>(2351.0/B27*100)</f>
        <v/>
      </c>
      <c r="D27" s="19" t="n">
        <v>332</v>
      </c>
      <c r="E27" s="18" t="n">
        <v>29.60204305</v>
      </c>
      <c r="F27" s="20" t="n">
        <v>2.52512963</v>
      </c>
      <c r="G27" s="18" t="n">
        <v>63.76488783</v>
      </c>
      <c r="H27" s="20" t="n">
        <v>2.76586108</v>
      </c>
      <c r="I27" s="18" t="n">
        <v>0</v>
      </c>
      <c r="J27" s="20" t="n">
        <v>0</v>
      </c>
      <c r="K27" s="18" t="n">
        <v>0.60768354</v>
      </c>
      <c r="L27" s="20" t="n">
        <v>0.42880526</v>
      </c>
      <c r="M27" s="18" t="n">
        <v>0</v>
      </c>
      <c r="N27" s="20" t="n">
        <v>0</v>
      </c>
      <c r="O27" s="18" t="n">
        <v>0</v>
      </c>
      <c r="P27" s="20" t="n">
        <v>0</v>
      </c>
      <c r="Q27" s="18" t="n">
        <v>6.02538557</v>
      </c>
      <c r="R27" s="20" t="n">
        <v>1.22267988</v>
      </c>
    </row>
    <row r="28" spans="1:18">
      <c r="A28" s="15" t="s">
        <v>450</v>
      </c>
      <c r="B28" s="17" t="n">
        <v>3803</v>
      </c>
      <c r="C28" s="18">
        <f>(3388.0/B28*100)</f>
        <v/>
      </c>
      <c r="D28" s="19" t="n">
        <v>415</v>
      </c>
      <c r="E28" s="18" t="n">
        <v>54.8595726</v>
      </c>
      <c r="F28" s="20" t="n">
        <v>2.83053439</v>
      </c>
      <c r="G28" s="18" t="n">
        <v>42.11922712</v>
      </c>
      <c r="H28" s="20" t="n">
        <v>2.924116</v>
      </c>
      <c r="I28" s="18" t="n">
        <v>0</v>
      </c>
      <c r="J28" s="20" t="n">
        <v>0</v>
      </c>
      <c r="K28" s="18" t="n">
        <v>0.2351528</v>
      </c>
      <c r="L28" s="20" t="n">
        <v>0.23631053</v>
      </c>
      <c r="M28" s="18" t="n">
        <v>0.19365518</v>
      </c>
      <c r="N28" s="20" t="n">
        <v>0.19323566</v>
      </c>
      <c r="O28" s="18" t="n">
        <v>0</v>
      </c>
      <c r="P28" s="20" t="n">
        <v>0</v>
      </c>
      <c r="Q28" s="18" t="n">
        <v>2.5923923</v>
      </c>
      <c r="R28" s="20" t="n">
        <v>0.9863262699999999</v>
      </c>
    </row>
    <row r="29" spans="1:18">
      <c r="A29" s="15" t="s">
        <v>451</v>
      </c>
      <c r="B29" s="17" t="n">
        <v>2700</v>
      </c>
      <c r="C29" s="18">
        <f>(2384.0/B29*100)</f>
        <v/>
      </c>
      <c r="D29" s="19" t="n">
        <v>316</v>
      </c>
      <c r="E29" s="18" t="n">
        <v>21.39371858</v>
      </c>
      <c r="F29" s="20" t="n">
        <v>2.32560578</v>
      </c>
      <c r="G29" s="18" t="n">
        <v>78.10417995</v>
      </c>
      <c r="H29" s="20" t="n">
        <v>2.34942843</v>
      </c>
      <c r="I29" s="18" t="n">
        <v>0</v>
      </c>
      <c r="J29" s="20" t="n">
        <v>0</v>
      </c>
      <c r="K29" s="18" t="n">
        <v>0</v>
      </c>
      <c r="L29" s="20" t="n">
        <v>0</v>
      </c>
      <c r="M29" s="18" t="n">
        <v>0</v>
      </c>
      <c r="N29" s="20" t="n">
        <v>0</v>
      </c>
      <c r="O29" s="18" t="n">
        <v>0</v>
      </c>
      <c r="P29" s="20" t="n">
        <v>0</v>
      </c>
      <c r="Q29" s="18" t="n">
        <v>0.50210147</v>
      </c>
      <c r="R29" s="20" t="n">
        <v>0.41220536</v>
      </c>
    </row>
    <row r="30" spans="1:18">
      <c r="A30" s="15" t="s">
        <v>452</v>
      </c>
      <c r="B30" s="17" t="n">
        <v>2257</v>
      </c>
      <c r="C30" s="18">
        <f>(2006.0/B30*100)</f>
        <v/>
      </c>
      <c r="D30" s="19" t="n">
        <v>251</v>
      </c>
      <c r="E30" s="18" t="n">
        <v>39.19328814</v>
      </c>
      <c r="F30" s="20" t="n">
        <v>3.24695367</v>
      </c>
      <c r="G30" s="18" t="n">
        <v>57.16847964</v>
      </c>
      <c r="H30" s="20" t="n">
        <v>2.99220007</v>
      </c>
      <c r="I30" s="18" t="n">
        <v>0</v>
      </c>
      <c r="J30" s="20" t="n">
        <v>0</v>
      </c>
      <c r="K30" s="18" t="n">
        <v>0</v>
      </c>
      <c r="L30" s="20" t="n">
        <v>0</v>
      </c>
      <c r="M30" s="18" t="n">
        <v>0</v>
      </c>
      <c r="N30" s="20" t="n">
        <v>0</v>
      </c>
      <c r="O30" s="18" t="n">
        <v>0</v>
      </c>
      <c r="P30" s="20" t="n">
        <v>0</v>
      </c>
      <c r="Q30" s="18" t="n">
        <v>3.63823221</v>
      </c>
      <c r="R30" s="20" t="n">
        <v>1.3361144</v>
      </c>
    </row>
    <row r="31" spans="1:18">
      <c r="A31" s="15" t="s">
        <v>453</v>
      </c>
      <c r="B31" s="17" t="n">
        <v>2706</v>
      </c>
      <c r="C31" s="18">
        <f>(2371.0/B31*100)</f>
        <v/>
      </c>
      <c r="D31" s="19" t="n">
        <v>335</v>
      </c>
      <c r="E31" s="18" t="n">
        <v>25.37460348</v>
      </c>
      <c r="F31" s="20" t="n">
        <v>2.45734319</v>
      </c>
      <c r="G31" s="18" t="n">
        <v>70.36794793</v>
      </c>
      <c r="H31" s="20" t="n">
        <v>2.48511965</v>
      </c>
      <c r="I31" s="18" t="n">
        <v>0</v>
      </c>
      <c r="J31" s="20" t="n">
        <v>0</v>
      </c>
      <c r="K31" s="18" t="n">
        <v>1.58214982</v>
      </c>
      <c r="L31" s="20" t="n">
        <v>0.72700191</v>
      </c>
      <c r="M31" s="18" t="n">
        <v>0</v>
      </c>
      <c r="N31" s="20" t="n">
        <v>0</v>
      </c>
      <c r="O31" s="18" t="n">
        <v>0</v>
      </c>
      <c r="P31" s="20" t="n">
        <v>0</v>
      </c>
      <c r="Q31" s="18" t="n">
        <v>2.67529877</v>
      </c>
      <c r="R31" s="20" t="n">
        <v>1.09983231</v>
      </c>
    </row>
    <row r="32" spans="1:18">
      <c r="A32" s="15" t="s">
        <v>454</v>
      </c>
      <c r="B32" s="17" t="n">
        <v>2209</v>
      </c>
      <c r="C32" s="18">
        <f>(1825.0/B32*100)</f>
        <v/>
      </c>
      <c r="D32" s="19" t="n">
        <v>384</v>
      </c>
      <c r="E32" s="18" t="n">
        <v>28.98131555</v>
      </c>
      <c r="F32" s="20" t="n">
        <v>2.32744926</v>
      </c>
      <c r="G32" s="18" t="n">
        <v>68.0437884</v>
      </c>
      <c r="H32" s="20" t="n">
        <v>2.49182648</v>
      </c>
      <c r="I32" s="18" t="n">
        <v>0</v>
      </c>
      <c r="J32" s="20" t="n">
        <v>0</v>
      </c>
      <c r="K32" s="18" t="n">
        <v>0</v>
      </c>
      <c r="L32" s="20" t="n">
        <v>0</v>
      </c>
      <c r="M32" s="18" t="n">
        <v>0.2195965</v>
      </c>
      <c r="N32" s="20" t="n">
        <v>0.22020581</v>
      </c>
      <c r="O32" s="18" t="n">
        <v>0</v>
      </c>
      <c r="P32" s="20" t="n">
        <v>0</v>
      </c>
      <c r="Q32" s="18" t="n">
        <v>2.75529955</v>
      </c>
      <c r="R32" s="20" t="n">
        <v>0.85995681</v>
      </c>
    </row>
    <row r="33" spans="1:18">
      <c r="A33" s="15" t="s">
        <v>455</v>
      </c>
      <c r="B33" s="17" t="n">
        <v>3651</v>
      </c>
      <c r="C33" s="18">
        <f>(3228.0/B33*100)</f>
        <v/>
      </c>
      <c r="D33" s="19" t="n">
        <v>423</v>
      </c>
      <c r="E33" s="18" t="n">
        <v>22.98750338</v>
      </c>
      <c r="F33" s="20" t="n">
        <v>2.69329687</v>
      </c>
      <c r="G33" s="18" t="n">
        <v>74.59751654999999</v>
      </c>
      <c r="H33" s="20" t="n">
        <v>2.56578124</v>
      </c>
      <c r="I33" s="18" t="n">
        <v>0</v>
      </c>
      <c r="J33" s="20" t="n">
        <v>0</v>
      </c>
      <c r="K33" s="18" t="n">
        <v>0.02009053</v>
      </c>
      <c r="L33" s="20" t="n">
        <v>0.0191313</v>
      </c>
      <c r="M33" s="18" t="n">
        <v>0</v>
      </c>
      <c r="N33" s="20" t="n">
        <v>0</v>
      </c>
      <c r="O33" s="18" t="n">
        <v>0</v>
      </c>
      <c r="P33" s="20" t="n">
        <v>0</v>
      </c>
      <c r="Q33" s="18" t="n">
        <v>2.39488954</v>
      </c>
      <c r="R33" s="20" t="n">
        <v>1.02497507</v>
      </c>
    </row>
    <row r="34" spans="1:18">
      <c r="A34" s="15" t="s">
        <v>456</v>
      </c>
      <c r="B34" s="17" t="n">
        <v>3035</v>
      </c>
      <c r="C34" s="18">
        <f>(2699.0/B34*100)</f>
        <v/>
      </c>
      <c r="D34" s="19" t="n">
        <v>336</v>
      </c>
      <c r="E34" s="18" t="n">
        <v>32.27770263</v>
      </c>
      <c r="F34" s="20" t="n">
        <v>2.46975641</v>
      </c>
      <c r="G34" s="18" t="n">
        <v>63.34311053</v>
      </c>
      <c r="H34" s="20" t="n">
        <v>2.72924972</v>
      </c>
      <c r="I34" s="18" t="n">
        <v>0</v>
      </c>
      <c r="J34" s="20" t="n">
        <v>0</v>
      </c>
      <c r="K34" s="18" t="n">
        <v>0.95098461</v>
      </c>
      <c r="L34" s="20" t="n">
        <v>0.55101945</v>
      </c>
      <c r="M34" s="18" t="n">
        <v>0</v>
      </c>
      <c r="N34" s="20" t="n">
        <v>0</v>
      </c>
      <c r="O34" s="18" t="n">
        <v>0</v>
      </c>
      <c r="P34" s="20" t="n">
        <v>0</v>
      </c>
      <c r="Q34" s="18" t="n">
        <v>3.42820223</v>
      </c>
      <c r="R34" s="20" t="n">
        <v>1.03807638</v>
      </c>
    </row>
    <row r="35" spans="1:18">
      <c r="A35" s="15" t="s">
        <v>457</v>
      </c>
      <c r="B35" s="17" t="n">
        <v>2901</v>
      </c>
      <c r="C35" s="18">
        <f>(2552.0/B35*100)</f>
        <v/>
      </c>
      <c r="D35" s="19" t="n">
        <v>349</v>
      </c>
      <c r="E35" s="18" t="n">
        <v>29.61438898</v>
      </c>
      <c r="F35" s="20" t="n">
        <v>2.98522875</v>
      </c>
      <c r="G35" s="18" t="n">
        <v>64.69317126999999</v>
      </c>
      <c r="H35" s="20" t="n">
        <v>3.35524479</v>
      </c>
      <c r="I35" s="18" t="n">
        <v>0</v>
      </c>
      <c r="J35" s="20" t="n">
        <v>0</v>
      </c>
      <c r="K35" s="18" t="n">
        <v>0.28595056</v>
      </c>
      <c r="L35" s="20" t="n">
        <v>0.20067557</v>
      </c>
      <c r="M35" s="18" t="n">
        <v>0</v>
      </c>
      <c r="N35" s="20" t="n">
        <v>0</v>
      </c>
      <c r="O35" s="18" t="n">
        <v>0</v>
      </c>
      <c r="P35" s="20" t="n">
        <v>0</v>
      </c>
      <c r="Q35" s="18" t="n">
        <v>5.40648918</v>
      </c>
      <c r="R35" s="20" t="n">
        <v>1.28985933</v>
      </c>
    </row>
    <row r="36" spans="1:18">
      <c r="A36" s="15" t="s">
        <v>458</v>
      </c>
      <c r="B36" s="17" t="n">
        <v>3404</v>
      </c>
      <c r="C36" s="18">
        <f>(3013.0/B36*100)</f>
        <v/>
      </c>
      <c r="D36" s="19" t="n">
        <v>391</v>
      </c>
      <c r="E36" s="18" t="n">
        <v>19.27003319</v>
      </c>
      <c r="F36" s="20" t="n">
        <v>2.30456773</v>
      </c>
      <c r="G36" s="18" t="n">
        <v>78.4323167</v>
      </c>
      <c r="H36" s="20" t="n">
        <v>2.34925105</v>
      </c>
      <c r="I36" s="18" t="n">
        <v>0</v>
      </c>
      <c r="J36" s="20" t="n">
        <v>0</v>
      </c>
      <c r="K36" s="18" t="n">
        <v>0</v>
      </c>
      <c r="L36" s="20" t="n">
        <v>0</v>
      </c>
      <c r="M36" s="18" t="n">
        <v>0</v>
      </c>
      <c r="N36" s="20" t="n">
        <v>0</v>
      </c>
      <c r="O36" s="18" t="n">
        <v>0</v>
      </c>
      <c r="P36" s="20" t="n">
        <v>0</v>
      </c>
      <c r="Q36" s="18" t="n">
        <v>2.29765011</v>
      </c>
      <c r="R36" s="20" t="n">
        <v>0.65512284</v>
      </c>
    </row>
    <row r="37" spans="1:18">
      <c r="A37" s="15" t="s">
        <v>459</v>
      </c>
      <c r="B37" s="17" t="n">
        <v>2731</v>
      </c>
      <c r="C37" s="18">
        <f>(2403.0/B37*100)</f>
        <v/>
      </c>
      <c r="D37" s="19" t="n">
        <v>328</v>
      </c>
      <c r="E37" s="18" t="n">
        <v>29.09690846</v>
      </c>
      <c r="F37" s="20" t="n">
        <v>2.92560588</v>
      </c>
      <c r="G37" s="18" t="n">
        <v>64.65961417</v>
      </c>
      <c r="H37" s="20" t="n">
        <v>3.04963342</v>
      </c>
      <c r="I37" s="18" t="n">
        <v>0</v>
      </c>
      <c r="J37" s="20" t="n">
        <v>0</v>
      </c>
      <c r="K37" s="18" t="n">
        <v>0.3306083</v>
      </c>
      <c r="L37" s="20" t="n">
        <v>0.3130671</v>
      </c>
      <c r="M37" s="18" t="n">
        <v>0</v>
      </c>
      <c r="N37" s="20" t="n">
        <v>0</v>
      </c>
      <c r="O37" s="18" t="n">
        <v>0</v>
      </c>
      <c r="P37" s="20" t="n">
        <v>0</v>
      </c>
      <c r="Q37" s="18" t="n">
        <v>5.91286907</v>
      </c>
      <c r="R37" s="20" t="n">
        <v>1.50282695</v>
      </c>
    </row>
    <row r="38" spans="1:18">
      <c r="A38" s="15" t="s">
        <v>460</v>
      </c>
      <c r="B38" s="17" t="n">
        <v>2807</v>
      </c>
      <c r="C38" s="18">
        <f>(2336.0/B38*100)</f>
        <v/>
      </c>
      <c r="D38" s="19" t="n">
        <v>471</v>
      </c>
      <c r="E38" s="18" t="n">
        <v>23.91002328</v>
      </c>
      <c r="F38" s="20" t="n">
        <v>2.20329876</v>
      </c>
      <c r="G38" s="18" t="n">
        <v>71.57992962</v>
      </c>
      <c r="H38" s="20" t="n">
        <v>2.23799741</v>
      </c>
      <c r="I38" s="18" t="n">
        <v>0</v>
      </c>
      <c r="J38" s="20" t="n">
        <v>0</v>
      </c>
      <c r="K38" s="18" t="n">
        <v>0.49751041</v>
      </c>
      <c r="L38" s="20" t="n">
        <v>0.31099519</v>
      </c>
      <c r="M38" s="18" t="n">
        <v>0.23628359</v>
      </c>
      <c r="N38" s="20" t="n">
        <v>0.23507296</v>
      </c>
      <c r="O38" s="18" t="n">
        <v>0</v>
      </c>
      <c r="P38" s="20" t="n">
        <v>0</v>
      </c>
      <c r="Q38" s="18" t="n">
        <v>3.7762531</v>
      </c>
      <c r="R38" s="20" t="n">
        <v>1.09848695</v>
      </c>
    </row>
    <row r="39" spans="1:18">
      <c r="A39" s="15" t="s">
        <v>461</v>
      </c>
      <c r="B39" s="17" t="n">
        <v>2938</v>
      </c>
      <c r="C39" s="18">
        <f>(2567.0/B39*100)</f>
        <v/>
      </c>
      <c r="D39" s="19" t="n">
        <v>371</v>
      </c>
      <c r="E39" s="18" t="n">
        <v>38.29969975</v>
      </c>
      <c r="F39" s="20" t="n">
        <v>3.32605605</v>
      </c>
      <c r="G39" s="18" t="n">
        <v>57.07055906</v>
      </c>
      <c r="H39" s="20" t="n">
        <v>3.37697446</v>
      </c>
      <c r="I39" s="18" t="n">
        <v>0</v>
      </c>
      <c r="J39" s="20" t="n">
        <v>0</v>
      </c>
      <c r="K39" s="18" t="n">
        <v>0.20246867</v>
      </c>
      <c r="L39" s="20" t="n">
        <v>0.20293116</v>
      </c>
      <c r="M39" s="18" t="n">
        <v>0</v>
      </c>
      <c r="N39" s="20" t="n">
        <v>0</v>
      </c>
      <c r="O39" s="18" t="n">
        <v>0</v>
      </c>
      <c r="P39" s="20" t="n">
        <v>0</v>
      </c>
      <c r="Q39" s="18" t="n">
        <v>4.42727252</v>
      </c>
      <c r="R39" s="20" t="n">
        <v>1.12253504</v>
      </c>
    </row>
    <row r="40" spans="1:18">
      <c r="A40" s="15" t="s">
        <v>462</v>
      </c>
      <c r="B40" s="17" t="n">
        <v>6922</v>
      </c>
      <c r="C40" s="18">
        <f>(6068.0/B40*100)</f>
        <v/>
      </c>
      <c r="D40" s="19" t="n">
        <v>854</v>
      </c>
      <c r="E40" s="18" t="n">
        <v>39.75912189</v>
      </c>
      <c r="F40" s="20" t="n">
        <v>2.82451213</v>
      </c>
      <c r="G40" s="18" t="n">
        <v>58.19061904</v>
      </c>
      <c r="H40" s="20" t="n">
        <v>2.78975638</v>
      </c>
      <c r="I40" s="18" t="n">
        <v>0</v>
      </c>
      <c r="J40" s="20" t="n">
        <v>0</v>
      </c>
      <c r="K40" s="18" t="n">
        <v>0.13977452</v>
      </c>
      <c r="L40" s="20" t="n">
        <v>0.06501446</v>
      </c>
      <c r="M40" s="18" t="n">
        <v>0</v>
      </c>
      <c r="N40" s="20" t="n">
        <v>0</v>
      </c>
      <c r="O40" s="18" t="n">
        <v>0</v>
      </c>
      <c r="P40" s="20" t="n">
        <v>0</v>
      </c>
      <c r="Q40" s="18" t="n">
        <v>1.91048455</v>
      </c>
      <c r="R40" s="20" t="n">
        <v>0.69478826</v>
      </c>
    </row>
    <row r="41" spans="1:18">
      <c r="A41" s="15" t="s">
        <v>463</v>
      </c>
      <c r="B41" s="17" t="n">
        <v>2854</v>
      </c>
      <c r="C41" s="18">
        <f>(2505.0/B41*100)</f>
        <v/>
      </c>
      <c r="D41" s="19" t="n">
        <v>349</v>
      </c>
      <c r="E41" s="18" t="n">
        <v>42.3320394</v>
      </c>
      <c r="F41" s="20" t="n">
        <v>2.45972551</v>
      </c>
      <c r="G41" s="18" t="n">
        <v>56.69845216</v>
      </c>
      <c r="H41" s="20" t="n">
        <v>2.4329535</v>
      </c>
      <c r="I41" s="18" t="n">
        <v>0</v>
      </c>
      <c r="J41" s="20" t="n">
        <v>0</v>
      </c>
      <c r="K41" s="18" t="n">
        <v>0.30545128</v>
      </c>
      <c r="L41" s="20" t="n">
        <v>0.29999515</v>
      </c>
      <c r="M41" s="18" t="n">
        <v>0</v>
      </c>
      <c r="N41" s="20" t="n">
        <v>0</v>
      </c>
      <c r="O41" s="18" t="n">
        <v>0</v>
      </c>
      <c r="P41" s="20" t="n">
        <v>0</v>
      </c>
      <c r="Q41" s="18" t="n">
        <v>0.66405716</v>
      </c>
      <c r="R41" s="20" t="n">
        <v>0.48574143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(10922.0/B46*100)</f>
        <v/>
      </c>
      <c r="D46" s="19" t="n">
        <v>1151</v>
      </c>
      <c r="E46" s="18" t="n">
        <v>38.94527016</v>
      </c>
      <c r="F46" s="20" t="n">
        <v>1.93818895</v>
      </c>
      <c r="G46" s="18" t="n">
        <v>52.25732668</v>
      </c>
      <c r="H46" s="20" t="n">
        <v>1.98175111</v>
      </c>
      <c r="I46" s="18" t="n">
        <v>0</v>
      </c>
      <c r="J46" s="20" t="n">
        <v>0</v>
      </c>
      <c r="K46" s="18" t="n">
        <v>1.89846619</v>
      </c>
      <c r="L46" s="20" t="n">
        <v>0.53531438</v>
      </c>
      <c r="M46" s="18" t="n">
        <v>0.33650071</v>
      </c>
      <c r="N46" s="20" t="n">
        <v>0.27001553</v>
      </c>
      <c r="O46" s="18" t="n">
        <v>0</v>
      </c>
      <c r="P46" s="20" t="n">
        <v>0</v>
      </c>
      <c r="Q46" s="18" t="n">
        <v>6.56243626</v>
      </c>
      <c r="R46" s="20" t="n">
        <v>0.84142488</v>
      </c>
    </row>
    <row r="47" spans="1:18">
      <c r="A47" s="15" t="s">
        <v>470</v>
      </c>
      <c r="B47" s="17" t="n">
        <v>2823</v>
      </c>
      <c r="C47" s="18">
        <f>(2476.0/B47*100)</f>
        <v/>
      </c>
      <c r="D47" s="19" t="n">
        <v>347</v>
      </c>
      <c r="E47" s="18" t="n">
        <v>23.36950965</v>
      </c>
      <c r="F47" s="20" t="n">
        <v>1.89049335</v>
      </c>
      <c r="G47" s="18" t="n">
        <v>63.73205394</v>
      </c>
      <c r="H47" s="20" t="n">
        <v>2.24344954</v>
      </c>
      <c r="I47" s="18" t="n">
        <v>0</v>
      </c>
      <c r="J47" s="20" t="n">
        <v>0</v>
      </c>
      <c r="K47" s="18" t="n">
        <v>0.8264391</v>
      </c>
      <c r="L47" s="20" t="n">
        <v>0.4244611</v>
      </c>
      <c r="M47" s="18" t="n">
        <v>0</v>
      </c>
      <c r="N47" s="20" t="n">
        <v>0</v>
      </c>
      <c r="O47" s="18" t="n">
        <v>0</v>
      </c>
      <c r="P47" s="20" t="n">
        <v>0</v>
      </c>
      <c r="Q47" s="18" t="n">
        <v>12.0719973</v>
      </c>
      <c r="R47" s="20" t="n">
        <v>1.75704389</v>
      </c>
    </row>
    <row r="48" spans="1:18">
      <c r="A48" s="15" t="s">
        <v>471</v>
      </c>
      <c r="B48" s="17" t="n">
        <v>4682</v>
      </c>
      <c r="C48" s="18">
        <f>(4126.0/B48*100)</f>
        <v/>
      </c>
      <c r="D48" s="19" t="n">
        <v>556</v>
      </c>
      <c r="E48" s="18" t="n">
        <v>12.2005413</v>
      </c>
      <c r="F48" s="20" t="n">
        <v>1.7923311</v>
      </c>
      <c r="G48" s="18" t="n">
        <v>81.73534454</v>
      </c>
      <c r="H48" s="20" t="n">
        <v>2.55744986</v>
      </c>
      <c r="I48" s="18" t="n">
        <v>0</v>
      </c>
      <c r="J48" s="20" t="n">
        <v>0</v>
      </c>
      <c r="K48" s="18" t="n">
        <v>1.04564798</v>
      </c>
      <c r="L48" s="20" t="n">
        <v>0.54018339</v>
      </c>
      <c r="M48" s="18" t="n">
        <v>0</v>
      </c>
      <c r="N48" s="20" t="n">
        <v>0</v>
      </c>
      <c r="O48" s="18" t="n">
        <v>0</v>
      </c>
      <c r="P48" s="20" t="n">
        <v>0</v>
      </c>
      <c r="Q48" s="18" t="n">
        <v>5.01846618</v>
      </c>
      <c r="R48" s="20" t="n">
        <v>1.47030533</v>
      </c>
    </row>
    <row r="49" spans="1:18">
      <c r="A49" s="15" t="s">
        <v>472</v>
      </c>
      <c r="B49" s="17" t="n">
        <v>6158</v>
      </c>
      <c r="C49" s="18">
        <f>(5406.0/B49*100)</f>
        <v/>
      </c>
      <c r="D49" s="19" t="n">
        <v>752</v>
      </c>
      <c r="E49" s="18" t="n">
        <v>44.37319553</v>
      </c>
      <c r="F49" s="20" t="n">
        <v>2.5928189</v>
      </c>
      <c r="G49" s="18" t="n">
        <v>50.96871046</v>
      </c>
      <c r="H49" s="20" t="n">
        <v>2.56833254</v>
      </c>
      <c r="I49" s="18" t="n">
        <v>0</v>
      </c>
      <c r="J49" s="20" t="n">
        <v>0</v>
      </c>
      <c r="K49" s="18" t="n">
        <v>1.46521061</v>
      </c>
      <c r="L49" s="20" t="n">
        <v>0.4671399</v>
      </c>
      <c r="M49" s="18" t="n">
        <v>0</v>
      </c>
      <c r="N49" s="20" t="n">
        <v>0</v>
      </c>
      <c r="O49" s="18" t="n">
        <v>0</v>
      </c>
      <c r="P49" s="20" t="n">
        <v>0</v>
      </c>
      <c r="Q49" s="18" t="n">
        <v>3.19288339</v>
      </c>
      <c r="R49" s="20" t="n">
        <v>0.71739445</v>
      </c>
    </row>
    <row r="50" spans="1:18">
      <c r="A50" s="15" t="s">
        <v>473</v>
      </c>
      <c r="B50" s="17" t="n">
        <v>3494</v>
      </c>
      <c r="C50" s="18">
        <f>(3152.0/B50*100)</f>
        <v/>
      </c>
      <c r="D50" s="19" t="n">
        <v>342</v>
      </c>
      <c r="E50" s="18" t="n">
        <v>37.09400854</v>
      </c>
      <c r="F50" s="20" t="n">
        <v>2.72295759</v>
      </c>
      <c r="G50" s="18" t="n">
        <v>58.52907818</v>
      </c>
      <c r="H50" s="20" t="n">
        <v>2.68265351</v>
      </c>
      <c r="I50" s="18" t="n">
        <v>0</v>
      </c>
      <c r="J50" s="20" t="n">
        <v>0</v>
      </c>
      <c r="K50" s="18" t="n">
        <v>0.67155031</v>
      </c>
      <c r="L50" s="20" t="n">
        <v>0.48070148</v>
      </c>
      <c r="M50" s="18" t="n">
        <v>0</v>
      </c>
      <c r="N50" s="20" t="n">
        <v>0</v>
      </c>
      <c r="O50" s="18" t="n">
        <v>0</v>
      </c>
      <c r="P50" s="20" t="n">
        <v>0</v>
      </c>
      <c r="Q50" s="18" t="n">
        <v>3.70536296</v>
      </c>
      <c r="R50" s="20" t="n">
        <v>1.04803432</v>
      </c>
    </row>
    <row r="51" spans="1:18">
      <c r="A51" s="15" t="s">
        <v>474</v>
      </c>
      <c r="B51" s="17" t="n">
        <v>3013</v>
      </c>
      <c r="C51" s="18">
        <f>(2643.0/B51*100)</f>
        <v/>
      </c>
      <c r="D51" s="19" t="n">
        <v>370</v>
      </c>
      <c r="E51" s="18" t="n">
        <v>18.52720217</v>
      </c>
      <c r="F51" s="20" t="n">
        <v>2.06669541</v>
      </c>
      <c r="G51" s="18" t="n">
        <v>78.85827747</v>
      </c>
      <c r="H51" s="20" t="n">
        <v>2.22828749</v>
      </c>
      <c r="I51" s="18" t="n">
        <v>0</v>
      </c>
      <c r="J51" s="20" t="n">
        <v>0</v>
      </c>
      <c r="K51" s="18" t="n">
        <v>0</v>
      </c>
      <c r="L51" s="20" t="n">
        <v>0</v>
      </c>
      <c r="M51" s="18" t="n">
        <v>0</v>
      </c>
      <c r="N51" s="20" t="n">
        <v>0</v>
      </c>
      <c r="O51" s="18" t="n">
        <v>0</v>
      </c>
      <c r="P51" s="20" t="n">
        <v>0</v>
      </c>
      <c r="Q51" s="18" t="n">
        <v>2.61452036</v>
      </c>
      <c r="R51" s="20" t="n">
        <v>1.11016147</v>
      </c>
    </row>
    <row r="52" spans="1:18">
      <c r="A52" s="15" t="s">
        <v>475</v>
      </c>
      <c r="B52" s="17" t="n">
        <v>2760</v>
      </c>
      <c r="C52" s="18">
        <f>(2414.0/B52*100)</f>
        <v/>
      </c>
      <c r="D52" s="19" t="n">
        <v>346</v>
      </c>
      <c r="E52" s="18" t="n">
        <v>31.14560526</v>
      </c>
      <c r="F52" s="20" t="n">
        <v>2.80320763</v>
      </c>
      <c r="G52" s="18" t="n">
        <v>61.20894884</v>
      </c>
      <c r="H52" s="20" t="n">
        <v>3.05177686</v>
      </c>
      <c r="I52" s="18" t="n">
        <v>0</v>
      </c>
      <c r="J52" s="20" t="n">
        <v>0</v>
      </c>
      <c r="K52" s="18" t="n">
        <v>0.82741524</v>
      </c>
      <c r="L52" s="20" t="n">
        <v>0.50610851</v>
      </c>
      <c r="M52" s="18" t="n">
        <v>0.22124266</v>
      </c>
      <c r="N52" s="20" t="n">
        <v>0.22119933</v>
      </c>
      <c r="O52" s="18" t="n">
        <v>0</v>
      </c>
      <c r="P52" s="20" t="n">
        <v>0</v>
      </c>
      <c r="Q52" s="18" t="n">
        <v>6.59678801</v>
      </c>
      <c r="R52" s="20" t="n">
        <v>1.38468807</v>
      </c>
    </row>
    <row r="53" spans="1:18">
      <c r="A53" s="15" t="s">
        <v>476</v>
      </c>
      <c r="B53" s="17" t="n">
        <v>2474</v>
      </c>
      <c r="C53" s="18">
        <f>(2056.0/B53*100)</f>
        <v/>
      </c>
      <c r="D53" s="19" t="n">
        <v>418</v>
      </c>
      <c r="E53" s="18" t="n">
        <v>53.19544255</v>
      </c>
      <c r="F53" s="20" t="n">
        <v>2.71319387</v>
      </c>
      <c r="G53" s="18" t="n">
        <v>23.51784111</v>
      </c>
      <c r="H53" s="20" t="n">
        <v>2.00684726</v>
      </c>
      <c r="I53" s="18" t="n">
        <v>0</v>
      </c>
      <c r="J53" s="20" t="n">
        <v>0</v>
      </c>
      <c r="K53" s="18" t="n">
        <v>12.53384284</v>
      </c>
      <c r="L53" s="20" t="n">
        <v>1.55419087</v>
      </c>
      <c r="M53" s="18" t="n">
        <v>1.31979302</v>
      </c>
      <c r="N53" s="20" t="n">
        <v>1.43165674</v>
      </c>
      <c r="O53" s="18" t="n">
        <v>0</v>
      </c>
      <c r="P53" s="20" t="n">
        <v>0</v>
      </c>
      <c r="Q53" s="18" t="n">
        <v>9.433080479999999</v>
      </c>
      <c r="R53" s="20" t="n">
        <v>1.23255278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(2355.0/B55*100)</f>
        <v/>
      </c>
      <c r="D55" s="19" t="n">
        <v>320</v>
      </c>
      <c r="E55" s="18" t="n">
        <v>16.70363462</v>
      </c>
      <c r="F55" s="20" t="n">
        <v>2.36518731</v>
      </c>
      <c r="G55" s="18" t="n">
        <v>82.02623671000001</v>
      </c>
      <c r="H55" s="20" t="n">
        <v>2.44569755</v>
      </c>
      <c r="I55" s="18" t="n">
        <v>0</v>
      </c>
      <c r="J55" s="20" t="n">
        <v>0</v>
      </c>
      <c r="K55" s="18" t="n">
        <v>0</v>
      </c>
      <c r="L55" s="20" t="n">
        <v>0</v>
      </c>
      <c r="M55" s="18" t="n">
        <v>0</v>
      </c>
      <c r="N55" s="20" t="n">
        <v>0</v>
      </c>
      <c r="O55" s="18" t="n">
        <v>0</v>
      </c>
      <c r="P55" s="20" t="n">
        <v>0</v>
      </c>
      <c r="Q55" s="18" t="n">
        <v>1.27012867</v>
      </c>
      <c r="R55" s="20" t="n">
        <v>0.69117543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(2809.0/B61*100)</f>
        <v/>
      </c>
      <c r="D61" s="19" t="n">
        <v>392</v>
      </c>
      <c r="E61" s="18" t="n">
        <v>41.350008</v>
      </c>
      <c r="F61" s="20" t="n">
        <v>2.71654866</v>
      </c>
      <c r="G61" s="18" t="n">
        <v>56.54377931</v>
      </c>
      <c r="H61" s="20" t="n">
        <v>2.81187252</v>
      </c>
      <c r="I61" s="18" t="n">
        <v>0</v>
      </c>
      <c r="J61" s="20" t="n">
        <v>0</v>
      </c>
      <c r="K61" s="18" t="n">
        <v>0</v>
      </c>
      <c r="L61" s="20" t="n">
        <v>0</v>
      </c>
      <c r="M61" s="18" t="n">
        <v>0</v>
      </c>
      <c r="N61" s="20" t="n">
        <v>0</v>
      </c>
      <c r="O61" s="18" t="n">
        <v>0</v>
      </c>
      <c r="P61" s="20" t="n">
        <v>0</v>
      </c>
      <c r="Q61" s="18" t="n">
        <v>2.10621269</v>
      </c>
      <c r="R61" s="20" t="n">
        <v>0.88062913</v>
      </c>
    </row>
    <row r="62" spans="1:18">
      <c r="A62" s="15" t="s">
        <v>486</v>
      </c>
      <c r="B62" s="17" t="n">
        <v>2230</v>
      </c>
      <c r="C62" s="18">
        <f>(1976.0/B62*100)</f>
        <v/>
      </c>
      <c r="D62" s="19" t="n">
        <v>254</v>
      </c>
      <c r="E62" s="18" t="n">
        <v>18.47496113</v>
      </c>
      <c r="F62" s="20" t="n">
        <v>2.58742401</v>
      </c>
      <c r="G62" s="18" t="n">
        <v>81.1349391</v>
      </c>
      <c r="H62" s="20" t="n">
        <v>2.6116561</v>
      </c>
      <c r="I62" s="18" t="n">
        <v>0</v>
      </c>
      <c r="J62" s="20" t="n">
        <v>0</v>
      </c>
      <c r="K62" s="18" t="n">
        <v>0</v>
      </c>
      <c r="L62" s="20" t="n">
        <v>0</v>
      </c>
      <c r="M62" s="18" t="n">
        <v>0</v>
      </c>
      <c r="N62" s="20" t="n">
        <v>0</v>
      </c>
      <c r="O62" s="18" t="n">
        <v>0</v>
      </c>
      <c r="P62" s="20" t="n">
        <v>0</v>
      </c>
      <c r="Q62" s="18" t="n">
        <v>0.39009977</v>
      </c>
      <c r="R62" s="20" t="n">
        <v>0.39173973</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(2433.0/B67*100)</f>
        <v/>
      </c>
      <c r="D67" s="19" t="n">
        <v>338</v>
      </c>
      <c r="E67" s="18" t="n">
        <v>18.60533035</v>
      </c>
      <c r="F67" s="20" t="n">
        <v>1.80153713</v>
      </c>
      <c r="G67" s="18" t="n">
        <v>73.87940669</v>
      </c>
      <c r="H67" s="20" t="n">
        <v>2.21137488</v>
      </c>
      <c r="I67" s="18" t="n">
        <v>0</v>
      </c>
      <c r="J67" s="20" t="n">
        <v>0</v>
      </c>
      <c r="K67" s="18" t="n">
        <v>0.87022211</v>
      </c>
      <c r="L67" s="20" t="n">
        <v>0.5096973</v>
      </c>
      <c r="M67" s="18" t="n">
        <v>0</v>
      </c>
      <c r="N67" s="20" t="n">
        <v>0</v>
      </c>
      <c r="O67" s="18" t="n">
        <v>0</v>
      </c>
      <c r="P67" s="20" t="n">
        <v>0</v>
      </c>
      <c r="Q67" s="18" t="n">
        <v>6.64504085</v>
      </c>
      <c r="R67" s="20" t="n">
        <v>1.31798123</v>
      </c>
    </row>
    <row r="68" spans="1:18">
      <c r="A68" s="15" t="s">
        <v>492</v>
      </c>
      <c r="B68" s="17" t="n">
        <v>3460</v>
      </c>
      <c r="C68" s="18">
        <f>(3111.0/B68*100)</f>
        <v/>
      </c>
      <c r="D68" s="19" t="n">
        <v>349</v>
      </c>
      <c r="E68" s="18" t="n">
        <v>54.40120688</v>
      </c>
      <c r="F68" s="20" t="n">
        <v>3.08634909</v>
      </c>
      <c r="G68" s="18" t="n">
        <v>41.33844839</v>
      </c>
      <c r="H68" s="20" t="n">
        <v>3.40117784</v>
      </c>
      <c r="I68" s="18" t="n">
        <v>0</v>
      </c>
      <c r="J68" s="20" t="n">
        <v>0</v>
      </c>
      <c r="K68" s="18" t="n">
        <v>0</v>
      </c>
      <c r="L68" s="20" t="n">
        <v>0</v>
      </c>
      <c r="M68" s="18" t="n">
        <v>0.21760815</v>
      </c>
      <c r="N68" s="20" t="n">
        <v>0.21797904</v>
      </c>
      <c r="O68" s="18" t="n">
        <v>0</v>
      </c>
      <c r="P68" s="20" t="n">
        <v>0</v>
      </c>
      <c r="Q68" s="18" t="n">
        <v>4.04273658</v>
      </c>
      <c r="R68" s="20" t="n">
        <v>0.8574317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41.40663777</v>
      </c>
      <c r="F70" s="20" t="n">
        <v>1.72733364</v>
      </c>
      <c r="G70" s="18" t="n">
        <v>50.80590242</v>
      </c>
      <c r="H70" s="20" t="n">
        <v>1.74199296</v>
      </c>
      <c r="I70" s="18" t="n">
        <v>0</v>
      </c>
      <c r="J70" s="20" t="n">
        <v>0</v>
      </c>
      <c r="K70" s="18" t="n">
        <v>1.50517515</v>
      </c>
      <c r="L70" s="20" t="n">
        <v>0.35325101</v>
      </c>
      <c r="M70" s="18" t="n">
        <v>0.09460031000000001</v>
      </c>
      <c r="N70" s="20" t="n">
        <v>0.0944296</v>
      </c>
      <c r="O70" s="18" t="n">
        <v>0</v>
      </c>
      <c r="P70" s="20" t="n">
        <v>0</v>
      </c>
      <c r="Q70" s="18" t="n">
        <v>6.18768435</v>
      </c>
      <c r="R70" s="20" t="n">
        <v>0.76489606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(2775.0/B72*100)</f>
        <v/>
      </c>
      <c r="D72" s="19" t="n">
        <v>332</v>
      </c>
      <c r="E72" s="18" t="n">
        <v>21.4835686</v>
      </c>
      <c r="F72" s="20" t="n">
        <v>2.51499586</v>
      </c>
      <c r="G72" s="18" t="n">
        <v>75.76524526</v>
      </c>
      <c r="H72" s="20" t="n">
        <v>2.93155976</v>
      </c>
      <c r="I72" s="18" t="n">
        <v>0</v>
      </c>
      <c r="J72" s="20" t="n">
        <v>0</v>
      </c>
      <c r="K72" s="18" t="n">
        <v>0.92999333</v>
      </c>
      <c r="L72" s="20" t="n">
        <v>0.54991281</v>
      </c>
      <c r="M72" s="18" t="n">
        <v>0.29564519</v>
      </c>
      <c r="N72" s="20" t="n">
        <v>0.20348163</v>
      </c>
      <c r="O72" s="18" t="n">
        <v>0</v>
      </c>
      <c r="P72" s="20" t="n">
        <v>0</v>
      </c>
      <c r="Q72" s="18" t="n">
        <v>1.52554762</v>
      </c>
      <c r="R72" s="20" t="n">
        <v>0.76883281</v>
      </c>
    </row>
    <row r="73" spans="1:18">
      <c r="A73" s="15" t="s">
        <v>497</v>
      </c>
      <c r="B73" s="17" t="n">
        <v>2973</v>
      </c>
      <c r="C73" s="18">
        <f>(2591.0/B73*100)</f>
        <v/>
      </c>
      <c r="D73" s="19" t="n">
        <v>382</v>
      </c>
      <c r="E73" s="18" t="n">
        <v>24.72593958</v>
      </c>
      <c r="F73" s="20" t="n">
        <v>2.65141605</v>
      </c>
      <c r="G73" s="18" t="n">
        <v>75.07469876</v>
      </c>
      <c r="H73" s="20" t="n">
        <v>2.66099214</v>
      </c>
      <c r="I73" s="18" t="n">
        <v>0</v>
      </c>
      <c r="J73" s="20" t="n">
        <v>0</v>
      </c>
      <c r="K73" s="18" t="n">
        <v>0</v>
      </c>
      <c r="L73" s="20" t="n">
        <v>0</v>
      </c>
      <c r="M73" s="18" t="n">
        <v>0</v>
      </c>
      <c r="N73" s="20" t="n">
        <v>0</v>
      </c>
      <c r="O73" s="18" t="n">
        <v>0</v>
      </c>
      <c r="P73" s="20" t="n">
        <v>0</v>
      </c>
      <c r="Q73" s="18" t="n">
        <v>0.19936166</v>
      </c>
      <c r="R73" s="20" t="n">
        <v>0.20105562</v>
      </c>
    </row>
    <row r="74" spans="1:18">
      <c r="A74" s="15" t="s">
        <v>498</v>
      </c>
      <c r="B74" s="17" t="n">
        <v>3819</v>
      </c>
      <c r="C74" s="18">
        <f>(3347.0/B74*100)</f>
        <v/>
      </c>
      <c r="D74" s="19" t="n">
        <v>472</v>
      </c>
      <c r="E74" s="18" t="n">
        <v>15.2223296</v>
      </c>
      <c r="F74" s="20" t="n">
        <v>1.65188083</v>
      </c>
      <c r="G74" s="18" t="n">
        <v>82.59081725</v>
      </c>
      <c r="H74" s="20" t="n">
        <v>1.70998005</v>
      </c>
      <c r="I74" s="18" t="n">
        <v>0</v>
      </c>
      <c r="J74" s="20" t="n">
        <v>0</v>
      </c>
      <c r="K74" s="18" t="n">
        <v>0.16858738</v>
      </c>
      <c r="L74" s="20" t="n">
        <v>0.1679771</v>
      </c>
      <c r="M74" s="18" t="n">
        <v>0</v>
      </c>
      <c r="N74" s="20" t="n">
        <v>0</v>
      </c>
      <c r="O74" s="18" t="n">
        <v>0</v>
      </c>
      <c r="P74" s="20" t="n">
        <v>0</v>
      </c>
      <c r="Q74" s="18" t="n">
        <v>2.01826577</v>
      </c>
      <c r="R74" s="20" t="n">
        <v>0.6830068</v>
      </c>
    </row>
    <row r="75" spans="1:18">
      <c r="A75" s="15" t="s">
        <v>499</v>
      </c>
      <c r="B75" s="17" t="n">
        <v>4652</v>
      </c>
      <c r="C75" s="18">
        <f>(4108.0/B75*100)</f>
        <v/>
      </c>
      <c r="D75" s="19" t="n">
        <v>544</v>
      </c>
      <c r="E75" s="18" t="n">
        <v>38.34760185</v>
      </c>
      <c r="F75" s="20" t="n">
        <v>2.51702356</v>
      </c>
      <c r="G75" s="18" t="n">
        <v>60.06763449</v>
      </c>
      <c r="H75" s="20" t="n">
        <v>2.54949967</v>
      </c>
      <c r="I75" s="18" t="n">
        <v>0</v>
      </c>
      <c r="J75" s="20" t="n">
        <v>0</v>
      </c>
      <c r="K75" s="18" t="n">
        <v>0</v>
      </c>
      <c r="L75" s="20" t="n">
        <v>0</v>
      </c>
      <c r="M75" s="18" t="n">
        <v>0.2543142</v>
      </c>
      <c r="N75" s="20" t="n">
        <v>0.25345977</v>
      </c>
      <c r="O75" s="18" t="n">
        <v>0</v>
      </c>
      <c r="P75" s="20" t="n">
        <v>0</v>
      </c>
      <c r="Q75" s="18" t="n">
        <v>1.33044946</v>
      </c>
      <c r="R75" s="20" t="n">
        <v>0.54600464</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(2645.0/B77*100)</f>
        <v/>
      </c>
      <c r="D77" s="19" t="n">
        <v>324</v>
      </c>
      <c r="E77" s="18" t="n">
        <v>45.12649167</v>
      </c>
      <c r="F77" s="20" t="n">
        <v>3.00457005</v>
      </c>
      <c r="G77" s="18" t="n">
        <v>36.793482</v>
      </c>
      <c r="H77" s="20" t="n">
        <v>2.88355638</v>
      </c>
      <c r="I77" s="18" t="n">
        <v>0</v>
      </c>
      <c r="J77" s="20" t="n">
        <v>0</v>
      </c>
      <c r="K77" s="18" t="n">
        <v>1.89168927</v>
      </c>
      <c r="L77" s="20" t="n">
        <v>0.8515211499999999</v>
      </c>
      <c r="M77" s="18" t="n">
        <v>0</v>
      </c>
      <c r="N77" s="20" t="n">
        <v>0</v>
      </c>
      <c r="O77" s="18" t="n">
        <v>0</v>
      </c>
      <c r="P77" s="20" t="n">
        <v>0</v>
      </c>
      <c r="Q77" s="18" t="n">
        <v>16.18833706</v>
      </c>
      <c r="R77" s="20" t="n">
        <v>1.9614405</v>
      </c>
    </row>
    <row r="78" spans="1:18">
      <c r="A78" s="15" t="s">
        <v>502</v>
      </c>
      <c r="B78" s="17" t="n">
        <v>7115</v>
      </c>
      <c r="C78" s="18">
        <f>(6212.0/B78*100)</f>
        <v/>
      </c>
      <c r="D78" s="19" t="n">
        <v>903</v>
      </c>
      <c r="E78" s="18" t="n">
        <v>34.42247998</v>
      </c>
      <c r="F78" s="20" t="n">
        <v>1.82692976</v>
      </c>
      <c r="G78" s="18" t="n">
        <v>62.77282061</v>
      </c>
      <c r="H78" s="20" t="n">
        <v>2.06940822</v>
      </c>
      <c r="I78" s="18" t="n">
        <v>0</v>
      </c>
      <c r="J78" s="20" t="n">
        <v>0</v>
      </c>
      <c r="K78" s="18" t="n">
        <v>0.61200718</v>
      </c>
      <c r="L78" s="20" t="n">
        <v>0.34321</v>
      </c>
      <c r="M78" s="18" t="n">
        <v>0.03664926</v>
      </c>
      <c r="N78" s="20" t="n">
        <v>0.03656282</v>
      </c>
      <c r="O78" s="18" t="n">
        <v>0</v>
      </c>
      <c r="P78" s="20" t="n">
        <v>0</v>
      </c>
      <c r="Q78" s="18" t="n">
        <v>2.15604298</v>
      </c>
      <c r="R78" s="20" t="n">
        <v>0.60286569</v>
      </c>
    </row>
    <row r="79" spans="1:18">
      <c r="A79" s="15" t="s">
        <v>503</v>
      </c>
      <c r="B79" s="17" t="n">
        <v>3154</v>
      </c>
      <c r="C79" s="18">
        <f>(2791.0/B79*100)</f>
        <v/>
      </c>
      <c r="D79" s="19" t="n">
        <v>363</v>
      </c>
      <c r="E79" s="18" t="n">
        <v>33.03851436</v>
      </c>
      <c r="F79" s="20" t="n">
        <v>2.36486995</v>
      </c>
      <c r="G79" s="18" t="n">
        <v>51.22392216</v>
      </c>
      <c r="H79" s="20" t="n">
        <v>2.80401658</v>
      </c>
      <c r="I79" s="18" t="n">
        <v>0</v>
      </c>
      <c r="J79" s="20" t="n">
        <v>0</v>
      </c>
      <c r="K79" s="18" t="n">
        <v>1.24057439</v>
      </c>
      <c r="L79" s="20" t="n">
        <v>0.52585595</v>
      </c>
      <c r="M79" s="18" t="n">
        <v>0.5055494699999999</v>
      </c>
      <c r="N79" s="20" t="n">
        <v>0.30254903</v>
      </c>
      <c r="O79" s="18" t="n">
        <v>0</v>
      </c>
      <c r="P79" s="20" t="n">
        <v>0</v>
      </c>
      <c r="Q79" s="18" t="n">
        <v>13.99143962</v>
      </c>
      <c r="R79" s="20" t="n">
        <v>1.77687172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(14054.0/B82*100)</f>
        <v/>
      </c>
      <c r="D82" s="19" t="n">
        <v>1907</v>
      </c>
      <c r="E82" s="18" t="n">
        <v>20.56828693</v>
      </c>
      <c r="F82" s="20" t="n">
        <v>1.01651724</v>
      </c>
      <c r="G82" s="18" t="n">
        <v>76.74844328</v>
      </c>
      <c r="H82" s="20" t="n">
        <v>1.18051058</v>
      </c>
      <c r="I82" s="18" t="n">
        <v>0</v>
      </c>
      <c r="J82" s="20" t="n">
        <v>0</v>
      </c>
      <c r="K82" s="18" t="n">
        <v>0.21261772</v>
      </c>
      <c r="L82" s="20" t="n">
        <v>0.09248755</v>
      </c>
      <c r="M82" s="18" t="n">
        <v>0</v>
      </c>
      <c r="N82" s="20" t="n">
        <v>0</v>
      </c>
      <c r="O82" s="18" t="n">
        <v>0</v>
      </c>
      <c r="P82" s="20" t="n">
        <v>0</v>
      </c>
      <c r="Q82" s="18" t="n">
        <v>2.47065207</v>
      </c>
      <c r="R82" s="20" t="n">
        <v>0.56934595</v>
      </c>
    </row>
    <row r="83" spans="1:18">
      <c r="A83" s="15" t="s">
        <v>507</v>
      </c>
      <c r="B83" s="17" t="n">
        <v>808</v>
      </c>
      <c r="C83" s="18">
        <f>(712.0/B83*100)</f>
        <v/>
      </c>
      <c r="D83" s="19" t="n">
        <v>96</v>
      </c>
      <c r="E83" s="18" t="n">
        <v>31.06494606</v>
      </c>
      <c r="F83" s="20" t="n">
        <v>4.9557984</v>
      </c>
      <c r="G83" s="18" t="n">
        <v>66.97838661</v>
      </c>
      <c r="H83" s="20" t="n">
        <v>5.16199853</v>
      </c>
      <c r="I83" s="18" t="n">
        <v>0</v>
      </c>
      <c r="J83" s="20" t="n">
        <v>0</v>
      </c>
      <c r="K83" s="18" t="n">
        <v>0</v>
      </c>
      <c r="L83" s="20" t="n">
        <v>0</v>
      </c>
      <c r="M83" s="18" t="n">
        <v>0</v>
      </c>
      <c r="N83" s="20" t="n">
        <v>0</v>
      </c>
      <c r="O83" s="18" t="n">
        <v>0</v>
      </c>
      <c r="P83" s="20" t="n">
        <v>0</v>
      </c>
      <c r="Q83" s="18" t="n">
        <v>1.95666733</v>
      </c>
      <c r="R83" s="20" t="n">
        <v>1.56288222</v>
      </c>
    </row>
    <row r="84" spans="1:18">
      <c r="A84" s="23" t="s">
        <v>508</v>
      </c>
      <c r="B84" s="24" t="n">
        <v>938</v>
      </c>
      <c r="C84" s="25">
        <f>(816.0/B84*100)</f>
        <v/>
      </c>
      <c r="D84" s="19" t="n">
        <v>122</v>
      </c>
      <c r="E84" s="18" t="n">
        <v>48.92576959</v>
      </c>
      <c r="F84" s="20" t="n">
        <v>4.68686342</v>
      </c>
      <c r="G84" s="18" t="n">
        <v>51.07423041</v>
      </c>
      <c r="H84" s="20" t="n">
        <v>4.68686342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(6302.0/B7*100)</f>
        <v/>
      </c>
      <c r="D7" s="19" t="n">
        <v>861</v>
      </c>
      <c r="E7" s="18" t="n">
        <v>20.75390988</v>
      </c>
      <c r="F7" s="20" t="n">
        <v>1.53618457</v>
      </c>
      <c r="G7" s="18" t="n">
        <v>74.78517721999999</v>
      </c>
      <c r="H7" s="20" t="n">
        <v>1.70100578</v>
      </c>
      <c r="I7" s="18" t="n">
        <v>0</v>
      </c>
      <c r="J7" s="20" t="n">
        <v>0</v>
      </c>
      <c r="K7" s="18" t="n">
        <v>0.21850265</v>
      </c>
      <c r="L7" s="20" t="n">
        <v>0.17165819</v>
      </c>
      <c r="M7" s="18" t="n">
        <v>0.01448729</v>
      </c>
      <c r="N7" s="20" t="n">
        <v>0.01451582</v>
      </c>
      <c r="O7" s="18" t="n">
        <v>0</v>
      </c>
      <c r="P7" s="20" t="n">
        <v>0</v>
      </c>
      <c r="Q7" s="18" t="n">
        <v>4.22792297</v>
      </c>
      <c r="R7" s="20" t="n">
        <v>0.73331861</v>
      </c>
    </row>
    <row r="8" spans="1:18">
      <c r="A8" s="15" t="s">
        <v>430</v>
      </c>
      <c r="B8" s="17" t="n">
        <v>3443</v>
      </c>
      <c r="C8" s="18">
        <f>(3012.0/B8*100)</f>
        <v/>
      </c>
      <c r="D8" s="19" t="n">
        <v>431</v>
      </c>
      <c r="E8" s="18" t="n">
        <v>16.67654178</v>
      </c>
      <c r="F8" s="20" t="n">
        <v>1.93573928</v>
      </c>
      <c r="G8" s="18" t="n">
        <v>78.20771931</v>
      </c>
      <c r="H8" s="20" t="n">
        <v>2.26538617</v>
      </c>
      <c r="I8" s="18" t="n">
        <v>0</v>
      </c>
      <c r="J8" s="20" t="n">
        <v>0</v>
      </c>
      <c r="K8" s="18" t="n">
        <v>0</v>
      </c>
      <c r="L8" s="20" t="n">
        <v>0</v>
      </c>
      <c r="M8" s="18" t="n">
        <v>0</v>
      </c>
      <c r="N8" s="20" t="n">
        <v>0</v>
      </c>
      <c r="O8" s="18" t="n">
        <v>0</v>
      </c>
      <c r="P8" s="20" t="n">
        <v>0</v>
      </c>
      <c r="Q8" s="18" t="n">
        <v>5.11573891</v>
      </c>
      <c r="R8" s="20" t="n">
        <v>1.50663515</v>
      </c>
    </row>
    <row r="9" spans="1:18">
      <c r="A9" s="15" t="s">
        <v>431</v>
      </c>
      <c r="B9" s="17" t="n">
        <v>4752</v>
      </c>
      <c r="C9" s="18">
        <f>(4193.0/B9*100)</f>
        <v/>
      </c>
      <c r="D9" s="19" t="n">
        <v>559</v>
      </c>
      <c r="E9" s="18" t="n">
        <v>15.6823933</v>
      </c>
      <c r="F9" s="20" t="n">
        <v>1.39710549</v>
      </c>
      <c r="G9" s="18" t="n">
        <v>76.26073524</v>
      </c>
      <c r="H9" s="20" t="n">
        <v>1.91685493</v>
      </c>
      <c r="I9" s="18" t="n">
        <v>0</v>
      </c>
      <c r="J9" s="20" t="n">
        <v>0</v>
      </c>
      <c r="K9" s="18" t="n">
        <v>0.45539106</v>
      </c>
      <c r="L9" s="20" t="n">
        <v>0.33339176</v>
      </c>
      <c r="M9" s="18" t="n">
        <v>0.60213288</v>
      </c>
      <c r="N9" s="20" t="n">
        <v>0.35951558</v>
      </c>
      <c r="O9" s="18" t="n">
        <v>0</v>
      </c>
      <c r="P9" s="20" t="n">
        <v>0</v>
      </c>
      <c r="Q9" s="18" t="n">
        <v>6.99934751</v>
      </c>
      <c r="R9" s="20" t="n">
        <v>1.2286188</v>
      </c>
    </row>
    <row r="10" spans="1:18">
      <c r="A10" s="15" t="s">
        <v>432</v>
      </c>
      <c r="B10" s="17" t="n">
        <v>10022</v>
      </c>
      <c r="C10" s="18">
        <f>(8787.0/B10*100)</f>
        <v/>
      </c>
      <c r="D10" s="19" t="n">
        <v>1235</v>
      </c>
      <c r="E10" s="18" t="n">
        <v>17.45602764</v>
      </c>
      <c r="F10" s="20" t="n">
        <v>1.50293098</v>
      </c>
      <c r="G10" s="18" t="n">
        <v>80.64126124000001</v>
      </c>
      <c r="H10" s="20" t="n">
        <v>1.64638696</v>
      </c>
      <c r="I10" s="18" t="n">
        <v>0</v>
      </c>
      <c r="J10" s="20" t="n">
        <v>0</v>
      </c>
      <c r="K10" s="18" t="n">
        <v>0.3624366</v>
      </c>
      <c r="L10" s="20" t="n">
        <v>0.23436124</v>
      </c>
      <c r="M10" s="18" t="n">
        <v>0</v>
      </c>
      <c r="N10" s="20" t="n">
        <v>0</v>
      </c>
      <c r="O10" s="18" t="n">
        <v>0</v>
      </c>
      <c r="P10" s="20" t="n">
        <v>0</v>
      </c>
      <c r="Q10" s="18" t="n">
        <v>1.54027452</v>
      </c>
      <c r="R10" s="20" t="n">
        <v>0.45238082</v>
      </c>
    </row>
    <row r="11" spans="1:18">
      <c r="A11" s="15" t="s">
        <v>433</v>
      </c>
      <c r="B11" s="17" t="n">
        <v>3500</v>
      </c>
      <c r="C11" s="18">
        <f>(3076.0/B11*100)</f>
        <v/>
      </c>
      <c r="D11" s="19" t="n">
        <v>424</v>
      </c>
      <c r="E11" s="18" t="n">
        <v>21.90166429</v>
      </c>
      <c r="F11" s="20" t="n">
        <v>2.6260398</v>
      </c>
      <c r="G11" s="18" t="n">
        <v>71.92370491</v>
      </c>
      <c r="H11" s="20" t="n">
        <v>2.59581487</v>
      </c>
      <c r="I11" s="18" t="n">
        <v>0</v>
      </c>
      <c r="J11" s="20" t="n">
        <v>0</v>
      </c>
      <c r="K11" s="18" t="n">
        <v>0.68016881</v>
      </c>
      <c r="L11" s="20" t="n">
        <v>0.43465311</v>
      </c>
      <c r="M11" s="18" t="n">
        <v>0</v>
      </c>
      <c r="N11" s="20" t="n">
        <v>0</v>
      </c>
      <c r="O11" s="18" t="n">
        <v>0</v>
      </c>
      <c r="P11" s="20" t="n">
        <v>0</v>
      </c>
      <c r="Q11" s="18" t="n">
        <v>5.49446199</v>
      </c>
      <c r="R11" s="20" t="n">
        <v>1.05933585</v>
      </c>
    </row>
    <row r="12" spans="1:18">
      <c r="A12" s="15" t="s">
        <v>434</v>
      </c>
      <c r="B12" s="17" t="n">
        <v>3422</v>
      </c>
      <c r="C12" s="18">
        <f>(3019.0/B12*100)</f>
        <v/>
      </c>
      <c r="D12" s="19" t="n">
        <v>403</v>
      </c>
      <c r="E12" s="18" t="n">
        <v>14.06838839</v>
      </c>
      <c r="F12" s="20" t="n">
        <v>2.02888075</v>
      </c>
      <c r="G12" s="18" t="n">
        <v>83.72334854</v>
      </c>
      <c r="H12" s="20" t="n">
        <v>2.21958759</v>
      </c>
      <c r="I12" s="18" t="n">
        <v>0</v>
      </c>
      <c r="J12" s="20" t="n">
        <v>0</v>
      </c>
      <c r="K12" s="18" t="n">
        <v>0</v>
      </c>
      <c r="L12" s="20" t="n">
        <v>0</v>
      </c>
      <c r="M12" s="18" t="n">
        <v>0</v>
      </c>
      <c r="N12" s="20" t="n">
        <v>0</v>
      </c>
      <c r="O12" s="18" t="n">
        <v>0</v>
      </c>
      <c r="P12" s="20" t="n">
        <v>0</v>
      </c>
      <c r="Q12" s="18" t="n">
        <v>2.20826306</v>
      </c>
      <c r="R12" s="20" t="n">
        <v>0.81219272</v>
      </c>
    </row>
    <row r="13" spans="1:18">
      <c r="A13" s="15" t="s">
        <v>435</v>
      </c>
      <c r="B13" s="17" t="n">
        <v>3602</v>
      </c>
      <c r="C13" s="18">
        <f>(3197.0/B13*100)</f>
        <v/>
      </c>
      <c r="D13" s="19" t="n">
        <v>405</v>
      </c>
      <c r="E13" s="18" t="n">
        <v>17.30111902</v>
      </c>
      <c r="F13" s="20" t="n">
        <v>2.28997378</v>
      </c>
      <c r="G13" s="18" t="n">
        <v>76.64909329</v>
      </c>
      <c r="H13" s="20" t="n">
        <v>2.67080082</v>
      </c>
      <c r="I13" s="18" t="n">
        <v>0</v>
      </c>
      <c r="J13" s="20" t="n">
        <v>0</v>
      </c>
      <c r="K13" s="18" t="n">
        <v>0.9356385699999999</v>
      </c>
      <c r="L13" s="20" t="n">
        <v>0.50985715</v>
      </c>
      <c r="M13" s="18" t="n">
        <v>0</v>
      </c>
      <c r="N13" s="20" t="n">
        <v>0</v>
      </c>
      <c r="O13" s="18" t="n">
        <v>0</v>
      </c>
      <c r="P13" s="20" t="n">
        <v>0</v>
      </c>
      <c r="Q13" s="18" t="n">
        <v>5.11414913</v>
      </c>
      <c r="R13" s="20" t="n">
        <v>1.399381</v>
      </c>
    </row>
    <row r="14" spans="1:18">
      <c r="A14" s="15" t="s">
        <v>436</v>
      </c>
      <c r="B14" s="17" t="n">
        <v>2788</v>
      </c>
      <c r="C14" s="18">
        <f>(2457.0/B14*100)</f>
        <v/>
      </c>
      <c r="D14" s="19" t="n">
        <v>331</v>
      </c>
      <c r="E14" s="18" t="n">
        <v>9.510196110000001</v>
      </c>
      <c r="F14" s="20" t="n">
        <v>1.85812283</v>
      </c>
      <c r="G14" s="18" t="n">
        <v>88.68858293</v>
      </c>
      <c r="H14" s="20" t="n">
        <v>2.04323351</v>
      </c>
      <c r="I14" s="18" t="n">
        <v>0</v>
      </c>
      <c r="J14" s="20" t="n">
        <v>0</v>
      </c>
      <c r="K14" s="18" t="n">
        <v>0.23764508</v>
      </c>
      <c r="L14" s="20" t="n">
        <v>0.25327842</v>
      </c>
      <c r="M14" s="18" t="n">
        <v>0</v>
      </c>
      <c r="N14" s="20" t="n">
        <v>0</v>
      </c>
      <c r="O14" s="18" t="n">
        <v>0</v>
      </c>
      <c r="P14" s="20" t="n">
        <v>0</v>
      </c>
      <c r="Q14" s="18" t="n">
        <v>1.56357587</v>
      </c>
      <c r="R14" s="20" t="n">
        <v>0.8316619200000001</v>
      </c>
    </row>
    <row r="15" spans="1:18">
      <c r="A15" s="15" t="s">
        <v>437</v>
      </c>
      <c r="B15" s="17" t="n">
        <v>2863</v>
      </c>
      <c r="C15" s="18">
        <f>(2519.0/B15*100)</f>
        <v/>
      </c>
      <c r="D15" s="19" t="n">
        <v>344</v>
      </c>
      <c r="E15" s="18" t="n">
        <v>8.945263969999999</v>
      </c>
      <c r="F15" s="20" t="n">
        <v>1.6436389</v>
      </c>
      <c r="G15" s="18" t="n">
        <v>87.92099111</v>
      </c>
      <c r="H15" s="20" t="n">
        <v>1.71689141</v>
      </c>
      <c r="I15" s="18" t="n">
        <v>0</v>
      </c>
      <c r="J15" s="20" t="n">
        <v>0</v>
      </c>
      <c r="K15" s="18" t="n">
        <v>0.27449146</v>
      </c>
      <c r="L15" s="20" t="n">
        <v>0.27453344</v>
      </c>
      <c r="M15" s="18" t="n">
        <v>0</v>
      </c>
      <c r="N15" s="20" t="n">
        <v>0</v>
      </c>
      <c r="O15" s="18" t="n">
        <v>0</v>
      </c>
      <c r="P15" s="20" t="n">
        <v>0</v>
      </c>
      <c r="Q15" s="18" t="n">
        <v>2.85925346</v>
      </c>
      <c r="R15" s="20" t="n">
        <v>0.64948223</v>
      </c>
    </row>
    <row r="16" spans="1:18">
      <c r="A16" s="15" t="s">
        <v>438</v>
      </c>
      <c r="B16" s="17" t="n">
        <v>3111</v>
      </c>
      <c r="C16" s="18">
        <f>(2726.0/B16*100)</f>
        <v/>
      </c>
      <c r="D16" s="19" t="n">
        <v>385</v>
      </c>
      <c r="E16" s="18" t="n">
        <v>12.62348892</v>
      </c>
      <c r="F16" s="20" t="n">
        <v>1.57993155</v>
      </c>
      <c r="G16" s="18" t="n">
        <v>79.79105296</v>
      </c>
      <c r="H16" s="20" t="n">
        <v>2.01378676</v>
      </c>
      <c r="I16" s="18" t="n">
        <v>0</v>
      </c>
      <c r="J16" s="20" t="n">
        <v>0</v>
      </c>
      <c r="K16" s="18" t="n">
        <v>2.45602808</v>
      </c>
      <c r="L16" s="20" t="n">
        <v>0.90752369</v>
      </c>
      <c r="M16" s="18" t="n">
        <v>0.24469018</v>
      </c>
      <c r="N16" s="20" t="n">
        <v>0.32052422</v>
      </c>
      <c r="O16" s="18" t="n">
        <v>0</v>
      </c>
      <c r="P16" s="20" t="n">
        <v>0</v>
      </c>
      <c r="Q16" s="18" t="n">
        <v>4.88473986</v>
      </c>
      <c r="R16" s="20" t="n">
        <v>1.02340032</v>
      </c>
    </row>
    <row r="17" spans="1:18">
      <c r="A17" s="15" t="s">
        <v>439</v>
      </c>
      <c r="B17" s="17" t="n">
        <v>3197</v>
      </c>
      <c r="C17" s="18">
        <f>(2836.0/B17*100)</f>
        <v/>
      </c>
      <c r="D17" s="19" t="n">
        <v>361</v>
      </c>
      <c r="E17" s="18" t="n">
        <v>12.48794747</v>
      </c>
      <c r="F17" s="20" t="n">
        <v>1.79111395</v>
      </c>
      <c r="G17" s="18" t="n">
        <v>81.38361767000001</v>
      </c>
      <c r="H17" s="20" t="n">
        <v>1.97763482</v>
      </c>
      <c r="I17" s="18" t="n">
        <v>0</v>
      </c>
      <c r="J17" s="20" t="n">
        <v>0</v>
      </c>
      <c r="K17" s="18" t="n">
        <v>1.36461616</v>
      </c>
      <c r="L17" s="20" t="n">
        <v>0.38761331</v>
      </c>
      <c r="M17" s="18" t="n">
        <v>0</v>
      </c>
      <c r="N17" s="20" t="n">
        <v>0</v>
      </c>
      <c r="O17" s="18" t="n">
        <v>0</v>
      </c>
      <c r="P17" s="20" t="n">
        <v>0</v>
      </c>
      <c r="Q17" s="18" t="n">
        <v>4.7638187</v>
      </c>
      <c r="R17" s="20" t="n">
        <v>0.94499369</v>
      </c>
    </row>
    <row r="18" spans="1:18">
      <c r="A18" s="15" t="s">
        <v>440</v>
      </c>
      <c r="B18" s="17" t="n">
        <v>2706</v>
      </c>
      <c r="C18" s="18">
        <f>(2378.0/B18*100)</f>
        <v/>
      </c>
      <c r="D18" s="19" t="n">
        <v>328</v>
      </c>
      <c r="E18" s="18" t="n">
        <v>36.16524332</v>
      </c>
      <c r="F18" s="20" t="n">
        <v>2.8610111</v>
      </c>
      <c r="G18" s="18" t="n">
        <v>55.98940783</v>
      </c>
      <c r="H18" s="20" t="n">
        <v>2.80378392</v>
      </c>
      <c r="I18" s="18" t="n">
        <v>0</v>
      </c>
      <c r="J18" s="20" t="n">
        <v>0</v>
      </c>
      <c r="K18" s="18" t="n">
        <v>0.14027285</v>
      </c>
      <c r="L18" s="20" t="n">
        <v>0.13218076</v>
      </c>
      <c r="M18" s="18" t="n">
        <v>0</v>
      </c>
      <c r="N18" s="20" t="n">
        <v>0</v>
      </c>
      <c r="O18" s="18" t="n">
        <v>0</v>
      </c>
      <c r="P18" s="20" t="n">
        <v>0</v>
      </c>
      <c r="Q18" s="18" t="n">
        <v>7.705076</v>
      </c>
      <c r="R18" s="20" t="n">
        <v>1.6189038</v>
      </c>
    </row>
    <row r="19" spans="1:18">
      <c r="A19" s="15" t="s">
        <v>441</v>
      </c>
      <c r="B19" s="17" t="n">
        <v>2850</v>
      </c>
      <c r="C19" s="18">
        <f>(2517.0/B19*100)</f>
        <v/>
      </c>
      <c r="D19" s="19" t="n">
        <v>333</v>
      </c>
      <c r="E19" s="18" t="n">
        <v>33.26818956</v>
      </c>
      <c r="F19" s="20" t="n">
        <v>2.70810202</v>
      </c>
      <c r="G19" s="18" t="n">
        <v>56.25279988</v>
      </c>
      <c r="H19" s="20" t="n">
        <v>2.72698184</v>
      </c>
      <c r="I19" s="18" t="n">
        <v>0</v>
      </c>
      <c r="J19" s="20" t="n">
        <v>0</v>
      </c>
      <c r="K19" s="18" t="n">
        <v>0.26877386</v>
      </c>
      <c r="L19" s="20" t="n">
        <v>0.26851444</v>
      </c>
      <c r="M19" s="18" t="n">
        <v>0.32101883</v>
      </c>
      <c r="N19" s="20" t="n">
        <v>0.28984776</v>
      </c>
      <c r="O19" s="18" t="n">
        <v>0</v>
      </c>
      <c r="P19" s="20" t="n">
        <v>0</v>
      </c>
      <c r="Q19" s="18" t="n">
        <v>9.88921787</v>
      </c>
      <c r="R19" s="20" t="n">
        <v>1.9421842</v>
      </c>
    </row>
    <row r="20" spans="1:18">
      <c r="A20" s="15" t="s">
        <v>442</v>
      </c>
      <c r="B20" s="17" t="n">
        <v>1741</v>
      </c>
      <c r="C20" s="18">
        <f>(1532.0/B20*100)</f>
        <v/>
      </c>
      <c r="D20" s="19" t="n">
        <v>209</v>
      </c>
      <c r="E20" s="18" t="n">
        <v>15.03619716</v>
      </c>
      <c r="F20" s="20" t="n">
        <v>2.71777438</v>
      </c>
      <c r="G20" s="18" t="n">
        <v>82.02243516</v>
      </c>
      <c r="H20" s="20" t="n">
        <v>2.82476253</v>
      </c>
      <c r="I20" s="18" t="n">
        <v>0</v>
      </c>
      <c r="J20" s="20" t="n">
        <v>0</v>
      </c>
      <c r="K20" s="18" t="n">
        <v>0.73704772</v>
      </c>
      <c r="L20" s="20" t="n">
        <v>0.75334651</v>
      </c>
      <c r="M20" s="18" t="n">
        <v>0</v>
      </c>
      <c r="N20" s="20" t="n">
        <v>0</v>
      </c>
      <c r="O20" s="18" t="n">
        <v>0</v>
      </c>
      <c r="P20" s="20" t="n">
        <v>0</v>
      </c>
      <c r="Q20" s="18" t="n">
        <v>2.20431997</v>
      </c>
      <c r="R20" s="20" t="n">
        <v>0.9583423</v>
      </c>
    </row>
    <row r="21" spans="1:18">
      <c r="A21" s="15" t="s">
        <v>443</v>
      </c>
      <c r="B21" s="17" t="n">
        <v>2833</v>
      </c>
      <c r="C21" s="18">
        <f>(2355.0/B21*100)</f>
        <v/>
      </c>
      <c r="D21" s="19" t="n">
        <v>478</v>
      </c>
      <c r="E21" s="18" t="n">
        <v>15.14327543</v>
      </c>
      <c r="F21" s="20" t="n">
        <v>1.73544038</v>
      </c>
      <c r="G21" s="18" t="n">
        <v>82.90239966</v>
      </c>
      <c r="H21" s="20" t="n">
        <v>2.04299379</v>
      </c>
      <c r="I21" s="18" t="n">
        <v>0</v>
      </c>
      <c r="J21" s="20" t="n">
        <v>0</v>
      </c>
      <c r="K21" s="18" t="n">
        <v>0.15909254</v>
      </c>
      <c r="L21" s="20" t="n">
        <v>0.15853621</v>
      </c>
      <c r="M21" s="18" t="n">
        <v>0</v>
      </c>
      <c r="N21" s="20" t="n">
        <v>0</v>
      </c>
      <c r="O21" s="18" t="n">
        <v>0</v>
      </c>
      <c r="P21" s="20" t="n">
        <v>0</v>
      </c>
      <c r="Q21" s="18" t="n">
        <v>1.79523237</v>
      </c>
      <c r="R21" s="20" t="n">
        <v>0.72507127</v>
      </c>
    </row>
    <row r="22" spans="1:18">
      <c r="A22" s="15" t="s">
        <v>444</v>
      </c>
      <c r="B22" s="17" t="n">
        <v>3667</v>
      </c>
      <c r="C22" s="18">
        <f>(3283.0/B22*100)</f>
        <v/>
      </c>
      <c r="D22" s="19" t="n">
        <v>384</v>
      </c>
      <c r="E22" s="18" t="n">
        <v>17.16109144</v>
      </c>
      <c r="F22" s="20" t="n">
        <v>2.08241754</v>
      </c>
      <c r="G22" s="18" t="n">
        <v>75.64192377000001</v>
      </c>
      <c r="H22" s="20" t="n">
        <v>2.29903103</v>
      </c>
      <c r="I22" s="18" t="n">
        <v>0</v>
      </c>
      <c r="J22" s="20" t="n">
        <v>0</v>
      </c>
      <c r="K22" s="18" t="n">
        <v>0.79253836</v>
      </c>
      <c r="L22" s="20" t="n">
        <v>0.42872756</v>
      </c>
      <c r="M22" s="18" t="n">
        <v>0</v>
      </c>
      <c r="N22" s="20" t="n">
        <v>0</v>
      </c>
      <c r="O22" s="18" t="n">
        <v>0</v>
      </c>
      <c r="P22" s="20" t="n">
        <v>0</v>
      </c>
      <c r="Q22" s="18" t="n">
        <v>6.40444643</v>
      </c>
      <c r="R22" s="20" t="n">
        <v>1.23181958</v>
      </c>
    </row>
    <row r="23" spans="1:18">
      <c r="A23" s="15" t="s">
        <v>445</v>
      </c>
      <c r="B23" s="17" t="n">
        <v>5792</v>
      </c>
      <c r="C23" s="18">
        <f>(5093.0/B23*100)</f>
        <v/>
      </c>
      <c r="D23" s="19" t="n">
        <v>699</v>
      </c>
      <c r="E23" s="18" t="n">
        <v>43.28513257</v>
      </c>
      <c r="F23" s="20" t="n">
        <v>3.76249501</v>
      </c>
      <c r="G23" s="18" t="n">
        <v>46.55403282</v>
      </c>
      <c r="H23" s="20" t="n">
        <v>3.27720455</v>
      </c>
      <c r="I23" s="18" t="n">
        <v>0</v>
      </c>
      <c r="J23" s="20" t="n">
        <v>0</v>
      </c>
      <c r="K23" s="18" t="n">
        <v>1.39203321</v>
      </c>
      <c r="L23" s="20" t="n">
        <v>0.7526254</v>
      </c>
      <c r="M23" s="18" t="n">
        <v>1.94733046</v>
      </c>
      <c r="N23" s="20" t="n">
        <v>1.57906766</v>
      </c>
      <c r="O23" s="18" t="n">
        <v>0</v>
      </c>
      <c r="P23" s="20" t="n">
        <v>0</v>
      </c>
      <c r="Q23" s="18" t="n">
        <v>6.82147095</v>
      </c>
      <c r="R23" s="20" t="n">
        <v>1.98138356</v>
      </c>
    </row>
    <row r="24" spans="1:18">
      <c r="A24" s="15" t="s">
        <v>446</v>
      </c>
      <c r="B24" s="17" t="n">
        <v>3309</v>
      </c>
      <c r="C24" s="18">
        <f>(2913.0/B24*100)</f>
        <v/>
      </c>
      <c r="D24" s="19" t="n">
        <v>396</v>
      </c>
      <c r="E24" s="18" t="n">
        <v>7.085294</v>
      </c>
      <c r="F24" s="20" t="n">
        <v>1.17644594</v>
      </c>
      <c r="G24" s="18" t="n">
        <v>89.02194765</v>
      </c>
      <c r="H24" s="20" t="n">
        <v>1.52503294</v>
      </c>
      <c r="I24" s="18" t="n">
        <v>0</v>
      </c>
      <c r="J24" s="20" t="n">
        <v>0</v>
      </c>
      <c r="K24" s="18" t="n">
        <v>0.25906874</v>
      </c>
      <c r="L24" s="20" t="n">
        <v>0.24670244</v>
      </c>
      <c r="M24" s="18" t="n">
        <v>0</v>
      </c>
      <c r="N24" s="20" t="n">
        <v>0</v>
      </c>
      <c r="O24" s="18" t="n">
        <v>0</v>
      </c>
      <c r="P24" s="20" t="n">
        <v>0</v>
      </c>
      <c r="Q24" s="18" t="n">
        <v>3.63368961</v>
      </c>
      <c r="R24" s="20" t="n">
        <v>1.02622338</v>
      </c>
    </row>
    <row r="25" spans="1:18">
      <c r="A25" s="15" t="s">
        <v>447</v>
      </c>
      <c r="B25" s="17" t="n">
        <v>2669</v>
      </c>
      <c r="C25" s="18">
        <f>(2352.0/B25*100)</f>
        <v/>
      </c>
      <c r="D25" s="19" t="n">
        <v>317</v>
      </c>
      <c r="E25" s="18" t="n">
        <v>20.48081597</v>
      </c>
      <c r="F25" s="20" t="n">
        <v>2.48985673</v>
      </c>
      <c r="G25" s="18" t="n">
        <v>75.15934531000001</v>
      </c>
      <c r="H25" s="20" t="n">
        <v>2.54022945</v>
      </c>
      <c r="I25" s="18" t="n">
        <v>0</v>
      </c>
      <c r="J25" s="20" t="n">
        <v>0</v>
      </c>
      <c r="K25" s="18" t="n">
        <v>0.92839006</v>
      </c>
      <c r="L25" s="20" t="n">
        <v>0.53613741</v>
      </c>
      <c r="M25" s="18" t="n">
        <v>0</v>
      </c>
      <c r="N25" s="20" t="n">
        <v>0</v>
      </c>
      <c r="O25" s="18" t="n">
        <v>0</v>
      </c>
      <c r="P25" s="20" t="n">
        <v>0</v>
      </c>
      <c r="Q25" s="18" t="n">
        <v>3.43144867</v>
      </c>
      <c r="R25" s="20" t="n">
        <v>1.03380907</v>
      </c>
    </row>
    <row r="26" spans="1:18">
      <c r="A26" s="15" t="s">
        <v>448</v>
      </c>
      <c r="B26" s="17" t="n">
        <v>2419</v>
      </c>
      <c r="C26" s="18">
        <f>(2129.0/B26*100)</f>
        <v/>
      </c>
      <c r="D26" s="19" t="n">
        <v>290</v>
      </c>
      <c r="E26" s="18" t="n">
        <v>15.03007538</v>
      </c>
      <c r="F26" s="20" t="n">
        <v>2.16978853</v>
      </c>
      <c r="G26" s="18" t="n">
        <v>83.27907089999999</v>
      </c>
      <c r="H26" s="20" t="n">
        <v>2.23525648</v>
      </c>
      <c r="I26" s="18" t="n">
        <v>0</v>
      </c>
      <c r="J26" s="20" t="n">
        <v>0</v>
      </c>
      <c r="K26" s="18" t="n">
        <v>0</v>
      </c>
      <c r="L26" s="20" t="n">
        <v>0</v>
      </c>
      <c r="M26" s="18" t="n">
        <v>0</v>
      </c>
      <c r="N26" s="20" t="n">
        <v>0</v>
      </c>
      <c r="O26" s="18" t="n">
        <v>0</v>
      </c>
      <c r="P26" s="20" t="n">
        <v>0</v>
      </c>
      <c r="Q26" s="18" t="n">
        <v>1.69085372</v>
      </c>
      <c r="R26" s="20" t="n">
        <v>0.79636305</v>
      </c>
    </row>
    <row r="27" spans="1:18">
      <c r="A27" s="15" t="s">
        <v>449</v>
      </c>
      <c r="B27" s="17" t="n">
        <v>2683</v>
      </c>
      <c r="C27" s="18">
        <f>(2351.0/B27*100)</f>
        <v/>
      </c>
      <c r="D27" s="19" t="n">
        <v>332</v>
      </c>
      <c r="E27" s="18" t="n">
        <v>22.13978629</v>
      </c>
      <c r="F27" s="20" t="n">
        <v>2.48595981</v>
      </c>
      <c r="G27" s="18" t="n">
        <v>68.98301058</v>
      </c>
      <c r="H27" s="20" t="n">
        <v>2.80204289</v>
      </c>
      <c r="I27" s="18" t="n">
        <v>0</v>
      </c>
      <c r="J27" s="20" t="n">
        <v>0</v>
      </c>
      <c r="K27" s="18" t="n">
        <v>0.60768354</v>
      </c>
      <c r="L27" s="20" t="n">
        <v>0.42880526</v>
      </c>
      <c r="M27" s="18" t="n">
        <v>0</v>
      </c>
      <c r="N27" s="20" t="n">
        <v>0</v>
      </c>
      <c r="O27" s="18" t="n">
        <v>0</v>
      </c>
      <c r="P27" s="20" t="n">
        <v>0</v>
      </c>
      <c r="Q27" s="18" t="n">
        <v>8.26951959</v>
      </c>
      <c r="R27" s="20" t="n">
        <v>1.61984148</v>
      </c>
    </row>
    <row r="28" spans="1:18">
      <c r="A28" s="15" t="s">
        <v>450</v>
      </c>
      <c r="B28" s="17" t="n">
        <v>3803</v>
      </c>
      <c r="C28" s="18">
        <f>(3388.0/B28*100)</f>
        <v/>
      </c>
      <c r="D28" s="19" t="n">
        <v>415</v>
      </c>
      <c r="E28" s="18" t="n">
        <v>37.156022</v>
      </c>
      <c r="F28" s="20" t="n">
        <v>2.59134948</v>
      </c>
      <c r="G28" s="18" t="n">
        <v>60.16150386</v>
      </c>
      <c r="H28" s="20" t="n">
        <v>2.67059444</v>
      </c>
      <c r="I28" s="18" t="n">
        <v>0</v>
      </c>
      <c r="J28" s="20" t="n">
        <v>0</v>
      </c>
      <c r="K28" s="18" t="n">
        <v>0.2351528</v>
      </c>
      <c r="L28" s="20" t="n">
        <v>0.23631053</v>
      </c>
      <c r="M28" s="18" t="n">
        <v>0.19365518</v>
      </c>
      <c r="N28" s="20" t="n">
        <v>0.19323566</v>
      </c>
      <c r="O28" s="18" t="n">
        <v>0</v>
      </c>
      <c r="P28" s="20" t="n">
        <v>0</v>
      </c>
      <c r="Q28" s="18" t="n">
        <v>2.25366616</v>
      </c>
      <c r="R28" s="20" t="n">
        <v>0.96764986</v>
      </c>
    </row>
    <row r="29" spans="1:18">
      <c r="A29" s="15" t="s">
        <v>451</v>
      </c>
      <c r="B29" s="17" t="n">
        <v>2700</v>
      </c>
      <c r="C29" s="18">
        <f>(2384.0/B29*100)</f>
        <v/>
      </c>
      <c r="D29" s="19" t="n">
        <v>316</v>
      </c>
      <c r="E29" s="18" t="n">
        <v>14.06816785</v>
      </c>
      <c r="F29" s="20" t="n">
        <v>2.01085649</v>
      </c>
      <c r="G29" s="18" t="n">
        <v>83.9407351</v>
      </c>
      <c r="H29" s="20" t="n">
        <v>2.1760537</v>
      </c>
      <c r="I29" s="18" t="n">
        <v>0</v>
      </c>
      <c r="J29" s="20" t="n">
        <v>0</v>
      </c>
      <c r="K29" s="18" t="n">
        <v>0</v>
      </c>
      <c r="L29" s="20" t="n">
        <v>0</v>
      </c>
      <c r="M29" s="18" t="n">
        <v>0</v>
      </c>
      <c r="N29" s="20" t="n">
        <v>0</v>
      </c>
      <c r="O29" s="18" t="n">
        <v>0</v>
      </c>
      <c r="P29" s="20" t="n">
        <v>0</v>
      </c>
      <c r="Q29" s="18" t="n">
        <v>1.99109705</v>
      </c>
      <c r="R29" s="20" t="n">
        <v>0.78221548</v>
      </c>
    </row>
    <row r="30" spans="1:18">
      <c r="A30" s="15" t="s">
        <v>452</v>
      </c>
      <c r="B30" s="17" t="n">
        <v>2257</v>
      </c>
      <c r="C30" s="18">
        <f>(2006.0/B30*100)</f>
        <v/>
      </c>
      <c r="D30" s="19" t="n">
        <v>251</v>
      </c>
      <c r="E30" s="18" t="n">
        <v>14.50324115</v>
      </c>
      <c r="F30" s="20" t="n">
        <v>2.71217243</v>
      </c>
      <c r="G30" s="18" t="n">
        <v>81.59904644</v>
      </c>
      <c r="H30" s="20" t="n">
        <v>2.82824924</v>
      </c>
      <c r="I30" s="18" t="n">
        <v>0</v>
      </c>
      <c r="J30" s="20" t="n">
        <v>0</v>
      </c>
      <c r="K30" s="18" t="n">
        <v>0</v>
      </c>
      <c r="L30" s="20" t="n">
        <v>0</v>
      </c>
      <c r="M30" s="18" t="n">
        <v>0</v>
      </c>
      <c r="N30" s="20" t="n">
        <v>0</v>
      </c>
      <c r="O30" s="18" t="n">
        <v>0</v>
      </c>
      <c r="P30" s="20" t="n">
        <v>0</v>
      </c>
      <c r="Q30" s="18" t="n">
        <v>3.8977124</v>
      </c>
      <c r="R30" s="20" t="n">
        <v>1.67236164</v>
      </c>
    </row>
    <row r="31" spans="1:18">
      <c r="A31" s="15" t="s">
        <v>453</v>
      </c>
      <c r="B31" s="17" t="n">
        <v>2706</v>
      </c>
      <c r="C31" s="18">
        <f>(2371.0/B31*100)</f>
        <v/>
      </c>
      <c r="D31" s="19" t="n">
        <v>335</v>
      </c>
      <c r="E31" s="18" t="n">
        <v>12.91400513</v>
      </c>
      <c r="F31" s="20" t="n">
        <v>1.6589353</v>
      </c>
      <c r="G31" s="18" t="n">
        <v>81.52105889000001</v>
      </c>
      <c r="H31" s="20" t="n">
        <v>2.13307009</v>
      </c>
      <c r="I31" s="18" t="n">
        <v>0</v>
      </c>
      <c r="J31" s="20" t="n">
        <v>0</v>
      </c>
      <c r="K31" s="18" t="n">
        <v>1.58214982</v>
      </c>
      <c r="L31" s="20" t="n">
        <v>0.72700191</v>
      </c>
      <c r="M31" s="18" t="n">
        <v>0</v>
      </c>
      <c r="N31" s="20" t="n">
        <v>0</v>
      </c>
      <c r="O31" s="18" t="n">
        <v>0</v>
      </c>
      <c r="P31" s="20" t="n">
        <v>0</v>
      </c>
      <c r="Q31" s="18" t="n">
        <v>3.98278616</v>
      </c>
      <c r="R31" s="20" t="n">
        <v>1.21866043</v>
      </c>
    </row>
    <row r="32" spans="1:18">
      <c r="A32" s="15" t="s">
        <v>454</v>
      </c>
      <c r="B32" s="17" t="n">
        <v>2209</v>
      </c>
      <c r="C32" s="18">
        <f>(1825.0/B32*100)</f>
        <v/>
      </c>
      <c r="D32" s="19" t="n">
        <v>384</v>
      </c>
      <c r="E32" s="18" t="n">
        <v>38.32856295</v>
      </c>
      <c r="F32" s="20" t="n">
        <v>2.5138388</v>
      </c>
      <c r="G32" s="18" t="n">
        <v>56.65765723</v>
      </c>
      <c r="H32" s="20" t="n">
        <v>2.67794395</v>
      </c>
      <c r="I32" s="18" t="n">
        <v>0</v>
      </c>
      <c r="J32" s="20" t="n">
        <v>0</v>
      </c>
      <c r="K32" s="18" t="n">
        <v>0</v>
      </c>
      <c r="L32" s="20" t="n">
        <v>0</v>
      </c>
      <c r="M32" s="18" t="n">
        <v>0</v>
      </c>
      <c r="N32" s="20" t="n">
        <v>0</v>
      </c>
      <c r="O32" s="18" t="n">
        <v>0</v>
      </c>
      <c r="P32" s="20" t="n">
        <v>0</v>
      </c>
      <c r="Q32" s="18" t="n">
        <v>5.01377982</v>
      </c>
      <c r="R32" s="20" t="n">
        <v>1.25682408</v>
      </c>
    </row>
    <row r="33" spans="1:18">
      <c r="A33" s="15" t="s">
        <v>455</v>
      </c>
      <c r="B33" s="17" t="n">
        <v>3651</v>
      </c>
      <c r="C33" s="18">
        <f>(3228.0/B33*100)</f>
        <v/>
      </c>
      <c r="D33" s="19" t="n">
        <v>423</v>
      </c>
      <c r="E33" s="18" t="n">
        <v>15.48152692</v>
      </c>
      <c r="F33" s="20" t="n">
        <v>1.91757124</v>
      </c>
      <c r="G33" s="18" t="n">
        <v>78.82033053000001</v>
      </c>
      <c r="H33" s="20" t="n">
        <v>2.34218123</v>
      </c>
      <c r="I33" s="18" t="n">
        <v>0</v>
      </c>
      <c r="J33" s="20" t="n">
        <v>0</v>
      </c>
      <c r="K33" s="18" t="n">
        <v>0.33992239</v>
      </c>
      <c r="L33" s="20" t="n">
        <v>0.31817005</v>
      </c>
      <c r="M33" s="18" t="n">
        <v>0</v>
      </c>
      <c r="N33" s="20" t="n">
        <v>0</v>
      </c>
      <c r="O33" s="18" t="n">
        <v>0</v>
      </c>
      <c r="P33" s="20" t="n">
        <v>0</v>
      </c>
      <c r="Q33" s="18" t="n">
        <v>5.35822015</v>
      </c>
      <c r="R33" s="20" t="n">
        <v>1.38093283</v>
      </c>
    </row>
    <row r="34" spans="1:18">
      <c r="A34" s="15" t="s">
        <v>456</v>
      </c>
      <c r="B34" s="17" t="n">
        <v>3035</v>
      </c>
      <c r="C34" s="18">
        <f>(2699.0/B34*100)</f>
        <v/>
      </c>
      <c r="D34" s="19" t="n">
        <v>336</v>
      </c>
      <c r="E34" s="18" t="n">
        <v>27.9775474</v>
      </c>
      <c r="F34" s="20" t="n">
        <v>2.52403806</v>
      </c>
      <c r="G34" s="18" t="n">
        <v>66.55366967</v>
      </c>
      <c r="H34" s="20" t="n">
        <v>2.83570298</v>
      </c>
      <c r="I34" s="18" t="n">
        <v>0</v>
      </c>
      <c r="J34" s="20" t="n">
        <v>0</v>
      </c>
      <c r="K34" s="18" t="n">
        <v>0.95098461</v>
      </c>
      <c r="L34" s="20" t="n">
        <v>0.55101945</v>
      </c>
      <c r="M34" s="18" t="n">
        <v>0</v>
      </c>
      <c r="N34" s="20" t="n">
        <v>0</v>
      </c>
      <c r="O34" s="18" t="n">
        <v>0</v>
      </c>
      <c r="P34" s="20" t="n">
        <v>0</v>
      </c>
      <c r="Q34" s="18" t="n">
        <v>4.51779832</v>
      </c>
      <c r="R34" s="20" t="n">
        <v>1.07454307</v>
      </c>
    </row>
    <row r="35" spans="1:18">
      <c r="A35" s="15" t="s">
        <v>457</v>
      </c>
      <c r="B35" s="17" t="n">
        <v>2901</v>
      </c>
      <c r="C35" s="18">
        <f>(2552.0/B35*100)</f>
        <v/>
      </c>
      <c r="D35" s="19" t="n">
        <v>349</v>
      </c>
      <c r="E35" s="18" t="n">
        <v>23.4150844</v>
      </c>
      <c r="F35" s="20" t="n">
        <v>2.54817683</v>
      </c>
      <c r="G35" s="18" t="n">
        <v>71.85807996</v>
      </c>
      <c r="H35" s="20" t="n">
        <v>2.64771781</v>
      </c>
      <c r="I35" s="18" t="n">
        <v>0</v>
      </c>
      <c r="J35" s="20" t="n">
        <v>0</v>
      </c>
      <c r="K35" s="18" t="n">
        <v>0.28595056</v>
      </c>
      <c r="L35" s="20" t="n">
        <v>0.20067557</v>
      </c>
      <c r="M35" s="18" t="n">
        <v>0</v>
      </c>
      <c r="N35" s="20" t="n">
        <v>0</v>
      </c>
      <c r="O35" s="18" t="n">
        <v>0</v>
      </c>
      <c r="P35" s="20" t="n">
        <v>0</v>
      </c>
      <c r="Q35" s="18" t="n">
        <v>4.44088508</v>
      </c>
      <c r="R35" s="20" t="n">
        <v>1.07465031</v>
      </c>
    </row>
    <row r="36" spans="1:18">
      <c r="A36" s="15" t="s">
        <v>458</v>
      </c>
      <c r="B36" s="17" t="n">
        <v>3404</v>
      </c>
      <c r="C36" s="18">
        <f>(3013.0/B36*100)</f>
        <v/>
      </c>
      <c r="D36" s="19" t="n">
        <v>391</v>
      </c>
      <c r="E36" s="18" t="n">
        <v>13.86832626</v>
      </c>
      <c r="F36" s="20" t="n">
        <v>1.84141262</v>
      </c>
      <c r="G36" s="18" t="n">
        <v>82.55131165</v>
      </c>
      <c r="H36" s="20" t="n">
        <v>2.17607824</v>
      </c>
      <c r="I36" s="18" t="n">
        <v>0</v>
      </c>
      <c r="J36" s="20" t="n">
        <v>0</v>
      </c>
      <c r="K36" s="18" t="n">
        <v>0.31437727</v>
      </c>
      <c r="L36" s="20" t="n">
        <v>0.31859459</v>
      </c>
      <c r="M36" s="18" t="n">
        <v>0</v>
      </c>
      <c r="N36" s="20" t="n">
        <v>0</v>
      </c>
      <c r="O36" s="18" t="n">
        <v>0</v>
      </c>
      <c r="P36" s="20" t="n">
        <v>0</v>
      </c>
      <c r="Q36" s="18" t="n">
        <v>3.26598483</v>
      </c>
      <c r="R36" s="20" t="n">
        <v>0.94979711</v>
      </c>
    </row>
    <row r="37" spans="1:18">
      <c r="A37" s="15" t="s">
        <v>459</v>
      </c>
      <c r="B37" s="17" t="n">
        <v>2731</v>
      </c>
      <c r="C37" s="18">
        <f>(2403.0/B37*100)</f>
        <v/>
      </c>
      <c r="D37" s="19" t="n">
        <v>328</v>
      </c>
      <c r="E37" s="18" t="n">
        <v>13.99783895</v>
      </c>
      <c r="F37" s="20" t="n">
        <v>2.19011025</v>
      </c>
      <c r="G37" s="18" t="n">
        <v>78.71451664999999</v>
      </c>
      <c r="H37" s="20" t="n">
        <v>2.58336409</v>
      </c>
      <c r="I37" s="18" t="n">
        <v>0</v>
      </c>
      <c r="J37" s="20" t="n">
        <v>0</v>
      </c>
      <c r="K37" s="18" t="n">
        <v>0.61235379</v>
      </c>
      <c r="L37" s="20" t="n">
        <v>0.41894249</v>
      </c>
      <c r="M37" s="18" t="n">
        <v>0</v>
      </c>
      <c r="N37" s="20" t="n">
        <v>0</v>
      </c>
      <c r="O37" s="18" t="n">
        <v>0</v>
      </c>
      <c r="P37" s="20" t="n">
        <v>0</v>
      </c>
      <c r="Q37" s="18" t="n">
        <v>6.67529061</v>
      </c>
      <c r="R37" s="20" t="n">
        <v>1.29471729</v>
      </c>
    </row>
    <row r="38" spans="1:18">
      <c r="A38" s="15" t="s">
        <v>460</v>
      </c>
      <c r="B38" s="17" t="n">
        <v>2807</v>
      </c>
      <c r="C38" s="18">
        <f>(2336.0/B38*100)</f>
        <v/>
      </c>
      <c r="D38" s="19" t="n">
        <v>471</v>
      </c>
      <c r="E38" s="18" t="n">
        <v>12.11979653</v>
      </c>
      <c r="F38" s="20" t="n">
        <v>1.68977401</v>
      </c>
      <c r="G38" s="18" t="n">
        <v>81.73836323</v>
      </c>
      <c r="H38" s="20" t="n">
        <v>2.066984</v>
      </c>
      <c r="I38" s="18" t="n">
        <v>0</v>
      </c>
      <c r="J38" s="20" t="n">
        <v>0</v>
      </c>
      <c r="K38" s="18" t="n">
        <v>0.49751041</v>
      </c>
      <c r="L38" s="20" t="n">
        <v>0.31099519</v>
      </c>
      <c r="M38" s="18" t="n">
        <v>0.23628359</v>
      </c>
      <c r="N38" s="20" t="n">
        <v>0.23507296</v>
      </c>
      <c r="O38" s="18" t="n">
        <v>0</v>
      </c>
      <c r="P38" s="20" t="n">
        <v>0</v>
      </c>
      <c r="Q38" s="18" t="n">
        <v>5.40804624</v>
      </c>
      <c r="R38" s="20" t="n">
        <v>1.38808367</v>
      </c>
    </row>
    <row r="39" spans="1:18">
      <c r="A39" s="15" t="s">
        <v>461</v>
      </c>
      <c r="B39" s="17" t="n">
        <v>2938</v>
      </c>
      <c r="C39" s="18">
        <f>(2567.0/B39*100)</f>
        <v/>
      </c>
      <c r="D39" s="19" t="n">
        <v>371</v>
      </c>
      <c r="E39" s="18" t="n">
        <v>53.62166906</v>
      </c>
      <c r="F39" s="20" t="n">
        <v>3.16266273</v>
      </c>
      <c r="G39" s="18" t="n">
        <v>38.51755512</v>
      </c>
      <c r="H39" s="20" t="n">
        <v>3.36777119</v>
      </c>
      <c r="I39" s="18" t="n">
        <v>0</v>
      </c>
      <c r="J39" s="20" t="n">
        <v>0</v>
      </c>
      <c r="K39" s="18" t="n">
        <v>0.20246867</v>
      </c>
      <c r="L39" s="20" t="n">
        <v>0.20293116</v>
      </c>
      <c r="M39" s="18" t="n">
        <v>0</v>
      </c>
      <c r="N39" s="20" t="n">
        <v>0</v>
      </c>
      <c r="O39" s="18" t="n">
        <v>0</v>
      </c>
      <c r="P39" s="20" t="n">
        <v>0</v>
      </c>
      <c r="Q39" s="18" t="n">
        <v>7.65830716</v>
      </c>
      <c r="R39" s="20" t="n">
        <v>1.51073113</v>
      </c>
    </row>
    <row r="40" spans="1:18">
      <c r="A40" s="15" t="s">
        <v>462</v>
      </c>
      <c r="B40" s="17" t="n">
        <v>6922</v>
      </c>
      <c r="C40" s="18">
        <f>(6067.0/B40*100)</f>
        <v/>
      </c>
      <c r="D40" s="19" t="n">
        <v>855</v>
      </c>
      <c r="E40" s="18" t="n">
        <v>19.39107979</v>
      </c>
      <c r="F40" s="20" t="n">
        <v>1.91944084</v>
      </c>
      <c r="G40" s="18" t="n">
        <v>77.3471756</v>
      </c>
      <c r="H40" s="20" t="n">
        <v>2.0027912</v>
      </c>
      <c r="I40" s="18" t="n">
        <v>0</v>
      </c>
      <c r="J40" s="20" t="n">
        <v>0</v>
      </c>
      <c r="K40" s="18" t="n">
        <v>0.13938661</v>
      </c>
      <c r="L40" s="20" t="n">
        <v>0.06484582</v>
      </c>
      <c r="M40" s="18" t="n">
        <v>0</v>
      </c>
      <c r="N40" s="20" t="n">
        <v>0</v>
      </c>
      <c r="O40" s="18" t="n">
        <v>0</v>
      </c>
      <c r="P40" s="20" t="n">
        <v>0</v>
      </c>
      <c r="Q40" s="18" t="n">
        <v>3.122358</v>
      </c>
      <c r="R40" s="20" t="n">
        <v>0.68336575</v>
      </c>
    </row>
    <row r="41" spans="1:18">
      <c r="A41" s="15" t="s">
        <v>463</v>
      </c>
      <c r="B41" s="17" t="n">
        <v>2854</v>
      </c>
      <c r="C41" s="18">
        <f>(2505.0/B41*100)</f>
        <v/>
      </c>
      <c r="D41" s="19" t="n">
        <v>349</v>
      </c>
      <c r="E41" s="18" t="n">
        <v>22.13819514</v>
      </c>
      <c r="F41" s="20" t="n">
        <v>2.22565984</v>
      </c>
      <c r="G41" s="18" t="n">
        <v>76.25690705</v>
      </c>
      <c r="H41" s="20" t="n">
        <v>2.3006113</v>
      </c>
      <c r="I41" s="18" t="n">
        <v>0</v>
      </c>
      <c r="J41" s="20" t="n">
        <v>0</v>
      </c>
      <c r="K41" s="18" t="n">
        <v>0.30545128</v>
      </c>
      <c r="L41" s="20" t="n">
        <v>0.29999515</v>
      </c>
      <c r="M41" s="18" t="n">
        <v>0</v>
      </c>
      <c r="N41" s="20" t="n">
        <v>0</v>
      </c>
      <c r="O41" s="18" t="n">
        <v>0</v>
      </c>
      <c r="P41" s="20" t="n">
        <v>0</v>
      </c>
      <c r="Q41" s="18" t="n">
        <v>1.29944652</v>
      </c>
      <c r="R41" s="20" t="n">
        <v>0.6350437799999999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(10922.0/B46*100)</f>
        <v/>
      </c>
      <c r="D46" s="19" t="n">
        <v>1151</v>
      </c>
      <c r="E46" s="18" t="n">
        <v>33.58098871</v>
      </c>
      <c r="F46" s="20" t="n">
        <v>1.8706636</v>
      </c>
      <c r="G46" s="18" t="n">
        <v>53.40539625</v>
      </c>
      <c r="H46" s="20" t="n">
        <v>1.86935216</v>
      </c>
      <c r="I46" s="18" t="n">
        <v>0</v>
      </c>
      <c r="J46" s="20" t="n">
        <v>0</v>
      </c>
      <c r="K46" s="18" t="n">
        <v>2.11223332</v>
      </c>
      <c r="L46" s="20" t="n">
        <v>0.56349664</v>
      </c>
      <c r="M46" s="18" t="n">
        <v>0.33650071</v>
      </c>
      <c r="N46" s="20" t="n">
        <v>0.27001553</v>
      </c>
      <c r="O46" s="18" t="n">
        <v>0</v>
      </c>
      <c r="P46" s="20" t="n">
        <v>0</v>
      </c>
      <c r="Q46" s="18" t="n">
        <v>10.56488101</v>
      </c>
      <c r="R46" s="20" t="n">
        <v>1.21284627</v>
      </c>
    </row>
    <row r="47" spans="1:18">
      <c r="A47" s="15" t="s">
        <v>470</v>
      </c>
      <c r="B47" s="17" t="n">
        <v>2823</v>
      </c>
      <c r="C47" s="18">
        <f>(2476.0/B47*100)</f>
        <v/>
      </c>
      <c r="D47" s="19" t="n">
        <v>347</v>
      </c>
      <c r="E47" s="18" t="n">
        <v>20.34166866</v>
      </c>
      <c r="F47" s="20" t="n">
        <v>1.94521572</v>
      </c>
      <c r="G47" s="18" t="n">
        <v>64.40839957999999</v>
      </c>
      <c r="H47" s="20" t="n">
        <v>2.45037504</v>
      </c>
      <c r="I47" s="18" t="n">
        <v>0</v>
      </c>
      <c r="J47" s="20" t="n">
        <v>0</v>
      </c>
      <c r="K47" s="18" t="n">
        <v>0.8264391</v>
      </c>
      <c r="L47" s="20" t="n">
        <v>0.4244611</v>
      </c>
      <c r="M47" s="18" t="n">
        <v>0</v>
      </c>
      <c r="N47" s="20" t="n">
        <v>0</v>
      </c>
      <c r="O47" s="18" t="n">
        <v>0</v>
      </c>
      <c r="P47" s="20" t="n">
        <v>0</v>
      </c>
      <c r="Q47" s="18" t="n">
        <v>14.42349266</v>
      </c>
      <c r="R47" s="20" t="n">
        <v>2.04785448</v>
      </c>
    </row>
    <row r="48" spans="1:18">
      <c r="A48" s="15" t="s">
        <v>471</v>
      </c>
      <c r="B48" s="17" t="n">
        <v>4682</v>
      </c>
      <c r="C48" s="18">
        <f>(4126.0/B48*100)</f>
        <v/>
      </c>
      <c r="D48" s="19" t="n">
        <v>556</v>
      </c>
      <c r="E48" s="18" t="n">
        <v>18.36346219</v>
      </c>
      <c r="F48" s="20" t="n">
        <v>2.20163775</v>
      </c>
      <c r="G48" s="18" t="n">
        <v>73.99268026999999</v>
      </c>
      <c r="H48" s="20" t="n">
        <v>2.71789262</v>
      </c>
      <c r="I48" s="18" t="n">
        <v>0</v>
      </c>
      <c r="J48" s="20" t="n">
        <v>0</v>
      </c>
      <c r="K48" s="18" t="n">
        <v>1.65215535</v>
      </c>
      <c r="L48" s="20" t="n">
        <v>0.75549034</v>
      </c>
      <c r="M48" s="18" t="n">
        <v>0</v>
      </c>
      <c r="N48" s="20" t="n">
        <v>0</v>
      </c>
      <c r="O48" s="18" t="n">
        <v>0</v>
      </c>
      <c r="P48" s="20" t="n">
        <v>0</v>
      </c>
      <c r="Q48" s="18" t="n">
        <v>5.99170219</v>
      </c>
      <c r="R48" s="20" t="n">
        <v>1.69050579</v>
      </c>
    </row>
    <row r="49" spans="1:18">
      <c r="A49" s="15" t="s">
        <v>472</v>
      </c>
      <c r="B49" s="17" t="n">
        <v>6158</v>
      </c>
      <c r="C49" s="18">
        <f>(5406.0/B49*100)</f>
        <v/>
      </c>
      <c r="D49" s="19" t="n">
        <v>752</v>
      </c>
      <c r="E49" s="18" t="n">
        <v>27.97133343</v>
      </c>
      <c r="F49" s="20" t="n">
        <v>2.26098959</v>
      </c>
      <c r="G49" s="18" t="n">
        <v>67.44220833</v>
      </c>
      <c r="H49" s="20" t="n">
        <v>2.3804855</v>
      </c>
      <c r="I49" s="18" t="n">
        <v>0</v>
      </c>
      <c r="J49" s="20" t="n">
        <v>0</v>
      </c>
      <c r="K49" s="18" t="n">
        <v>1.77413757</v>
      </c>
      <c r="L49" s="20" t="n">
        <v>0.54909821</v>
      </c>
      <c r="M49" s="18" t="n">
        <v>0</v>
      </c>
      <c r="N49" s="20" t="n">
        <v>0</v>
      </c>
      <c r="O49" s="18" t="n">
        <v>0</v>
      </c>
      <c r="P49" s="20" t="n">
        <v>0</v>
      </c>
      <c r="Q49" s="18" t="n">
        <v>2.81232066</v>
      </c>
      <c r="R49" s="20" t="n">
        <v>0.73578356</v>
      </c>
    </row>
    <row r="50" spans="1:18">
      <c r="A50" s="15" t="s">
        <v>473</v>
      </c>
      <c r="B50" s="17" t="n">
        <v>3494</v>
      </c>
      <c r="C50" s="18">
        <f>(3152.0/B50*100)</f>
        <v/>
      </c>
      <c r="D50" s="19" t="n">
        <v>342</v>
      </c>
      <c r="E50" s="18" t="n">
        <v>29.32730322</v>
      </c>
      <c r="F50" s="20" t="n">
        <v>3.06174056</v>
      </c>
      <c r="G50" s="18" t="n">
        <v>65.38139031</v>
      </c>
      <c r="H50" s="20" t="n">
        <v>2.96356222</v>
      </c>
      <c r="I50" s="18" t="n">
        <v>0</v>
      </c>
      <c r="J50" s="20" t="n">
        <v>0</v>
      </c>
      <c r="K50" s="18" t="n">
        <v>0.67155031</v>
      </c>
      <c r="L50" s="20" t="n">
        <v>0.48070148</v>
      </c>
      <c r="M50" s="18" t="n">
        <v>0</v>
      </c>
      <c r="N50" s="20" t="n">
        <v>0</v>
      </c>
      <c r="O50" s="18" t="n">
        <v>0</v>
      </c>
      <c r="P50" s="20" t="n">
        <v>0</v>
      </c>
      <c r="Q50" s="18" t="n">
        <v>4.61975615</v>
      </c>
      <c r="R50" s="20" t="n">
        <v>1.12624531</v>
      </c>
    </row>
    <row r="51" spans="1:18">
      <c r="A51" s="15" t="s">
        <v>474</v>
      </c>
      <c r="B51" s="17" t="n">
        <v>3013</v>
      </c>
      <c r="C51" s="18">
        <f>(2643.0/B51*100)</f>
        <v/>
      </c>
      <c r="D51" s="19" t="n">
        <v>370</v>
      </c>
      <c r="E51" s="18" t="n">
        <v>15.66296634</v>
      </c>
      <c r="F51" s="20" t="n">
        <v>1.9756331</v>
      </c>
      <c r="G51" s="18" t="n">
        <v>82.4885675</v>
      </c>
      <c r="H51" s="20" t="n">
        <v>2.17009515</v>
      </c>
      <c r="I51" s="18" t="n">
        <v>0</v>
      </c>
      <c r="J51" s="20" t="n">
        <v>0</v>
      </c>
      <c r="K51" s="18" t="n">
        <v>0</v>
      </c>
      <c r="L51" s="20" t="n">
        <v>0</v>
      </c>
      <c r="M51" s="18" t="n">
        <v>0</v>
      </c>
      <c r="N51" s="20" t="n">
        <v>0</v>
      </c>
      <c r="O51" s="18" t="n">
        <v>0</v>
      </c>
      <c r="P51" s="20" t="n">
        <v>0</v>
      </c>
      <c r="Q51" s="18" t="n">
        <v>1.84846616</v>
      </c>
      <c r="R51" s="20" t="n">
        <v>0.78049731</v>
      </c>
    </row>
    <row r="52" spans="1:18">
      <c r="A52" s="15" t="s">
        <v>475</v>
      </c>
      <c r="B52" s="17" t="n">
        <v>2760</v>
      </c>
      <c r="C52" s="18">
        <f>(2414.0/B52*100)</f>
        <v/>
      </c>
      <c r="D52" s="19" t="n">
        <v>346</v>
      </c>
      <c r="E52" s="18" t="n">
        <v>31.2665274</v>
      </c>
      <c r="F52" s="20" t="n">
        <v>2.28973323</v>
      </c>
      <c r="G52" s="18" t="n">
        <v>57.26647058</v>
      </c>
      <c r="H52" s="20" t="n">
        <v>2.48568097</v>
      </c>
      <c r="I52" s="18" t="n">
        <v>0</v>
      </c>
      <c r="J52" s="20" t="n">
        <v>0</v>
      </c>
      <c r="K52" s="18" t="n">
        <v>0.82741524</v>
      </c>
      <c r="L52" s="20" t="n">
        <v>0.50610851</v>
      </c>
      <c r="M52" s="18" t="n">
        <v>0.22124266</v>
      </c>
      <c r="N52" s="20" t="n">
        <v>0.22119933</v>
      </c>
      <c r="O52" s="18" t="n">
        <v>0</v>
      </c>
      <c r="P52" s="20" t="n">
        <v>0</v>
      </c>
      <c r="Q52" s="18" t="n">
        <v>10.41834413</v>
      </c>
      <c r="R52" s="20" t="n">
        <v>1.52573788</v>
      </c>
    </row>
    <row r="53" spans="1:18">
      <c r="A53" s="15" t="s">
        <v>476</v>
      </c>
      <c r="B53" s="17" t="n">
        <v>2474</v>
      </c>
      <c r="C53" s="18">
        <f>(2056.0/B53*100)</f>
        <v/>
      </c>
      <c r="D53" s="19" t="n">
        <v>418</v>
      </c>
      <c r="E53" s="18" t="n">
        <v>36.71218727</v>
      </c>
      <c r="F53" s="20" t="n">
        <v>2.27614088</v>
      </c>
      <c r="G53" s="18" t="n">
        <v>34.47811718</v>
      </c>
      <c r="H53" s="20" t="n">
        <v>2.37068274</v>
      </c>
      <c r="I53" s="18" t="n">
        <v>0</v>
      </c>
      <c r="J53" s="20" t="n">
        <v>0</v>
      </c>
      <c r="K53" s="18" t="n">
        <v>15.7844385</v>
      </c>
      <c r="L53" s="20" t="n">
        <v>1.86775662</v>
      </c>
      <c r="M53" s="18" t="n">
        <v>1.31979302</v>
      </c>
      <c r="N53" s="20" t="n">
        <v>1.43165674</v>
      </c>
      <c r="O53" s="18" t="n">
        <v>0</v>
      </c>
      <c r="P53" s="20" t="n">
        <v>0</v>
      </c>
      <c r="Q53" s="18" t="n">
        <v>11.70546403</v>
      </c>
      <c r="R53" s="20" t="n">
        <v>1.47907789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(2355.0/B55*100)</f>
        <v/>
      </c>
      <c r="D55" s="19" t="n">
        <v>320</v>
      </c>
      <c r="E55" s="18" t="n">
        <v>10.06223182</v>
      </c>
      <c r="F55" s="20" t="n">
        <v>1.92675337</v>
      </c>
      <c r="G55" s="18" t="n">
        <v>88.95881021</v>
      </c>
      <c r="H55" s="20" t="n">
        <v>1.98324696</v>
      </c>
      <c r="I55" s="18" t="n">
        <v>0</v>
      </c>
      <c r="J55" s="20" t="n">
        <v>0</v>
      </c>
      <c r="K55" s="18" t="n">
        <v>0</v>
      </c>
      <c r="L55" s="20" t="n">
        <v>0</v>
      </c>
      <c r="M55" s="18" t="n">
        <v>0</v>
      </c>
      <c r="N55" s="20" t="n">
        <v>0</v>
      </c>
      <c r="O55" s="18" t="n">
        <v>0</v>
      </c>
      <c r="P55" s="20" t="n">
        <v>0</v>
      </c>
      <c r="Q55" s="18" t="n">
        <v>0.97895798</v>
      </c>
      <c r="R55" s="20" t="n">
        <v>0.54987796</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(2809.0/B61*100)</f>
        <v/>
      </c>
      <c r="D61" s="19" t="n">
        <v>392</v>
      </c>
      <c r="E61" s="18" t="n">
        <v>19.59509359</v>
      </c>
      <c r="F61" s="20" t="n">
        <v>2.02174559</v>
      </c>
      <c r="G61" s="18" t="n">
        <v>74.81824042</v>
      </c>
      <c r="H61" s="20" t="n">
        <v>2.11599057</v>
      </c>
      <c r="I61" s="18" t="n">
        <v>0</v>
      </c>
      <c r="J61" s="20" t="n">
        <v>0</v>
      </c>
      <c r="K61" s="18" t="n">
        <v>0.29421718</v>
      </c>
      <c r="L61" s="20" t="n">
        <v>0.24403821</v>
      </c>
      <c r="M61" s="18" t="n">
        <v>0</v>
      </c>
      <c r="N61" s="20" t="n">
        <v>0</v>
      </c>
      <c r="O61" s="18" t="n">
        <v>0</v>
      </c>
      <c r="P61" s="20" t="n">
        <v>0</v>
      </c>
      <c r="Q61" s="18" t="n">
        <v>5.29244881</v>
      </c>
      <c r="R61" s="20" t="n">
        <v>1.24600662</v>
      </c>
    </row>
    <row r="62" spans="1:18">
      <c r="A62" s="15" t="s">
        <v>486</v>
      </c>
      <c r="B62" s="17" t="n">
        <v>2230</v>
      </c>
      <c r="C62" s="18">
        <f>(1976.0/B62*100)</f>
        <v/>
      </c>
      <c r="D62" s="19" t="n">
        <v>254</v>
      </c>
      <c r="E62" s="18" t="n">
        <v>16.59169209</v>
      </c>
      <c r="F62" s="20" t="n">
        <v>2.29388453</v>
      </c>
      <c r="G62" s="18" t="n">
        <v>83.01820814</v>
      </c>
      <c r="H62" s="20" t="n">
        <v>2.31336012</v>
      </c>
      <c r="I62" s="18" t="n">
        <v>0</v>
      </c>
      <c r="J62" s="20" t="n">
        <v>0</v>
      </c>
      <c r="K62" s="18" t="n">
        <v>0</v>
      </c>
      <c r="L62" s="20" t="n">
        <v>0</v>
      </c>
      <c r="M62" s="18" t="n">
        <v>0</v>
      </c>
      <c r="N62" s="20" t="n">
        <v>0</v>
      </c>
      <c r="O62" s="18" t="n">
        <v>0</v>
      </c>
      <c r="P62" s="20" t="n">
        <v>0</v>
      </c>
      <c r="Q62" s="18" t="n">
        <v>0.39009977</v>
      </c>
      <c r="R62" s="20" t="n">
        <v>0.38942972</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(2432.0/B67*100)</f>
        <v/>
      </c>
      <c r="D67" s="19" t="n">
        <v>339</v>
      </c>
      <c r="E67" s="18" t="n">
        <v>15.92908821</v>
      </c>
      <c r="F67" s="20" t="n">
        <v>1.77089266</v>
      </c>
      <c r="G67" s="18" t="n">
        <v>72.52342934000001</v>
      </c>
      <c r="H67" s="20" t="n">
        <v>2.14037739</v>
      </c>
      <c r="I67" s="18" t="n">
        <v>0</v>
      </c>
      <c r="J67" s="20" t="n">
        <v>0</v>
      </c>
      <c r="K67" s="18" t="n">
        <v>1.12270095</v>
      </c>
      <c r="L67" s="20" t="n">
        <v>0.5751262</v>
      </c>
      <c r="M67" s="18" t="n">
        <v>0</v>
      </c>
      <c r="N67" s="20" t="n">
        <v>0</v>
      </c>
      <c r="O67" s="18" t="n">
        <v>0</v>
      </c>
      <c r="P67" s="20" t="n">
        <v>0</v>
      </c>
      <c r="Q67" s="18" t="n">
        <v>10.4247815</v>
      </c>
      <c r="R67" s="20" t="n">
        <v>1.68066366</v>
      </c>
    </row>
    <row r="68" spans="1:18">
      <c r="A68" s="15" t="s">
        <v>492</v>
      </c>
      <c r="B68" s="17" t="n">
        <v>3460</v>
      </c>
      <c r="C68" s="18">
        <f>(3111.0/B68*100)</f>
        <v/>
      </c>
      <c r="D68" s="19" t="n">
        <v>349</v>
      </c>
      <c r="E68" s="18" t="n">
        <v>36.41026021</v>
      </c>
      <c r="F68" s="20" t="n">
        <v>2.61052389</v>
      </c>
      <c r="G68" s="18" t="n">
        <v>59.54371879</v>
      </c>
      <c r="H68" s="20" t="n">
        <v>2.69164727</v>
      </c>
      <c r="I68" s="18" t="n">
        <v>0</v>
      </c>
      <c r="J68" s="20" t="n">
        <v>0</v>
      </c>
      <c r="K68" s="18" t="n">
        <v>0</v>
      </c>
      <c r="L68" s="20" t="n">
        <v>0</v>
      </c>
      <c r="M68" s="18" t="n">
        <v>0.21760815</v>
      </c>
      <c r="N68" s="20" t="n">
        <v>0.21797904</v>
      </c>
      <c r="O68" s="18" t="n">
        <v>0</v>
      </c>
      <c r="P68" s="20" t="n">
        <v>0</v>
      </c>
      <c r="Q68" s="18" t="n">
        <v>3.82841285</v>
      </c>
      <c r="R68" s="20" t="n">
        <v>1.08082386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36.27127309</v>
      </c>
      <c r="F70" s="20" t="n">
        <v>1.54793214</v>
      </c>
      <c r="G70" s="18" t="n">
        <v>53.54081257</v>
      </c>
      <c r="H70" s="20" t="n">
        <v>1.47288447</v>
      </c>
      <c r="I70" s="18" t="n">
        <v>0</v>
      </c>
      <c r="J70" s="20" t="n">
        <v>0</v>
      </c>
      <c r="K70" s="18" t="n">
        <v>2.22146222</v>
      </c>
      <c r="L70" s="20" t="n">
        <v>0.41703467</v>
      </c>
      <c r="M70" s="18" t="n">
        <v>0.09460031000000001</v>
      </c>
      <c r="N70" s="20" t="n">
        <v>0.0944296</v>
      </c>
      <c r="O70" s="18" t="n">
        <v>0</v>
      </c>
      <c r="P70" s="20" t="n">
        <v>0</v>
      </c>
      <c r="Q70" s="18" t="n">
        <v>7.87185181</v>
      </c>
      <c r="R70" s="20" t="n">
        <v>0.87766088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(2775.0/B72*100)</f>
        <v/>
      </c>
      <c r="D72" s="19" t="n">
        <v>332</v>
      </c>
      <c r="E72" s="18" t="n">
        <v>11.39835581</v>
      </c>
      <c r="F72" s="20" t="n">
        <v>1.93686176</v>
      </c>
      <c r="G72" s="18" t="n">
        <v>84.96723050999999</v>
      </c>
      <c r="H72" s="20" t="n">
        <v>2.09853696</v>
      </c>
      <c r="I72" s="18" t="n">
        <v>0</v>
      </c>
      <c r="J72" s="20" t="n">
        <v>0</v>
      </c>
      <c r="K72" s="18" t="n">
        <v>0.92999333</v>
      </c>
      <c r="L72" s="20" t="n">
        <v>0.54991281</v>
      </c>
      <c r="M72" s="18" t="n">
        <v>0.29564519</v>
      </c>
      <c r="N72" s="20" t="n">
        <v>0.20348163</v>
      </c>
      <c r="O72" s="18" t="n">
        <v>0</v>
      </c>
      <c r="P72" s="20" t="n">
        <v>0</v>
      </c>
      <c r="Q72" s="18" t="n">
        <v>2.40877515</v>
      </c>
      <c r="R72" s="20" t="n">
        <v>1.01113076</v>
      </c>
    </row>
    <row r="73" spans="1:18">
      <c r="A73" s="15" t="s">
        <v>497</v>
      </c>
      <c r="B73" s="17" t="n">
        <v>2973</v>
      </c>
      <c r="C73" s="18">
        <f>(2591.0/B73*100)</f>
        <v/>
      </c>
      <c r="D73" s="19" t="n">
        <v>382</v>
      </c>
      <c r="E73" s="18" t="n">
        <v>16.52157269</v>
      </c>
      <c r="F73" s="20" t="n">
        <v>1.91904516</v>
      </c>
      <c r="G73" s="18" t="n">
        <v>83.27906565000001</v>
      </c>
      <c r="H73" s="20" t="n">
        <v>1.92955258</v>
      </c>
      <c r="I73" s="18" t="n">
        <v>0</v>
      </c>
      <c r="J73" s="20" t="n">
        <v>0</v>
      </c>
      <c r="K73" s="18" t="n">
        <v>0</v>
      </c>
      <c r="L73" s="20" t="n">
        <v>0</v>
      </c>
      <c r="M73" s="18" t="n">
        <v>0</v>
      </c>
      <c r="N73" s="20" t="n">
        <v>0</v>
      </c>
      <c r="O73" s="18" t="n">
        <v>0</v>
      </c>
      <c r="P73" s="20" t="n">
        <v>0</v>
      </c>
      <c r="Q73" s="18" t="n">
        <v>0.19936166</v>
      </c>
      <c r="R73" s="20" t="n">
        <v>0.20105562</v>
      </c>
    </row>
    <row r="74" spans="1:18">
      <c r="A74" s="15" t="s">
        <v>498</v>
      </c>
      <c r="B74" s="17" t="n">
        <v>3819</v>
      </c>
      <c r="C74" s="18">
        <f>(3347.0/B74*100)</f>
        <v/>
      </c>
      <c r="D74" s="19" t="n">
        <v>472</v>
      </c>
      <c r="E74" s="18" t="n">
        <v>17.44691738</v>
      </c>
      <c r="F74" s="20" t="n">
        <v>2.00028713</v>
      </c>
      <c r="G74" s="18" t="n">
        <v>79.58338152</v>
      </c>
      <c r="H74" s="20" t="n">
        <v>2.05951939</v>
      </c>
      <c r="I74" s="18" t="n">
        <v>0</v>
      </c>
      <c r="J74" s="20" t="n">
        <v>0</v>
      </c>
      <c r="K74" s="18" t="n">
        <v>0.34100595</v>
      </c>
      <c r="L74" s="20" t="n">
        <v>0.23777168</v>
      </c>
      <c r="M74" s="18" t="n">
        <v>0</v>
      </c>
      <c r="N74" s="20" t="n">
        <v>0</v>
      </c>
      <c r="O74" s="18" t="n">
        <v>0</v>
      </c>
      <c r="P74" s="20" t="n">
        <v>0</v>
      </c>
      <c r="Q74" s="18" t="n">
        <v>2.62869515</v>
      </c>
      <c r="R74" s="20" t="n">
        <v>0.75227798</v>
      </c>
    </row>
    <row r="75" spans="1:18">
      <c r="A75" s="15" t="s">
        <v>499</v>
      </c>
      <c r="B75" s="17" t="n">
        <v>4652</v>
      </c>
      <c r="C75" s="18">
        <f>(4108.0/B75*100)</f>
        <v/>
      </c>
      <c r="D75" s="19" t="n">
        <v>544</v>
      </c>
      <c r="E75" s="18" t="n">
        <v>38.81946703</v>
      </c>
      <c r="F75" s="20" t="n">
        <v>2.79795799</v>
      </c>
      <c r="G75" s="18" t="n">
        <v>59.49307489</v>
      </c>
      <c r="H75" s="20" t="n">
        <v>2.81821913</v>
      </c>
      <c r="I75" s="18" t="n">
        <v>0</v>
      </c>
      <c r="J75" s="20" t="n">
        <v>0</v>
      </c>
      <c r="K75" s="18" t="n">
        <v>0</v>
      </c>
      <c r="L75" s="20" t="n">
        <v>0</v>
      </c>
      <c r="M75" s="18" t="n">
        <v>0.2543142</v>
      </c>
      <c r="N75" s="20" t="n">
        <v>0.25345977</v>
      </c>
      <c r="O75" s="18" t="n">
        <v>0</v>
      </c>
      <c r="P75" s="20" t="n">
        <v>0</v>
      </c>
      <c r="Q75" s="18" t="n">
        <v>1.43314388</v>
      </c>
      <c r="R75" s="20" t="n">
        <v>0.43092035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(2645.0/B77*100)</f>
        <v/>
      </c>
      <c r="D77" s="19" t="n">
        <v>324</v>
      </c>
      <c r="E77" s="18" t="n">
        <v>34.41231977</v>
      </c>
      <c r="F77" s="20" t="n">
        <v>3.0515509</v>
      </c>
      <c r="G77" s="18" t="n">
        <v>43.04976627</v>
      </c>
      <c r="H77" s="20" t="n">
        <v>2.89642155</v>
      </c>
      <c r="I77" s="18" t="n">
        <v>0</v>
      </c>
      <c r="J77" s="20" t="n">
        <v>0</v>
      </c>
      <c r="K77" s="18" t="n">
        <v>3.40190683</v>
      </c>
      <c r="L77" s="20" t="n">
        <v>1.17143556</v>
      </c>
      <c r="M77" s="18" t="n">
        <v>0</v>
      </c>
      <c r="N77" s="20" t="n">
        <v>0</v>
      </c>
      <c r="O77" s="18" t="n">
        <v>0</v>
      </c>
      <c r="P77" s="20" t="n">
        <v>0</v>
      </c>
      <c r="Q77" s="18" t="n">
        <v>19.13600713</v>
      </c>
      <c r="R77" s="20" t="n">
        <v>2.60982673</v>
      </c>
    </row>
    <row r="78" spans="1:18">
      <c r="A78" s="15" t="s">
        <v>502</v>
      </c>
      <c r="B78" s="17" t="n">
        <v>7115</v>
      </c>
      <c r="C78" s="18">
        <f>(6212.0/B78*100)</f>
        <v/>
      </c>
      <c r="D78" s="19" t="n">
        <v>903</v>
      </c>
      <c r="E78" s="18" t="n">
        <v>32.20519061</v>
      </c>
      <c r="F78" s="20" t="n">
        <v>1.9478019</v>
      </c>
      <c r="G78" s="18" t="n">
        <v>64.12012281</v>
      </c>
      <c r="H78" s="20" t="n">
        <v>2.0534481</v>
      </c>
      <c r="I78" s="18" t="n">
        <v>0</v>
      </c>
      <c r="J78" s="20" t="n">
        <v>0</v>
      </c>
      <c r="K78" s="18" t="n">
        <v>0.74853104</v>
      </c>
      <c r="L78" s="20" t="n">
        <v>0.36826113</v>
      </c>
      <c r="M78" s="18" t="n">
        <v>0.03664926</v>
      </c>
      <c r="N78" s="20" t="n">
        <v>0.03656282</v>
      </c>
      <c r="O78" s="18" t="n">
        <v>0</v>
      </c>
      <c r="P78" s="20" t="n">
        <v>0</v>
      </c>
      <c r="Q78" s="18" t="n">
        <v>2.88950628</v>
      </c>
      <c r="R78" s="20" t="n">
        <v>0.74176014</v>
      </c>
    </row>
    <row r="79" spans="1:18">
      <c r="A79" s="15" t="s">
        <v>503</v>
      </c>
      <c r="B79" s="17" t="n">
        <v>3154</v>
      </c>
      <c r="C79" s="18">
        <f>(2791.0/B79*100)</f>
        <v/>
      </c>
      <c r="D79" s="19" t="n">
        <v>363</v>
      </c>
      <c r="E79" s="18" t="n">
        <v>21.29096147</v>
      </c>
      <c r="F79" s="20" t="n">
        <v>2.23269297</v>
      </c>
      <c r="G79" s="18" t="n">
        <v>65.57838765</v>
      </c>
      <c r="H79" s="20" t="n">
        <v>2.37860005</v>
      </c>
      <c r="I79" s="18" t="n">
        <v>0</v>
      </c>
      <c r="J79" s="20" t="n">
        <v>0</v>
      </c>
      <c r="K79" s="18" t="n">
        <v>1.44333197</v>
      </c>
      <c r="L79" s="20" t="n">
        <v>0.5672724099999999</v>
      </c>
      <c r="M79" s="18" t="n">
        <v>0.5055494699999999</v>
      </c>
      <c r="N79" s="20" t="n">
        <v>0.30254903</v>
      </c>
      <c r="O79" s="18" t="n">
        <v>0</v>
      </c>
      <c r="P79" s="20" t="n">
        <v>0</v>
      </c>
      <c r="Q79" s="18" t="n">
        <v>11.18176944</v>
      </c>
      <c r="R79" s="20" t="n">
        <v>1.80770273</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(14054.0/B82*100)</f>
        <v/>
      </c>
      <c r="D82" s="19" t="n">
        <v>1907</v>
      </c>
      <c r="E82" s="18" t="n">
        <v>15.61723312</v>
      </c>
      <c r="F82" s="20" t="n">
        <v>1.18878073</v>
      </c>
      <c r="G82" s="18" t="n">
        <v>80.43338171000001</v>
      </c>
      <c r="H82" s="20" t="n">
        <v>1.22651551</v>
      </c>
      <c r="I82" s="18" t="n">
        <v>0</v>
      </c>
      <c r="J82" s="20" t="n">
        <v>0</v>
      </c>
      <c r="K82" s="18" t="n">
        <v>0.34337155</v>
      </c>
      <c r="L82" s="20" t="n">
        <v>0.1622239</v>
      </c>
      <c r="M82" s="18" t="n">
        <v>0</v>
      </c>
      <c r="N82" s="20" t="n">
        <v>0</v>
      </c>
      <c r="O82" s="18" t="n">
        <v>0</v>
      </c>
      <c r="P82" s="20" t="n">
        <v>0</v>
      </c>
      <c r="Q82" s="18" t="n">
        <v>3.60601362</v>
      </c>
      <c r="R82" s="20" t="n">
        <v>0.72946013</v>
      </c>
    </row>
    <row r="83" spans="1:18">
      <c r="A83" s="15" t="s">
        <v>507</v>
      </c>
      <c r="B83" s="17" t="n">
        <v>808</v>
      </c>
      <c r="C83" s="18">
        <f>(712.0/B83*100)</f>
        <v/>
      </c>
      <c r="D83" s="19" t="n">
        <v>96</v>
      </c>
      <c r="E83" s="18" t="n">
        <v>14.03424959</v>
      </c>
      <c r="F83" s="20" t="n">
        <v>3.61508186</v>
      </c>
      <c r="G83" s="18" t="n">
        <v>85.11649747</v>
      </c>
      <c r="H83" s="20" t="n">
        <v>3.69475756</v>
      </c>
      <c r="I83" s="18" t="n">
        <v>0</v>
      </c>
      <c r="J83" s="20" t="n">
        <v>0</v>
      </c>
      <c r="K83" s="18" t="n">
        <v>0</v>
      </c>
      <c r="L83" s="20" t="n">
        <v>0</v>
      </c>
      <c r="M83" s="18" t="n">
        <v>0</v>
      </c>
      <c r="N83" s="20" t="n">
        <v>0</v>
      </c>
      <c r="O83" s="18" t="n">
        <v>0</v>
      </c>
      <c r="P83" s="20" t="n">
        <v>0</v>
      </c>
      <c r="Q83" s="18" t="n">
        <v>0.84925294</v>
      </c>
      <c r="R83" s="20" t="n">
        <v>0.73615274</v>
      </c>
    </row>
    <row r="84" spans="1:18">
      <c r="A84" s="23" t="s">
        <v>508</v>
      </c>
      <c r="B84" s="24" t="n">
        <v>938</v>
      </c>
      <c r="C84" s="25">
        <f>(816.0/B84*100)</f>
        <v/>
      </c>
      <c r="D84" s="19" t="n">
        <v>122</v>
      </c>
      <c r="E84" s="18" t="n">
        <v>22.63583595</v>
      </c>
      <c r="F84" s="20" t="n">
        <v>4.50615731</v>
      </c>
      <c r="G84" s="18" t="n">
        <v>77.36416405</v>
      </c>
      <c r="H84" s="20" t="n">
        <v>4.50615731</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(6302.0/B7*100)</f>
        <v/>
      </c>
      <c r="D7" s="19" t="n">
        <v>861</v>
      </c>
      <c r="E7" s="18" t="n">
        <v>48.77727397</v>
      </c>
      <c r="F7" s="20" t="n">
        <v>2.01285577</v>
      </c>
      <c r="G7" s="18" t="n">
        <v>43.09088497</v>
      </c>
      <c r="H7" s="20" t="n">
        <v>2.01448778</v>
      </c>
      <c r="I7" s="18" t="n">
        <v>0</v>
      </c>
      <c r="J7" s="20" t="n">
        <v>0</v>
      </c>
      <c r="K7" s="18" t="n">
        <v>0.21850265</v>
      </c>
      <c r="L7" s="20" t="n">
        <v>0.17165819</v>
      </c>
      <c r="M7" s="18" t="n">
        <v>0.01448729</v>
      </c>
      <c r="N7" s="20" t="n">
        <v>0.01451582</v>
      </c>
      <c r="O7" s="18" t="n">
        <v>0</v>
      </c>
      <c r="P7" s="20" t="n">
        <v>0</v>
      </c>
      <c r="Q7" s="18" t="n">
        <v>7.89885112</v>
      </c>
      <c r="R7" s="20" t="n">
        <v>1.16336918</v>
      </c>
    </row>
    <row r="8" spans="1:18">
      <c r="A8" s="15" t="s">
        <v>430</v>
      </c>
      <c r="B8" s="17" t="n">
        <v>3443</v>
      </c>
      <c r="C8" s="18">
        <f>(3012.0/B8*100)</f>
        <v/>
      </c>
      <c r="D8" s="19" t="n">
        <v>431</v>
      </c>
      <c r="E8" s="18" t="n">
        <v>49.42650743</v>
      </c>
      <c r="F8" s="20" t="n">
        <v>2.02853403</v>
      </c>
      <c r="G8" s="18" t="n">
        <v>35.00728769</v>
      </c>
      <c r="H8" s="20" t="n">
        <v>2.25026805</v>
      </c>
      <c r="I8" s="18" t="n">
        <v>0</v>
      </c>
      <c r="J8" s="20" t="n">
        <v>0</v>
      </c>
      <c r="K8" s="18" t="n">
        <v>0</v>
      </c>
      <c r="L8" s="20" t="n">
        <v>0</v>
      </c>
      <c r="M8" s="18" t="n">
        <v>0</v>
      </c>
      <c r="N8" s="20" t="n">
        <v>0</v>
      </c>
      <c r="O8" s="18" t="n">
        <v>0</v>
      </c>
      <c r="P8" s="20" t="n">
        <v>0</v>
      </c>
      <c r="Q8" s="18" t="n">
        <v>15.56620488</v>
      </c>
      <c r="R8" s="20" t="n">
        <v>2.35664865</v>
      </c>
    </row>
    <row r="9" spans="1:18">
      <c r="A9" s="15" t="s">
        <v>431</v>
      </c>
      <c r="B9" s="17" t="n">
        <v>4752</v>
      </c>
      <c r="C9" s="18">
        <f>(4193.0/B9*100)</f>
        <v/>
      </c>
      <c r="D9" s="19" t="n">
        <v>559</v>
      </c>
      <c r="E9" s="18" t="n">
        <v>43.66893981</v>
      </c>
      <c r="F9" s="20" t="n">
        <v>1.93181269</v>
      </c>
      <c r="G9" s="18" t="n">
        <v>40.67311655</v>
      </c>
      <c r="H9" s="20" t="n">
        <v>1.80358254</v>
      </c>
      <c r="I9" s="18" t="n">
        <v>0</v>
      </c>
      <c r="J9" s="20" t="n">
        <v>0</v>
      </c>
      <c r="K9" s="18" t="n">
        <v>0.45539106</v>
      </c>
      <c r="L9" s="20" t="n">
        <v>0.33339176</v>
      </c>
      <c r="M9" s="18" t="n">
        <v>0.60213288</v>
      </c>
      <c r="N9" s="20" t="n">
        <v>0.35951558</v>
      </c>
      <c r="O9" s="18" t="n">
        <v>0</v>
      </c>
      <c r="P9" s="20" t="n">
        <v>0</v>
      </c>
      <c r="Q9" s="18" t="n">
        <v>14.6004197</v>
      </c>
      <c r="R9" s="20" t="n">
        <v>1.2206829</v>
      </c>
    </row>
    <row r="10" spans="1:18">
      <c r="A10" s="15" t="s">
        <v>432</v>
      </c>
      <c r="B10" s="17" t="n">
        <v>10022</v>
      </c>
      <c r="C10" s="18">
        <f>(8787.0/B10*100)</f>
        <v/>
      </c>
      <c r="D10" s="19" t="n">
        <v>1235</v>
      </c>
      <c r="E10" s="18" t="n">
        <v>55.49967405</v>
      </c>
      <c r="F10" s="20" t="n">
        <v>1.92636958</v>
      </c>
      <c r="G10" s="18" t="n">
        <v>40.21880609</v>
      </c>
      <c r="H10" s="20" t="n">
        <v>1.96137323</v>
      </c>
      <c r="I10" s="18" t="n">
        <v>0</v>
      </c>
      <c r="J10" s="20" t="n">
        <v>0</v>
      </c>
      <c r="K10" s="18" t="n">
        <v>0.37447042</v>
      </c>
      <c r="L10" s="20" t="n">
        <v>0.23487438</v>
      </c>
      <c r="M10" s="18" t="n">
        <v>0</v>
      </c>
      <c r="N10" s="20" t="n">
        <v>0</v>
      </c>
      <c r="O10" s="18" t="n">
        <v>0</v>
      </c>
      <c r="P10" s="20" t="n">
        <v>0</v>
      </c>
      <c r="Q10" s="18" t="n">
        <v>3.90704945</v>
      </c>
      <c r="R10" s="20" t="n">
        <v>0.68601475</v>
      </c>
    </row>
    <row r="11" spans="1:18">
      <c r="A11" s="15" t="s">
        <v>433</v>
      </c>
      <c r="B11" s="17" t="n">
        <v>3500</v>
      </c>
      <c r="C11" s="18">
        <f>(3076.0/B11*100)</f>
        <v/>
      </c>
      <c r="D11" s="19" t="n">
        <v>424</v>
      </c>
      <c r="E11" s="18" t="n">
        <v>67.92078087</v>
      </c>
      <c r="F11" s="20" t="n">
        <v>2.78967344</v>
      </c>
      <c r="G11" s="18" t="n">
        <v>23.23677895</v>
      </c>
      <c r="H11" s="20" t="n">
        <v>2.50151602</v>
      </c>
      <c r="I11" s="18" t="n">
        <v>0</v>
      </c>
      <c r="J11" s="20" t="n">
        <v>0</v>
      </c>
      <c r="K11" s="18" t="n">
        <v>1.08118281</v>
      </c>
      <c r="L11" s="20" t="n">
        <v>0.59553305</v>
      </c>
      <c r="M11" s="18" t="n">
        <v>0</v>
      </c>
      <c r="N11" s="20" t="n">
        <v>0</v>
      </c>
      <c r="O11" s="18" t="n">
        <v>0</v>
      </c>
      <c r="P11" s="20" t="n">
        <v>0</v>
      </c>
      <c r="Q11" s="18" t="n">
        <v>7.76125737</v>
      </c>
      <c r="R11" s="20" t="n">
        <v>1.47787427</v>
      </c>
    </row>
    <row r="12" spans="1:18">
      <c r="A12" s="15" t="s">
        <v>434</v>
      </c>
      <c r="B12" s="17" t="n">
        <v>3422</v>
      </c>
      <c r="C12" s="18">
        <f>(3019.0/B12*100)</f>
        <v/>
      </c>
      <c r="D12" s="19" t="n">
        <v>403</v>
      </c>
      <c r="E12" s="18" t="n">
        <v>49.50880194</v>
      </c>
      <c r="F12" s="20" t="n">
        <v>2.76658626</v>
      </c>
      <c r="G12" s="18" t="n">
        <v>36.39520797</v>
      </c>
      <c r="H12" s="20" t="n">
        <v>2.39229206</v>
      </c>
      <c r="I12" s="18" t="n">
        <v>0</v>
      </c>
      <c r="J12" s="20" t="n">
        <v>0</v>
      </c>
      <c r="K12" s="18" t="n">
        <v>0.18721493</v>
      </c>
      <c r="L12" s="20" t="n">
        <v>0.18757327</v>
      </c>
      <c r="M12" s="18" t="n">
        <v>0</v>
      </c>
      <c r="N12" s="20" t="n">
        <v>0</v>
      </c>
      <c r="O12" s="18" t="n">
        <v>0</v>
      </c>
      <c r="P12" s="20" t="n">
        <v>0</v>
      </c>
      <c r="Q12" s="18" t="n">
        <v>13.90877516</v>
      </c>
      <c r="R12" s="20" t="n">
        <v>1.80307896</v>
      </c>
    </row>
    <row r="13" spans="1:18">
      <c r="A13" s="15" t="s">
        <v>435</v>
      </c>
      <c r="B13" s="17" t="n">
        <v>3602</v>
      </c>
      <c r="C13" s="18">
        <f>(3197.0/B13*100)</f>
        <v/>
      </c>
      <c r="D13" s="19" t="n">
        <v>405</v>
      </c>
      <c r="E13" s="18" t="n">
        <v>65.43059954</v>
      </c>
      <c r="F13" s="20" t="n">
        <v>2.51465216</v>
      </c>
      <c r="G13" s="18" t="n">
        <v>26.86682098</v>
      </c>
      <c r="H13" s="20" t="n">
        <v>2.66780403</v>
      </c>
      <c r="I13" s="18" t="n">
        <v>0</v>
      </c>
      <c r="J13" s="20" t="n">
        <v>0</v>
      </c>
      <c r="K13" s="18" t="n">
        <v>0.9356385699999999</v>
      </c>
      <c r="L13" s="20" t="n">
        <v>0.50985715</v>
      </c>
      <c r="M13" s="18" t="n">
        <v>0</v>
      </c>
      <c r="N13" s="20" t="n">
        <v>0</v>
      </c>
      <c r="O13" s="18" t="n">
        <v>0</v>
      </c>
      <c r="P13" s="20" t="n">
        <v>0</v>
      </c>
      <c r="Q13" s="18" t="n">
        <v>6.7669409</v>
      </c>
      <c r="R13" s="20" t="n">
        <v>1.45837322</v>
      </c>
    </row>
    <row r="14" spans="1:18">
      <c r="A14" s="15" t="s">
        <v>436</v>
      </c>
      <c r="B14" s="17" t="n">
        <v>2788</v>
      </c>
      <c r="C14" s="18">
        <f>(2457.0/B14*100)</f>
        <v/>
      </c>
      <c r="D14" s="19" t="n">
        <v>331</v>
      </c>
      <c r="E14" s="18" t="n">
        <v>59.08364489</v>
      </c>
      <c r="F14" s="20" t="n">
        <v>3.25655967</v>
      </c>
      <c r="G14" s="18" t="n">
        <v>35.87053202</v>
      </c>
      <c r="H14" s="20" t="n">
        <v>3.17365028</v>
      </c>
      <c r="I14" s="18" t="n">
        <v>0</v>
      </c>
      <c r="J14" s="20" t="n">
        <v>0</v>
      </c>
      <c r="K14" s="18" t="n">
        <v>0.23764508</v>
      </c>
      <c r="L14" s="20" t="n">
        <v>0.25327842</v>
      </c>
      <c r="M14" s="18" t="n">
        <v>0</v>
      </c>
      <c r="N14" s="20" t="n">
        <v>0</v>
      </c>
      <c r="O14" s="18" t="n">
        <v>0</v>
      </c>
      <c r="P14" s="20" t="n">
        <v>0</v>
      </c>
      <c r="Q14" s="18" t="n">
        <v>4.80817801</v>
      </c>
      <c r="R14" s="20" t="n">
        <v>1.08526332</v>
      </c>
    </row>
    <row r="15" spans="1:18">
      <c r="A15" s="15" t="s">
        <v>437</v>
      </c>
      <c r="B15" s="17" t="n">
        <v>2863</v>
      </c>
      <c r="C15" s="18">
        <f>(2519.0/B15*100)</f>
        <v/>
      </c>
      <c r="D15" s="19" t="n">
        <v>344</v>
      </c>
      <c r="E15" s="18" t="n">
        <v>51.62827769</v>
      </c>
      <c r="F15" s="20" t="n">
        <v>2.50979182</v>
      </c>
      <c r="G15" s="18" t="n">
        <v>40.16033462</v>
      </c>
      <c r="H15" s="20" t="n">
        <v>2.57997535</v>
      </c>
      <c r="I15" s="18" t="n">
        <v>0</v>
      </c>
      <c r="J15" s="20" t="n">
        <v>0</v>
      </c>
      <c r="K15" s="18" t="n">
        <v>0.27449146</v>
      </c>
      <c r="L15" s="20" t="n">
        <v>0.27453344</v>
      </c>
      <c r="M15" s="18" t="n">
        <v>0</v>
      </c>
      <c r="N15" s="20" t="n">
        <v>0</v>
      </c>
      <c r="O15" s="18" t="n">
        <v>0</v>
      </c>
      <c r="P15" s="20" t="n">
        <v>0</v>
      </c>
      <c r="Q15" s="18" t="n">
        <v>7.93689624</v>
      </c>
      <c r="R15" s="20" t="n">
        <v>1.41585007</v>
      </c>
    </row>
    <row r="16" spans="1:18">
      <c r="A16" s="15" t="s">
        <v>438</v>
      </c>
      <c r="B16" s="17" t="n">
        <v>3111</v>
      </c>
      <c r="C16" s="18">
        <f>(2726.0/B16*100)</f>
        <v/>
      </c>
      <c r="D16" s="19" t="n">
        <v>385</v>
      </c>
      <c r="E16" s="18" t="n">
        <v>39.20671117</v>
      </c>
      <c r="F16" s="20" t="n">
        <v>2.43518131</v>
      </c>
      <c r="G16" s="18" t="n">
        <v>40.89072641</v>
      </c>
      <c r="H16" s="20" t="n">
        <v>2.56295523</v>
      </c>
      <c r="I16" s="18" t="n">
        <v>0</v>
      </c>
      <c r="J16" s="20" t="n">
        <v>0</v>
      </c>
      <c r="K16" s="18" t="n">
        <v>3.16708685</v>
      </c>
      <c r="L16" s="20" t="n">
        <v>0.98185342</v>
      </c>
      <c r="M16" s="18" t="n">
        <v>0.24469018</v>
      </c>
      <c r="N16" s="20" t="n">
        <v>0.32052422</v>
      </c>
      <c r="O16" s="18" t="n">
        <v>0</v>
      </c>
      <c r="P16" s="20" t="n">
        <v>0</v>
      </c>
      <c r="Q16" s="18" t="n">
        <v>16.4907854</v>
      </c>
      <c r="R16" s="20" t="n">
        <v>1.93679313</v>
      </c>
    </row>
    <row r="17" spans="1:18">
      <c r="A17" s="15" t="s">
        <v>439</v>
      </c>
      <c r="B17" s="17" t="n">
        <v>3197</v>
      </c>
      <c r="C17" s="18">
        <f>(2836.0/B17*100)</f>
        <v/>
      </c>
      <c r="D17" s="19" t="n">
        <v>361</v>
      </c>
      <c r="E17" s="18" t="n">
        <v>54.88385585</v>
      </c>
      <c r="F17" s="20" t="n">
        <v>2.81595852</v>
      </c>
      <c r="G17" s="18" t="n">
        <v>32.7018745</v>
      </c>
      <c r="H17" s="20" t="n">
        <v>2.90933672</v>
      </c>
      <c r="I17" s="18" t="n">
        <v>0</v>
      </c>
      <c r="J17" s="20" t="n">
        <v>0</v>
      </c>
      <c r="K17" s="18" t="n">
        <v>1.55974333</v>
      </c>
      <c r="L17" s="20" t="n">
        <v>0.43644017</v>
      </c>
      <c r="M17" s="18" t="n">
        <v>0</v>
      </c>
      <c r="N17" s="20" t="n">
        <v>0</v>
      </c>
      <c r="O17" s="18" t="n">
        <v>0</v>
      </c>
      <c r="P17" s="20" t="n">
        <v>0</v>
      </c>
      <c r="Q17" s="18" t="n">
        <v>10.85452632</v>
      </c>
      <c r="R17" s="20" t="n">
        <v>1.67743936</v>
      </c>
    </row>
    <row r="18" spans="1:18">
      <c r="A18" s="15" t="s">
        <v>440</v>
      </c>
      <c r="B18" s="17" t="n">
        <v>2706</v>
      </c>
      <c r="C18" s="18">
        <f>(2378.0/B18*100)</f>
        <v/>
      </c>
      <c r="D18" s="19" t="n">
        <v>328</v>
      </c>
      <c r="E18" s="18" t="n">
        <v>40.48977335</v>
      </c>
      <c r="F18" s="20" t="n">
        <v>3.2578978</v>
      </c>
      <c r="G18" s="18" t="n">
        <v>43.85364431</v>
      </c>
      <c r="H18" s="20" t="n">
        <v>3.07828294</v>
      </c>
      <c r="I18" s="18" t="n">
        <v>0</v>
      </c>
      <c r="J18" s="20" t="n">
        <v>0</v>
      </c>
      <c r="K18" s="18" t="n">
        <v>0.45691391</v>
      </c>
      <c r="L18" s="20" t="n">
        <v>0.33929947</v>
      </c>
      <c r="M18" s="18" t="n">
        <v>0</v>
      </c>
      <c r="N18" s="20" t="n">
        <v>0</v>
      </c>
      <c r="O18" s="18" t="n">
        <v>0</v>
      </c>
      <c r="P18" s="20" t="n">
        <v>0</v>
      </c>
      <c r="Q18" s="18" t="n">
        <v>15.19966843</v>
      </c>
      <c r="R18" s="20" t="n">
        <v>2.12663353</v>
      </c>
    </row>
    <row r="19" spans="1:18">
      <c r="A19" s="15" t="s">
        <v>441</v>
      </c>
      <c r="B19" s="17" t="n">
        <v>2850</v>
      </c>
      <c r="C19" s="18">
        <f>(2517.0/B19*100)</f>
        <v/>
      </c>
      <c r="D19" s="19" t="n">
        <v>333</v>
      </c>
      <c r="E19" s="18" t="n">
        <v>54.95911086</v>
      </c>
      <c r="F19" s="20" t="n">
        <v>2.73251711</v>
      </c>
      <c r="G19" s="18" t="n">
        <v>28.45526731</v>
      </c>
      <c r="H19" s="20" t="n">
        <v>2.10327684</v>
      </c>
      <c r="I19" s="18" t="n">
        <v>0</v>
      </c>
      <c r="J19" s="20" t="n">
        <v>0</v>
      </c>
      <c r="K19" s="18" t="n">
        <v>0.5319983700000001</v>
      </c>
      <c r="L19" s="20" t="n">
        <v>0.37324457</v>
      </c>
      <c r="M19" s="18" t="n">
        <v>0.32101883</v>
      </c>
      <c r="N19" s="20" t="n">
        <v>0.28984776</v>
      </c>
      <c r="O19" s="18" t="n">
        <v>0</v>
      </c>
      <c r="P19" s="20" t="n">
        <v>0</v>
      </c>
      <c r="Q19" s="18" t="n">
        <v>15.73260463</v>
      </c>
      <c r="R19" s="20" t="n">
        <v>2.17054284</v>
      </c>
    </row>
    <row r="20" spans="1:18">
      <c r="A20" s="15" t="s">
        <v>442</v>
      </c>
      <c r="B20" s="17" t="n">
        <v>1741</v>
      </c>
      <c r="C20" s="18">
        <f>(1532.0/B20*100)</f>
        <v/>
      </c>
      <c r="D20" s="19" t="n">
        <v>209</v>
      </c>
      <c r="E20" s="18" t="n">
        <v>57.57856635</v>
      </c>
      <c r="F20" s="20" t="n">
        <v>3.99948282</v>
      </c>
      <c r="G20" s="18" t="n">
        <v>33.37287392</v>
      </c>
      <c r="H20" s="20" t="n">
        <v>3.26173388</v>
      </c>
      <c r="I20" s="18" t="n">
        <v>0</v>
      </c>
      <c r="J20" s="20" t="n">
        <v>0</v>
      </c>
      <c r="K20" s="18" t="n">
        <v>0.73704772</v>
      </c>
      <c r="L20" s="20" t="n">
        <v>0.75334651</v>
      </c>
      <c r="M20" s="18" t="n">
        <v>0</v>
      </c>
      <c r="N20" s="20" t="n">
        <v>0</v>
      </c>
      <c r="O20" s="18" t="n">
        <v>0</v>
      </c>
      <c r="P20" s="20" t="n">
        <v>0</v>
      </c>
      <c r="Q20" s="18" t="n">
        <v>8.31151201</v>
      </c>
      <c r="R20" s="20" t="n">
        <v>1.98223193</v>
      </c>
    </row>
    <row r="21" spans="1:18">
      <c r="A21" s="15" t="s">
        <v>443</v>
      </c>
      <c r="B21" s="17" t="n">
        <v>2833</v>
      </c>
      <c r="C21" s="18">
        <f>(2355.0/B21*100)</f>
        <v/>
      </c>
      <c r="D21" s="19" t="n">
        <v>478</v>
      </c>
      <c r="E21" s="18" t="n">
        <v>38.10121292</v>
      </c>
      <c r="F21" s="20" t="n">
        <v>2.48452832</v>
      </c>
      <c r="G21" s="18" t="n">
        <v>58.33479913</v>
      </c>
      <c r="H21" s="20" t="n">
        <v>2.63091446</v>
      </c>
      <c r="I21" s="18" t="n">
        <v>0</v>
      </c>
      <c r="J21" s="20" t="n">
        <v>0</v>
      </c>
      <c r="K21" s="18" t="n">
        <v>0.35795827</v>
      </c>
      <c r="L21" s="20" t="n">
        <v>0.25307134</v>
      </c>
      <c r="M21" s="18" t="n">
        <v>0</v>
      </c>
      <c r="N21" s="20" t="n">
        <v>0</v>
      </c>
      <c r="O21" s="18" t="n">
        <v>0</v>
      </c>
      <c r="P21" s="20" t="n">
        <v>0</v>
      </c>
      <c r="Q21" s="18" t="n">
        <v>3.20602967</v>
      </c>
      <c r="R21" s="20" t="n">
        <v>0.81834496</v>
      </c>
    </row>
    <row r="22" spans="1:18">
      <c r="A22" s="15" t="s">
        <v>444</v>
      </c>
      <c r="B22" s="17" t="n">
        <v>3667</v>
      </c>
      <c r="C22" s="18">
        <f>(3283.0/B22*100)</f>
        <v/>
      </c>
      <c r="D22" s="19" t="n">
        <v>384</v>
      </c>
      <c r="E22" s="18" t="n">
        <v>60.24521074</v>
      </c>
      <c r="F22" s="20" t="n">
        <v>2.0005927</v>
      </c>
      <c r="G22" s="18" t="n">
        <v>27.56726226</v>
      </c>
      <c r="H22" s="20" t="n">
        <v>2.07734734</v>
      </c>
      <c r="I22" s="18" t="n">
        <v>0</v>
      </c>
      <c r="J22" s="20" t="n">
        <v>0</v>
      </c>
      <c r="K22" s="18" t="n">
        <v>1.02198718</v>
      </c>
      <c r="L22" s="20" t="n">
        <v>0.48758432</v>
      </c>
      <c r="M22" s="18" t="n">
        <v>0</v>
      </c>
      <c r="N22" s="20" t="n">
        <v>0</v>
      </c>
      <c r="O22" s="18" t="n">
        <v>0</v>
      </c>
      <c r="P22" s="20" t="n">
        <v>0</v>
      </c>
      <c r="Q22" s="18" t="n">
        <v>11.16553983</v>
      </c>
      <c r="R22" s="20" t="n">
        <v>1.45275103</v>
      </c>
    </row>
    <row r="23" spans="1:18">
      <c r="A23" s="15" t="s">
        <v>445</v>
      </c>
      <c r="B23" s="17" t="n">
        <v>5792</v>
      </c>
      <c r="C23" s="18">
        <f>(5093.0/B23*100)</f>
        <v/>
      </c>
      <c r="D23" s="19" t="n">
        <v>699</v>
      </c>
      <c r="E23" s="18" t="n">
        <v>54.10741057</v>
      </c>
      <c r="F23" s="20" t="n">
        <v>3.29991093</v>
      </c>
      <c r="G23" s="18" t="n">
        <v>26.39294568</v>
      </c>
      <c r="H23" s="20" t="n">
        <v>2.87636547</v>
      </c>
      <c r="I23" s="18" t="n">
        <v>0</v>
      </c>
      <c r="J23" s="20" t="n">
        <v>0</v>
      </c>
      <c r="K23" s="18" t="n">
        <v>1.64250549</v>
      </c>
      <c r="L23" s="20" t="n">
        <v>0.76775908</v>
      </c>
      <c r="M23" s="18" t="n">
        <v>1.94733046</v>
      </c>
      <c r="N23" s="20" t="n">
        <v>1.57906766</v>
      </c>
      <c r="O23" s="18" t="n">
        <v>0</v>
      </c>
      <c r="P23" s="20" t="n">
        <v>0</v>
      </c>
      <c r="Q23" s="18" t="n">
        <v>15.90980781</v>
      </c>
      <c r="R23" s="20" t="n">
        <v>2.20141094</v>
      </c>
    </row>
    <row r="24" spans="1:18">
      <c r="A24" s="15" t="s">
        <v>446</v>
      </c>
      <c r="B24" s="17" t="n">
        <v>3309</v>
      </c>
      <c r="C24" s="18">
        <f>(2913.0/B24*100)</f>
        <v/>
      </c>
      <c r="D24" s="19" t="n">
        <v>396</v>
      </c>
      <c r="E24" s="18" t="n">
        <v>29.83188791</v>
      </c>
      <c r="F24" s="20" t="n">
        <v>2.28844158</v>
      </c>
      <c r="G24" s="18" t="n">
        <v>51.20191929</v>
      </c>
      <c r="H24" s="20" t="n">
        <v>2.11350694</v>
      </c>
      <c r="I24" s="18" t="n">
        <v>0</v>
      </c>
      <c r="J24" s="20" t="n">
        <v>0</v>
      </c>
      <c r="K24" s="18" t="n">
        <v>0.25906874</v>
      </c>
      <c r="L24" s="20" t="n">
        <v>0.24670244</v>
      </c>
      <c r="M24" s="18" t="n">
        <v>0</v>
      </c>
      <c r="N24" s="20" t="n">
        <v>0</v>
      </c>
      <c r="O24" s="18" t="n">
        <v>0</v>
      </c>
      <c r="P24" s="20" t="n">
        <v>0</v>
      </c>
      <c r="Q24" s="18" t="n">
        <v>18.70712406</v>
      </c>
      <c r="R24" s="20" t="n">
        <v>2.22678889</v>
      </c>
    </row>
    <row r="25" spans="1:18">
      <c r="A25" s="15" t="s">
        <v>447</v>
      </c>
      <c r="B25" s="17" t="n">
        <v>2669</v>
      </c>
      <c r="C25" s="18">
        <f>(2352.0/B25*100)</f>
        <v/>
      </c>
      <c r="D25" s="19" t="n">
        <v>317</v>
      </c>
      <c r="E25" s="18" t="n">
        <v>57.47356965</v>
      </c>
      <c r="F25" s="20" t="n">
        <v>3.18824194</v>
      </c>
      <c r="G25" s="18" t="n">
        <v>30.55542093</v>
      </c>
      <c r="H25" s="20" t="n">
        <v>2.9666421</v>
      </c>
      <c r="I25" s="18" t="n">
        <v>0</v>
      </c>
      <c r="J25" s="20" t="n">
        <v>0</v>
      </c>
      <c r="K25" s="18" t="n">
        <v>0.92839006</v>
      </c>
      <c r="L25" s="20" t="n">
        <v>0.53613741</v>
      </c>
      <c r="M25" s="18" t="n">
        <v>0</v>
      </c>
      <c r="N25" s="20" t="n">
        <v>0</v>
      </c>
      <c r="O25" s="18" t="n">
        <v>0</v>
      </c>
      <c r="P25" s="20" t="n">
        <v>0</v>
      </c>
      <c r="Q25" s="18" t="n">
        <v>11.04261937</v>
      </c>
      <c r="R25" s="20" t="n">
        <v>1.65634756</v>
      </c>
    </row>
    <row r="26" spans="1:18">
      <c r="A26" s="15" t="s">
        <v>448</v>
      </c>
      <c r="B26" s="17" t="n">
        <v>2419</v>
      </c>
      <c r="C26" s="18">
        <f>(2129.0/B26*100)</f>
        <v/>
      </c>
      <c r="D26" s="19" t="n">
        <v>290</v>
      </c>
      <c r="E26" s="18" t="n">
        <v>60.30045114</v>
      </c>
      <c r="F26" s="20" t="n">
        <v>3.27840116</v>
      </c>
      <c r="G26" s="18" t="n">
        <v>33.51780006</v>
      </c>
      <c r="H26" s="20" t="n">
        <v>3.05409467</v>
      </c>
      <c r="I26" s="18" t="n">
        <v>0</v>
      </c>
      <c r="J26" s="20" t="n">
        <v>0</v>
      </c>
      <c r="K26" s="18" t="n">
        <v>0</v>
      </c>
      <c r="L26" s="20" t="n">
        <v>0</v>
      </c>
      <c r="M26" s="18" t="n">
        <v>0</v>
      </c>
      <c r="N26" s="20" t="n">
        <v>0</v>
      </c>
      <c r="O26" s="18" t="n">
        <v>0</v>
      </c>
      <c r="P26" s="20" t="n">
        <v>0</v>
      </c>
      <c r="Q26" s="18" t="n">
        <v>6.1817488</v>
      </c>
      <c r="R26" s="20" t="n">
        <v>1.25770725</v>
      </c>
    </row>
    <row r="27" spans="1:18">
      <c r="A27" s="15" t="s">
        <v>449</v>
      </c>
      <c r="B27" s="17" t="n">
        <v>2683</v>
      </c>
      <c r="C27" s="18">
        <f>(2351.0/B27*100)</f>
        <v/>
      </c>
      <c r="D27" s="19" t="n">
        <v>332</v>
      </c>
      <c r="E27" s="18" t="n">
        <v>46.43835613</v>
      </c>
      <c r="F27" s="20" t="n">
        <v>2.90104722</v>
      </c>
      <c r="G27" s="18" t="n">
        <v>38.44630242</v>
      </c>
      <c r="H27" s="20" t="n">
        <v>2.85804254</v>
      </c>
      <c r="I27" s="18" t="n">
        <v>0</v>
      </c>
      <c r="J27" s="20" t="n">
        <v>0</v>
      </c>
      <c r="K27" s="18" t="n">
        <v>0.60768354</v>
      </c>
      <c r="L27" s="20" t="n">
        <v>0.42880526</v>
      </c>
      <c r="M27" s="18" t="n">
        <v>0</v>
      </c>
      <c r="N27" s="20" t="n">
        <v>0</v>
      </c>
      <c r="O27" s="18" t="n">
        <v>0</v>
      </c>
      <c r="P27" s="20" t="n">
        <v>0</v>
      </c>
      <c r="Q27" s="18" t="n">
        <v>14.50765791</v>
      </c>
      <c r="R27" s="20" t="n">
        <v>1.68180144</v>
      </c>
    </row>
    <row r="28" spans="1:18">
      <c r="A28" s="15" t="s">
        <v>450</v>
      </c>
      <c r="B28" s="17" t="n">
        <v>3803</v>
      </c>
      <c r="C28" s="18">
        <f>(3388.0/B28*100)</f>
        <v/>
      </c>
      <c r="D28" s="19" t="n">
        <v>415</v>
      </c>
      <c r="E28" s="18" t="n">
        <v>77.62614682</v>
      </c>
      <c r="F28" s="20" t="n">
        <v>2.383301</v>
      </c>
      <c r="G28" s="18" t="n">
        <v>17.72140493</v>
      </c>
      <c r="H28" s="20" t="n">
        <v>2.28489176</v>
      </c>
      <c r="I28" s="18" t="n">
        <v>0</v>
      </c>
      <c r="J28" s="20" t="n">
        <v>0</v>
      </c>
      <c r="K28" s="18" t="n">
        <v>0.2351528</v>
      </c>
      <c r="L28" s="20" t="n">
        <v>0.23631053</v>
      </c>
      <c r="M28" s="18" t="n">
        <v>0.19365518</v>
      </c>
      <c r="N28" s="20" t="n">
        <v>0.19323566</v>
      </c>
      <c r="O28" s="18" t="n">
        <v>0</v>
      </c>
      <c r="P28" s="20" t="n">
        <v>0</v>
      </c>
      <c r="Q28" s="18" t="n">
        <v>4.22364027</v>
      </c>
      <c r="R28" s="20" t="n">
        <v>1.23366052</v>
      </c>
    </row>
    <row r="29" spans="1:18">
      <c r="A29" s="15" t="s">
        <v>451</v>
      </c>
      <c r="B29" s="17" t="n">
        <v>2700</v>
      </c>
      <c r="C29" s="18">
        <f>(2385.0/B29*100)</f>
        <v/>
      </c>
      <c r="D29" s="19" t="n">
        <v>315</v>
      </c>
      <c r="E29" s="18" t="n">
        <v>64.55540447</v>
      </c>
      <c r="F29" s="20" t="n">
        <v>2.35368037</v>
      </c>
      <c r="G29" s="18" t="n">
        <v>29.85133363</v>
      </c>
      <c r="H29" s="20" t="n">
        <v>2.19271462</v>
      </c>
      <c r="I29" s="18" t="n">
        <v>0</v>
      </c>
      <c r="J29" s="20" t="n">
        <v>0</v>
      </c>
      <c r="K29" s="18" t="n">
        <v>0</v>
      </c>
      <c r="L29" s="20" t="n">
        <v>0</v>
      </c>
      <c r="M29" s="18" t="n">
        <v>0</v>
      </c>
      <c r="N29" s="20" t="n">
        <v>0</v>
      </c>
      <c r="O29" s="18" t="n">
        <v>0</v>
      </c>
      <c r="P29" s="20" t="n">
        <v>0</v>
      </c>
      <c r="Q29" s="18" t="n">
        <v>5.59326191</v>
      </c>
      <c r="R29" s="20" t="n">
        <v>1.29793568</v>
      </c>
    </row>
    <row r="30" spans="1:18">
      <c r="A30" s="15" t="s">
        <v>452</v>
      </c>
      <c r="B30" s="17" t="n">
        <v>2257</v>
      </c>
      <c r="C30" s="18">
        <f>(2006.0/B30*100)</f>
        <v/>
      </c>
      <c r="D30" s="19" t="n">
        <v>251</v>
      </c>
      <c r="E30" s="18" t="n">
        <v>46.49231803</v>
      </c>
      <c r="F30" s="20" t="n">
        <v>3.08548945</v>
      </c>
      <c r="G30" s="18" t="n">
        <v>46.96461452</v>
      </c>
      <c r="H30" s="20" t="n">
        <v>2.93507722</v>
      </c>
      <c r="I30" s="18" t="n">
        <v>0</v>
      </c>
      <c r="J30" s="20" t="n">
        <v>0</v>
      </c>
      <c r="K30" s="18" t="n">
        <v>0</v>
      </c>
      <c r="L30" s="20" t="n">
        <v>0</v>
      </c>
      <c r="M30" s="18" t="n">
        <v>0</v>
      </c>
      <c r="N30" s="20" t="n">
        <v>0</v>
      </c>
      <c r="O30" s="18" t="n">
        <v>0</v>
      </c>
      <c r="P30" s="20" t="n">
        <v>0</v>
      </c>
      <c r="Q30" s="18" t="n">
        <v>6.54306745</v>
      </c>
      <c r="R30" s="20" t="n">
        <v>1.66676674</v>
      </c>
    </row>
    <row r="31" spans="1:18">
      <c r="A31" s="15" t="s">
        <v>453</v>
      </c>
      <c r="B31" s="17" t="n">
        <v>2706</v>
      </c>
      <c r="C31" s="18">
        <f>(2371.0/B31*100)</f>
        <v/>
      </c>
      <c r="D31" s="19" t="n">
        <v>335</v>
      </c>
      <c r="E31" s="18" t="n">
        <v>48.21483848</v>
      </c>
      <c r="F31" s="20" t="n">
        <v>3.1491148</v>
      </c>
      <c r="G31" s="18" t="n">
        <v>41.23296413</v>
      </c>
      <c r="H31" s="20" t="n">
        <v>2.88167282</v>
      </c>
      <c r="I31" s="18" t="n">
        <v>0</v>
      </c>
      <c r="J31" s="20" t="n">
        <v>0</v>
      </c>
      <c r="K31" s="18" t="n">
        <v>2.46988064</v>
      </c>
      <c r="L31" s="20" t="n">
        <v>1.01278337</v>
      </c>
      <c r="M31" s="18" t="n">
        <v>0</v>
      </c>
      <c r="N31" s="20" t="n">
        <v>0</v>
      </c>
      <c r="O31" s="18" t="n">
        <v>0</v>
      </c>
      <c r="P31" s="20" t="n">
        <v>0</v>
      </c>
      <c r="Q31" s="18" t="n">
        <v>8.082316759999999</v>
      </c>
      <c r="R31" s="20" t="n">
        <v>1.76210116</v>
      </c>
    </row>
    <row r="32" spans="1:18">
      <c r="A32" s="15" t="s">
        <v>454</v>
      </c>
      <c r="B32" s="17" t="n">
        <v>2209</v>
      </c>
      <c r="C32" s="18">
        <f>(1825.0/B32*100)</f>
        <v/>
      </c>
      <c r="D32" s="19" t="n">
        <v>384</v>
      </c>
      <c r="E32" s="18" t="n">
        <v>52.49022021</v>
      </c>
      <c r="F32" s="20" t="n">
        <v>2.55789771</v>
      </c>
      <c r="G32" s="18" t="n">
        <v>37.10991071</v>
      </c>
      <c r="H32" s="20" t="n">
        <v>2.42441699</v>
      </c>
      <c r="I32" s="18" t="n">
        <v>0</v>
      </c>
      <c r="J32" s="20" t="n">
        <v>0</v>
      </c>
      <c r="K32" s="18" t="n">
        <v>0</v>
      </c>
      <c r="L32" s="20" t="n">
        <v>0</v>
      </c>
      <c r="M32" s="18" t="n">
        <v>0</v>
      </c>
      <c r="N32" s="20" t="n">
        <v>0</v>
      </c>
      <c r="O32" s="18" t="n">
        <v>0</v>
      </c>
      <c r="P32" s="20" t="n">
        <v>0</v>
      </c>
      <c r="Q32" s="18" t="n">
        <v>10.39986907</v>
      </c>
      <c r="R32" s="20" t="n">
        <v>1.61183679</v>
      </c>
    </row>
    <row r="33" spans="1:18">
      <c r="A33" s="15" t="s">
        <v>455</v>
      </c>
      <c r="B33" s="17" t="n">
        <v>3651</v>
      </c>
      <c r="C33" s="18">
        <f>(3228.0/B33*100)</f>
        <v/>
      </c>
      <c r="D33" s="19" t="n">
        <v>423</v>
      </c>
      <c r="E33" s="18" t="n">
        <v>45.72458982</v>
      </c>
      <c r="F33" s="20" t="n">
        <v>2.63298966</v>
      </c>
      <c r="G33" s="18" t="n">
        <v>42.51848796</v>
      </c>
      <c r="H33" s="20" t="n">
        <v>2.76362775</v>
      </c>
      <c r="I33" s="18" t="n">
        <v>0</v>
      </c>
      <c r="J33" s="20" t="n">
        <v>0</v>
      </c>
      <c r="K33" s="18" t="n">
        <v>0.33992239</v>
      </c>
      <c r="L33" s="20" t="n">
        <v>0.31817005</v>
      </c>
      <c r="M33" s="18" t="n">
        <v>0</v>
      </c>
      <c r="N33" s="20" t="n">
        <v>0</v>
      </c>
      <c r="O33" s="18" t="n">
        <v>0</v>
      </c>
      <c r="P33" s="20" t="n">
        <v>0</v>
      </c>
      <c r="Q33" s="18" t="n">
        <v>11.41699982</v>
      </c>
      <c r="R33" s="20" t="n">
        <v>1.85536275</v>
      </c>
    </row>
    <row r="34" spans="1:18">
      <c r="A34" s="15" t="s">
        <v>456</v>
      </c>
      <c r="B34" s="17" t="n">
        <v>3035</v>
      </c>
      <c r="C34" s="18">
        <f>(2699.0/B34*100)</f>
        <v/>
      </c>
      <c r="D34" s="19" t="n">
        <v>336</v>
      </c>
      <c r="E34" s="18" t="n">
        <v>51.40293889</v>
      </c>
      <c r="F34" s="20" t="n">
        <v>2.95411857</v>
      </c>
      <c r="G34" s="18" t="n">
        <v>29.97586065</v>
      </c>
      <c r="H34" s="20" t="n">
        <v>2.74885133</v>
      </c>
      <c r="I34" s="18" t="n">
        <v>0</v>
      </c>
      <c r="J34" s="20" t="n">
        <v>0</v>
      </c>
      <c r="K34" s="18" t="n">
        <v>1.38430525</v>
      </c>
      <c r="L34" s="20" t="n">
        <v>0.70491575</v>
      </c>
      <c r="M34" s="18" t="n">
        <v>0</v>
      </c>
      <c r="N34" s="20" t="n">
        <v>0</v>
      </c>
      <c r="O34" s="18" t="n">
        <v>0</v>
      </c>
      <c r="P34" s="20" t="n">
        <v>0</v>
      </c>
      <c r="Q34" s="18" t="n">
        <v>17.23689522</v>
      </c>
      <c r="R34" s="20" t="n">
        <v>2.05546536</v>
      </c>
    </row>
    <row r="35" spans="1:18">
      <c r="A35" s="15" t="s">
        <v>457</v>
      </c>
      <c r="B35" s="17" t="n">
        <v>2901</v>
      </c>
      <c r="C35" s="18">
        <f>(2552.0/B35*100)</f>
        <v/>
      </c>
      <c r="D35" s="19" t="n">
        <v>349</v>
      </c>
      <c r="E35" s="18" t="n">
        <v>49.71628883</v>
      </c>
      <c r="F35" s="20" t="n">
        <v>3.11533583</v>
      </c>
      <c r="G35" s="18" t="n">
        <v>40.60039144</v>
      </c>
      <c r="H35" s="20" t="n">
        <v>3.13193236</v>
      </c>
      <c r="I35" s="18" t="n">
        <v>0</v>
      </c>
      <c r="J35" s="20" t="n">
        <v>0</v>
      </c>
      <c r="K35" s="18" t="n">
        <v>0.28595056</v>
      </c>
      <c r="L35" s="20" t="n">
        <v>0.20067557</v>
      </c>
      <c r="M35" s="18" t="n">
        <v>0</v>
      </c>
      <c r="N35" s="20" t="n">
        <v>0</v>
      </c>
      <c r="O35" s="18" t="n">
        <v>0</v>
      </c>
      <c r="P35" s="20" t="n">
        <v>0</v>
      </c>
      <c r="Q35" s="18" t="n">
        <v>9.39736916</v>
      </c>
      <c r="R35" s="20" t="n">
        <v>1.7789015</v>
      </c>
    </row>
    <row r="36" spans="1:18">
      <c r="A36" s="15" t="s">
        <v>458</v>
      </c>
      <c r="B36" s="17" t="n">
        <v>3404</v>
      </c>
      <c r="C36" s="18">
        <f>(3013.0/B36*100)</f>
        <v/>
      </c>
      <c r="D36" s="19" t="n">
        <v>391</v>
      </c>
      <c r="E36" s="18" t="n">
        <v>43.02026463</v>
      </c>
      <c r="F36" s="20" t="n">
        <v>2.74687595</v>
      </c>
      <c r="G36" s="18" t="n">
        <v>47.45657162</v>
      </c>
      <c r="H36" s="20" t="n">
        <v>2.79888339</v>
      </c>
      <c r="I36" s="18" t="n">
        <v>0</v>
      </c>
      <c r="J36" s="20" t="n">
        <v>0</v>
      </c>
      <c r="K36" s="18" t="n">
        <v>0.61010384</v>
      </c>
      <c r="L36" s="20" t="n">
        <v>0.51144303</v>
      </c>
      <c r="M36" s="18" t="n">
        <v>0</v>
      </c>
      <c r="N36" s="20" t="n">
        <v>0</v>
      </c>
      <c r="O36" s="18" t="n">
        <v>0</v>
      </c>
      <c r="P36" s="20" t="n">
        <v>0</v>
      </c>
      <c r="Q36" s="18" t="n">
        <v>8.91305992</v>
      </c>
      <c r="R36" s="20" t="n">
        <v>1.36621856</v>
      </c>
    </row>
    <row r="37" spans="1:18">
      <c r="A37" s="15" t="s">
        <v>459</v>
      </c>
      <c r="B37" s="17" t="n">
        <v>2731</v>
      </c>
      <c r="C37" s="18">
        <f>(2403.0/B37*100)</f>
        <v/>
      </c>
      <c r="D37" s="19" t="n">
        <v>328</v>
      </c>
      <c r="E37" s="18" t="n">
        <v>51.31481471</v>
      </c>
      <c r="F37" s="20" t="n">
        <v>2.50207694</v>
      </c>
      <c r="G37" s="18" t="n">
        <v>36.5852591</v>
      </c>
      <c r="H37" s="20" t="n">
        <v>2.46750096</v>
      </c>
      <c r="I37" s="18" t="n">
        <v>0</v>
      </c>
      <c r="J37" s="20" t="n">
        <v>0</v>
      </c>
      <c r="K37" s="18" t="n">
        <v>0.61235379</v>
      </c>
      <c r="L37" s="20" t="n">
        <v>0.41894249</v>
      </c>
      <c r="M37" s="18" t="n">
        <v>0</v>
      </c>
      <c r="N37" s="20" t="n">
        <v>0</v>
      </c>
      <c r="O37" s="18" t="n">
        <v>0</v>
      </c>
      <c r="P37" s="20" t="n">
        <v>0</v>
      </c>
      <c r="Q37" s="18" t="n">
        <v>11.4875724</v>
      </c>
      <c r="R37" s="20" t="n">
        <v>1.54187181</v>
      </c>
    </row>
    <row r="38" spans="1:18">
      <c r="A38" s="15" t="s">
        <v>460</v>
      </c>
      <c r="B38" s="17" t="n">
        <v>2807</v>
      </c>
      <c r="C38" s="18">
        <f>(2336.0/B38*100)</f>
        <v/>
      </c>
      <c r="D38" s="19" t="n">
        <v>471</v>
      </c>
      <c r="E38" s="18" t="n">
        <v>62.77143579</v>
      </c>
      <c r="F38" s="20" t="n">
        <v>2.19384597</v>
      </c>
      <c r="G38" s="18" t="n">
        <v>26.46628326</v>
      </c>
      <c r="H38" s="20" t="n">
        <v>2.07071113</v>
      </c>
      <c r="I38" s="18" t="n">
        <v>0</v>
      </c>
      <c r="J38" s="20" t="n">
        <v>0</v>
      </c>
      <c r="K38" s="18" t="n">
        <v>0.49751041</v>
      </c>
      <c r="L38" s="20" t="n">
        <v>0.31099519</v>
      </c>
      <c r="M38" s="18" t="n">
        <v>0.23628359</v>
      </c>
      <c r="N38" s="20" t="n">
        <v>0.23507296</v>
      </c>
      <c r="O38" s="18" t="n">
        <v>0</v>
      </c>
      <c r="P38" s="20" t="n">
        <v>0</v>
      </c>
      <c r="Q38" s="18" t="n">
        <v>10.02848695</v>
      </c>
      <c r="R38" s="20" t="n">
        <v>1.54551159</v>
      </c>
    </row>
    <row r="39" spans="1:18">
      <c r="A39" s="15" t="s">
        <v>461</v>
      </c>
      <c r="B39" s="17" t="n">
        <v>2938</v>
      </c>
      <c r="C39" s="18">
        <f>(2567.0/B39*100)</f>
        <v/>
      </c>
      <c r="D39" s="19" t="n">
        <v>371</v>
      </c>
      <c r="E39" s="18" t="n">
        <v>70.46137708000001</v>
      </c>
      <c r="F39" s="20" t="n">
        <v>2.20655235</v>
      </c>
      <c r="G39" s="18" t="n">
        <v>17.24718706</v>
      </c>
      <c r="H39" s="20" t="n">
        <v>1.64943948</v>
      </c>
      <c r="I39" s="18" t="n">
        <v>0</v>
      </c>
      <c r="J39" s="20" t="n">
        <v>0</v>
      </c>
      <c r="K39" s="18" t="n">
        <v>0.48183476</v>
      </c>
      <c r="L39" s="20" t="n">
        <v>0.2887516</v>
      </c>
      <c r="M39" s="18" t="n">
        <v>0</v>
      </c>
      <c r="N39" s="20" t="n">
        <v>0</v>
      </c>
      <c r="O39" s="18" t="n">
        <v>0</v>
      </c>
      <c r="P39" s="20" t="n">
        <v>0</v>
      </c>
      <c r="Q39" s="18" t="n">
        <v>11.80960111</v>
      </c>
      <c r="R39" s="20" t="n">
        <v>1.52727604</v>
      </c>
    </row>
    <row r="40" spans="1:18">
      <c r="A40" s="15" t="s">
        <v>462</v>
      </c>
      <c r="B40" s="17" t="n">
        <v>6922</v>
      </c>
      <c r="C40" s="18">
        <f>(6067.0/B40*100)</f>
        <v/>
      </c>
      <c r="D40" s="19" t="n">
        <v>855</v>
      </c>
      <c r="E40" s="18" t="n">
        <v>52.42316295</v>
      </c>
      <c r="F40" s="20" t="n">
        <v>2.88475583</v>
      </c>
      <c r="G40" s="18" t="n">
        <v>39.50854948</v>
      </c>
      <c r="H40" s="20" t="n">
        <v>2.74087853</v>
      </c>
      <c r="I40" s="18" t="n">
        <v>0</v>
      </c>
      <c r="J40" s="20" t="n">
        <v>0</v>
      </c>
      <c r="K40" s="18" t="n">
        <v>0.50389481</v>
      </c>
      <c r="L40" s="20" t="n">
        <v>0.34507656</v>
      </c>
      <c r="M40" s="18" t="n">
        <v>0</v>
      </c>
      <c r="N40" s="20" t="n">
        <v>0</v>
      </c>
      <c r="O40" s="18" t="n">
        <v>0</v>
      </c>
      <c r="P40" s="20" t="n">
        <v>0</v>
      </c>
      <c r="Q40" s="18" t="n">
        <v>7.56439276</v>
      </c>
      <c r="R40" s="20" t="n">
        <v>1.35866229</v>
      </c>
    </row>
    <row r="41" spans="1:18">
      <c r="A41" s="15" t="s">
        <v>463</v>
      </c>
      <c r="B41" s="17" t="n">
        <v>2854</v>
      </c>
      <c r="C41" s="18">
        <f>(2505.0/B41*100)</f>
        <v/>
      </c>
      <c r="D41" s="19" t="n">
        <v>349</v>
      </c>
      <c r="E41" s="18" t="n">
        <v>49.58229367</v>
      </c>
      <c r="F41" s="20" t="n">
        <v>2.61068096</v>
      </c>
      <c r="G41" s="18" t="n">
        <v>47.18810539</v>
      </c>
      <c r="H41" s="20" t="n">
        <v>2.64365378</v>
      </c>
      <c r="I41" s="18" t="n">
        <v>0</v>
      </c>
      <c r="J41" s="20" t="n">
        <v>0</v>
      </c>
      <c r="K41" s="18" t="n">
        <v>0.63747616</v>
      </c>
      <c r="L41" s="20" t="n">
        <v>0.45042203</v>
      </c>
      <c r="M41" s="18" t="n">
        <v>0</v>
      </c>
      <c r="N41" s="20" t="n">
        <v>0</v>
      </c>
      <c r="O41" s="18" t="n">
        <v>0</v>
      </c>
      <c r="P41" s="20" t="n">
        <v>0</v>
      </c>
      <c r="Q41" s="18" t="n">
        <v>2.59212477</v>
      </c>
      <c r="R41" s="20" t="n">
        <v>0.84174845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(10922.0/B46*100)</f>
        <v/>
      </c>
      <c r="D46" s="19" t="n">
        <v>1151</v>
      </c>
      <c r="E46" s="18" t="n">
        <v>56.70195825</v>
      </c>
      <c r="F46" s="20" t="n">
        <v>2.1056355</v>
      </c>
      <c r="G46" s="18" t="n">
        <v>26.92386082</v>
      </c>
      <c r="H46" s="20" t="n">
        <v>1.68321038</v>
      </c>
      <c r="I46" s="18" t="n">
        <v>0</v>
      </c>
      <c r="J46" s="20" t="n">
        <v>0</v>
      </c>
      <c r="K46" s="18" t="n">
        <v>2.15585974</v>
      </c>
      <c r="L46" s="20" t="n">
        <v>0.56339628</v>
      </c>
      <c r="M46" s="18" t="n">
        <v>0.33650071</v>
      </c>
      <c r="N46" s="20" t="n">
        <v>0.27001553</v>
      </c>
      <c r="O46" s="18" t="n">
        <v>0</v>
      </c>
      <c r="P46" s="20" t="n">
        <v>0</v>
      </c>
      <c r="Q46" s="18" t="n">
        <v>13.88182049</v>
      </c>
      <c r="R46" s="20" t="n">
        <v>1.26324478</v>
      </c>
    </row>
    <row r="47" spans="1:18">
      <c r="A47" s="15" t="s">
        <v>470</v>
      </c>
      <c r="B47" s="17" t="n">
        <v>2823</v>
      </c>
      <c r="C47" s="18">
        <f>(2476.0/B47*100)</f>
        <v/>
      </c>
      <c r="D47" s="19" t="n">
        <v>347</v>
      </c>
      <c r="E47" s="18" t="n">
        <v>36.45015118</v>
      </c>
      <c r="F47" s="20" t="n">
        <v>2.72103373</v>
      </c>
      <c r="G47" s="18" t="n">
        <v>37.48120359</v>
      </c>
      <c r="H47" s="20" t="n">
        <v>2.76834898</v>
      </c>
      <c r="I47" s="18" t="n">
        <v>0</v>
      </c>
      <c r="J47" s="20" t="n">
        <v>0</v>
      </c>
      <c r="K47" s="18" t="n">
        <v>1.12969236</v>
      </c>
      <c r="L47" s="20" t="n">
        <v>0.52965909</v>
      </c>
      <c r="M47" s="18" t="n">
        <v>0</v>
      </c>
      <c r="N47" s="20" t="n">
        <v>0</v>
      </c>
      <c r="O47" s="18" t="n">
        <v>0</v>
      </c>
      <c r="P47" s="20" t="n">
        <v>0</v>
      </c>
      <c r="Q47" s="18" t="n">
        <v>24.93895287</v>
      </c>
      <c r="R47" s="20" t="n">
        <v>2.6558657</v>
      </c>
    </row>
    <row r="48" spans="1:18">
      <c r="A48" s="15" t="s">
        <v>471</v>
      </c>
      <c r="B48" s="17" t="n">
        <v>4682</v>
      </c>
      <c r="C48" s="18">
        <f>(4126.0/B48*100)</f>
        <v/>
      </c>
      <c r="D48" s="19" t="n">
        <v>556</v>
      </c>
      <c r="E48" s="18" t="n">
        <v>28.47742621</v>
      </c>
      <c r="F48" s="20" t="n">
        <v>2.69682057</v>
      </c>
      <c r="G48" s="18" t="n">
        <v>61.47737281</v>
      </c>
      <c r="H48" s="20" t="n">
        <v>3.36795068</v>
      </c>
      <c r="I48" s="18" t="n">
        <v>0</v>
      </c>
      <c r="J48" s="20" t="n">
        <v>0</v>
      </c>
      <c r="K48" s="18" t="n">
        <v>1.97582246</v>
      </c>
      <c r="L48" s="20" t="n">
        <v>0.93494956</v>
      </c>
      <c r="M48" s="18" t="n">
        <v>0</v>
      </c>
      <c r="N48" s="20" t="n">
        <v>0</v>
      </c>
      <c r="O48" s="18" t="n">
        <v>0</v>
      </c>
      <c r="P48" s="20" t="n">
        <v>0</v>
      </c>
      <c r="Q48" s="18" t="n">
        <v>8.069378520000001</v>
      </c>
      <c r="R48" s="20" t="n">
        <v>2.03583003</v>
      </c>
    </row>
    <row r="49" spans="1:18">
      <c r="A49" s="15" t="s">
        <v>472</v>
      </c>
      <c r="B49" s="17" t="n">
        <v>6158</v>
      </c>
      <c r="C49" s="18">
        <f>(5406.0/B49*100)</f>
        <v/>
      </c>
      <c r="D49" s="19" t="n">
        <v>752</v>
      </c>
      <c r="E49" s="18" t="n">
        <v>59.25431002</v>
      </c>
      <c r="F49" s="20" t="n">
        <v>2.30401276</v>
      </c>
      <c r="G49" s="18" t="n">
        <v>33.28744431</v>
      </c>
      <c r="H49" s="20" t="n">
        <v>2.159902</v>
      </c>
      <c r="I49" s="18" t="n">
        <v>0</v>
      </c>
      <c r="J49" s="20" t="n">
        <v>0</v>
      </c>
      <c r="K49" s="18" t="n">
        <v>2.09280015</v>
      </c>
      <c r="L49" s="20" t="n">
        <v>0.60656985</v>
      </c>
      <c r="M49" s="18" t="n">
        <v>0</v>
      </c>
      <c r="N49" s="20" t="n">
        <v>0</v>
      </c>
      <c r="O49" s="18" t="n">
        <v>0</v>
      </c>
      <c r="P49" s="20" t="n">
        <v>0</v>
      </c>
      <c r="Q49" s="18" t="n">
        <v>5.36544552</v>
      </c>
      <c r="R49" s="20" t="n">
        <v>1.02257077</v>
      </c>
    </row>
    <row r="50" spans="1:18">
      <c r="A50" s="15" t="s">
        <v>473</v>
      </c>
      <c r="B50" s="17" t="n">
        <v>3494</v>
      </c>
      <c r="C50" s="18">
        <f>(3152.0/B50*100)</f>
        <v/>
      </c>
      <c r="D50" s="19" t="n">
        <v>342</v>
      </c>
      <c r="E50" s="18" t="n">
        <v>64.90194233</v>
      </c>
      <c r="F50" s="20" t="n">
        <v>3.29468024</v>
      </c>
      <c r="G50" s="18" t="n">
        <v>28.53851413</v>
      </c>
      <c r="H50" s="20" t="n">
        <v>3.15337195</v>
      </c>
      <c r="I50" s="18" t="n">
        <v>0</v>
      </c>
      <c r="J50" s="20" t="n">
        <v>0</v>
      </c>
      <c r="K50" s="18" t="n">
        <v>0.67155031</v>
      </c>
      <c r="L50" s="20" t="n">
        <v>0.48070148</v>
      </c>
      <c r="M50" s="18" t="n">
        <v>0</v>
      </c>
      <c r="N50" s="20" t="n">
        <v>0</v>
      </c>
      <c r="O50" s="18" t="n">
        <v>0</v>
      </c>
      <c r="P50" s="20" t="n">
        <v>0</v>
      </c>
      <c r="Q50" s="18" t="n">
        <v>5.88799323</v>
      </c>
      <c r="R50" s="20" t="n">
        <v>1.46416647</v>
      </c>
    </row>
    <row r="51" spans="1:18">
      <c r="A51" s="15" t="s">
        <v>474</v>
      </c>
      <c r="B51" s="17" t="n">
        <v>3013</v>
      </c>
      <c r="C51" s="18">
        <f>(2643.0/B51*100)</f>
        <v/>
      </c>
      <c r="D51" s="19" t="n">
        <v>370</v>
      </c>
      <c r="E51" s="18" t="n">
        <v>48.63366767</v>
      </c>
      <c r="F51" s="20" t="n">
        <v>2.65582025</v>
      </c>
      <c r="G51" s="18" t="n">
        <v>41.86911625</v>
      </c>
      <c r="H51" s="20" t="n">
        <v>2.47965226</v>
      </c>
      <c r="I51" s="18" t="n">
        <v>0</v>
      </c>
      <c r="J51" s="20" t="n">
        <v>0</v>
      </c>
      <c r="K51" s="18" t="n">
        <v>0</v>
      </c>
      <c r="L51" s="20" t="n">
        <v>0</v>
      </c>
      <c r="M51" s="18" t="n">
        <v>0</v>
      </c>
      <c r="N51" s="20" t="n">
        <v>0</v>
      </c>
      <c r="O51" s="18" t="n">
        <v>0</v>
      </c>
      <c r="P51" s="20" t="n">
        <v>0</v>
      </c>
      <c r="Q51" s="18" t="n">
        <v>9.497216079999999</v>
      </c>
      <c r="R51" s="20" t="n">
        <v>1.77637114</v>
      </c>
    </row>
    <row r="52" spans="1:18">
      <c r="A52" s="15" t="s">
        <v>475</v>
      </c>
      <c r="B52" s="17" t="n">
        <v>2760</v>
      </c>
      <c r="C52" s="18">
        <f>(2414.0/B52*100)</f>
        <v/>
      </c>
      <c r="D52" s="19" t="n">
        <v>346</v>
      </c>
      <c r="E52" s="18" t="n">
        <v>48.90595411</v>
      </c>
      <c r="F52" s="20" t="n">
        <v>2.68613533</v>
      </c>
      <c r="G52" s="18" t="n">
        <v>33.63987695</v>
      </c>
      <c r="H52" s="20" t="n">
        <v>2.30987614</v>
      </c>
      <c r="I52" s="18" t="n">
        <v>0</v>
      </c>
      <c r="J52" s="20" t="n">
        <v>0</v>
      </c>
      <c r="K52" s="18" t="n">
        <v>0.82741524</v>
      </c>
      <c r="L52" s="20" t="n">
        <v>0.50610851</v>
      </c>
      <c r="M52" s="18" t="n">
        <v>0.22124266</v>
      </c>
      <c r="N52" s="20" t="n">
        <v>0.22119933</v>
      </c>
      <c r="O52" s="18" t="n">
        <v>0</v>
      </c>
      <c r="P52" s="20" t="n">
        <v>0</v>
      </c>
      <c r="Q52" s="18" t="n">
        <v>16.40551105</v>
      </c>
      <c r="R52" s="20" t="n">
        <v>2.03184446</v>
      </c>
    </row>
    <row r="53" spans="1:18">
      <c r="A53" s="15" t="s">
        <v>476</v>
      </c>
      <c r="B53" s="17" t="n">
        <v>2474</v>
      </c>
      <c r="C53" s="18">
        <f>(2056.0/B53*100)</f>
        <v/>
      </c>
      <c r="D53" s="19" t="n">
        <v>418</v>
      </c>
      <c r="E53" s="18" t="n">
        <v>47.68802145</v>
      </c>
      <c r="F53" s="20" t="n">
        <v>2.77735849</v>
      </c>
      <c r="G53" s="18" t="n">
        <v>20.92026955</v>
      </c>
      <c r="H53" s="20" t="n">
        <v>1.91280973</v>
      </c>
      <c r="I53" s="18" t="n">
        <v>0</v>
      </c>
      <c r="J53" s="20" t="n">
        <v>0</v>
      </c>
      <c r="K53" s="18" t="n">
        <v>16.85797398</v>
      </c>
      <c r="L53" s="20" t="n">
        <v>1.91354812</v>
      </c>
      <c r="M53" s="18" t="n">
        <v>1.31979302</v>
      </c>
      <c r="N53" s="20" t="n">
        <v>1.43165674</v>
      </c>
      <c r="O53" s="18" t="n">
        <v>0</v>
      </c>
      <c r="P53" s="20" t="n">
        <v>0</v>
      </c>
      <c r="Q53" s="18" t="n">
        <v>13.213942</v>
      </c>
      <c r="R53" s="20" t="n">
        <v>1.80537825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(2355.0/B55*100)</f>
        <v/>
      </c>
      <c r="D55" s="19" t="n">
        <v>320</v>
      </c>
      <c r="E55" s="18" t="n">
        <v>24.2210388</v>
      </c>
      <c r="F55" s="20" t="n">
        <v>2.35782253</v>
      </c>
      <c r="G55" s="18" t="n">
        <v>72.78569515</v>
      </c>
      <c r="H55" s="20" t="n">
        <v>2.51019601</v>
      </c>
      <c r="I55" s="18" t="n">
        <v>0</v>
      </c>
      <c r="J55" s="20" t="n">
        <v>0</v>
      </c>
      <c r="K55" s="18" t="n">
        <v>0</v>
      </c>
      <c r="L55" s="20" t="n">
        <v>0</v>
      </c>
      <c r="M55" s="18" t="n">
        <v>0</v>
      </c>
      <c r="N55" s="20" t="n">
        <v>0</v>
      </c>
      <c r="O55" s="18" t="n">
        <v>0</v>
      </c>
      <c r="P55" s="20" t="n">
        <v>0</v>
      </c>
      <c r="Q55" s="18" t="n">
        <v>2.99326605</v>
      </c>
      <c r="R55" s="20" t="n">
        <v>1.00169492</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(2809.0/B61*100)</f>
        <v/>
      </c>
      <c r="D61" s="19" t="n">
        <v>392</v>
      </c>
      <c r="E61" s="18" t="n">
        <v>45.4801412</v>
      </c>
      <c r="F61" s="20" t="n">
        <v>2.50084873</v>
      </c>
      <c r="G61" s="18" t="n">
        <v>43.75458961</v>
      </c>
      <c r="H61" s="20" t="n">
        <v>2.64624747</v>
      </c>
      <c r="I61" s="18" t="n">
        <v>0</v>
      </c>
      <c r="J61" s="20" t="n">
        <v>0</v>
      </c>
      <c r="K61" s="18" t="n">
        <v>0.29421718</v>
      </c>
      <c r="L61" s="20" t="n">
        <v>0.24403821</v>
      </c>
      <c r="M61" s="18" t="n">
        <v>0</v>
      </c>
      <c r="N61" s="20" t="n">
        <v>0</v>
      </c>
      <c r="O61" s="18" t="n">
        <v>0</v>
      </c>
      <c r="P61" s="20" t="n">
        <v>0</v>
      </c>
      <c r="Q61" s="18" t="n">
        <v>10.471052</v>
      </c>
      <c r="R61" s="20" t="n">
        <v>2.02880676</v>
      </c>
    </row>
    <row r="62" spans="1:18">
      <c r="A62" s="15" t="s">
        <v>486</v>
      </c>
      <c r="B62" s="17" t="n">
        <v>2230</v>
      </c>
      <c r="C62" s="18">
        <f>(1976.0/B62*100)</f>
        <v/>
      </c>
      <c r="D62" s="19" t="n">
        <v>254</v>
      </c>
      <c r="E62" s="18" t="n">
        <v>56.02958485</v>
      </c>
      <c r="F62" s="20" t="n">
        <v>3.09966424</v>
      </c>
      <c r="G62" s="18" t="n">
        <v>43.19021561</v>
      </c>
      <c r="H62" s="20" t="n">
        <v>3.15440412</v>
      </c>
      <c r="I62" s="18" t="n">
        <v>0</v>
      </c>
      <c r="J62" s="20" t="n">
        <v>0</v>
      </c>
      <c r="K62" s="18" t="n">
        <v>0</v>
      </c>
      <c r="L62" s="20" t="n">
        <v>0</v>
      </c>
      <c r="M62" s="18" t="n">
        <v>0</v>
      </c>
      <c r="N62" s="20" t="n">
        <v>0</v>
      </c>
      <c r="O62" s="18" t="n">
        <v>0</v>
      </c>
      <c r="P62" s="20" t="n">
        <v>0</v>
      </c>
      <c r="Q62" s="18" t="n">
        <v>0.78019953</v>
      </c>
      <c r="R62" s="20" t="n">
        <v>0.55264453</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(2432.0/B67*100)</f>
        <v/>
      </c>
      <c r="D67" s="19" t="n">
        <v>339</v>
      </c>
      <c r="E67" s="18" t="n">
        <v>45.53046675</v>
      </c>
      <c r="F67" s="20" t="n">
        <v>2.69825642</v>
      </c>
      <c r="G67" s="18" t="n">
        <v>24.31802384</v>
      </c>
      <c r="H67" s="20" t="n">
        <v>2.49940169</v>
      </c>
      <c r="I67" s="18" t="n">
        <v>0</v>
      </c>
      <c r="J67" s="20" t="n">
        <v>0</v>
      </c>
      <c r="K67" s="18" t="n">
        <v>1.42883951</v>
      </c>
      <c r="L67" s="20" t="n">
        <v>0.65689635</v>
      </c>
      <c r="M67" s="18" t="n">
        <v>0</v>
      </c>
      <c r="N67" s="20" t="n">
        <v>0</v>
      </c>
      <c r="O67" s="18" t="n">
        <v>0</v>
      </c>
      <c r="P67" s="20" t="n">
        <v>0</v>
      </c>
      <c r="Q67" s="18" t="n">
        <v>28.7226699</v>
      </c>
      <c r="R67" s="20" t="n">
        <v>2.27403488</v>
      </c>
    </row>
    <row r="68" spans="1:18">
      <c r="A68" s="15" t="s">
        <v>492</v>
      </c>
      <c r="B68" s="17" t="n">
        <v>3460</v>
      </c>
      <c r="C68" s="18">
        <f>(3111.0/B68*100)</f>
        <v/>
      </c>
      <c r="D68" s="19" t="n">
        <v>349</v>
      </c>
      <c r="E68" s="18" t="n">
        <v>77.27024929</v>
      </c>
      <c r="F68" s="20" t="n">
        <v>2.32284348</v>
      </c>
      <c r="G68" s="18" t="n">
        <v>15.3381058</v>
      </c>
      <c r="H68" s="20" t="n">
        <v>2.10569475</v>
      </c>
      <c r="I68" s="18" t="n">
        <v>0</v>
      </c>
      <c r="J68" s="20" t="n">
        <v>0</v>
      </c>
      <c r="K68" s="18" t="n">
        <v>0</v>
      </c>
      <c r="L68" s="20" t="n">
        <v>0</v>
      </c>
      <c r="M68" s="18" t="n">
        <v>0.21760815</v>
      </c>
      <c r="N68" s="20" t="n">
        <v>0.21797904</v>
      </c>
      <c r="O68" s="18" t="n">
        <v>0</v>
      </c>
      <c r="P68" s="20" t="n">
        <v>0</v>
      </c>
      <c r="Q68" s="18" t="n">
        <v>7.17403676</v>
      </c>
      <c r="R68" s="20" t="n">
        <v>1.38276465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62.89540885</v>
      </c>
      <c r="F70" s="20" t="n">
        <v>1.4429829</v>
      </c>
      <c r="G70" s="18" t="n">
        <v>22.93686251</v>
      </c>
      <c r="H70" s="20" t="n">
        <v>1.40437616</v>
      </c>
      <c r="I70" s="18" t="n">
        <v>0</v>
      </c>
      <c r="J70" s="20" t="n">
        <v>0</v>
      </c>
      <c r="K70" s="18" t="n">
        <v>2.72163488</v>
      </c>
      <c r="L70" s="20" t="n">
        <v>0.44743245</v>
      </c>
      <c r="M70" s="18" t="n">
        <v>0.09460031000000001</v>
      </c>
      <c r="N70" s="20" t="n">
        <v>0.0944296</v>
      </c>
      <c r="O70" s="18" t="n">
        <v>0</v>
      </c>
      <c r="P70" s="20" t="n">
        <v>0</v>
      </c>
      <c r="Q70" s="18" t="n">
        <v>11.35149345</v>
      </c>
      <c r="R70" s="20" t="n">
        <v>0.90863331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(2775.0/B72*100)</f>
        <v/>
      </c>
      <c r="D72" s="19" t="n">
        <v>332</v>
      </c>
      <c r="E72" s="18" t="n">
        <v>43.61074521</v>
      </c>
      <c r="F72" s="20" t="n">
        <v>2.71407456</v>
      </c>
      <c r="G72" s="18" t="n">
        <v>39.85999807</v>
      </c>
      <c r="H72" s="20" t="n">
        <v>2.60952264</v>
      </c>
      <c r="I72" s="18" t="n">
        <v>0</v>
      </c>
      <c r="J72" s="20" t="n">
        <v>0</v>
      </c>
      <c r="K72" s="18" t="n">
        <v>1.17941464</v>
      </c>
      <c r="L72" s="20" t="n">
        <v>0.5942564299999999</v>
      </c>
      <c r="M72" s="18" t="n">
        <v>0.29564519</v>
      </c>
      <c r="N72" s="20" t="n">
        <v>0.20348163</v>
      </c>
      <c r="O72" s="18" t="n">
        <v>0</v>
      </c>
      <c r="P72" s="20" t="n">
        <v>0</v>
      </c>
      <c r="Q72" s="18" t="n">
        <v>15.05419689</v>
      </c>
      <c r="R72" s="20" t="n">
        <v>1.85602793</v>
      </c>
    </row>
    <row r="73" spans="1:18">
      <c r="A73" s="15" t="s">
        <v>497</v>
      </c>
      <c r="B73" s="17" t="n">
        <v>2973</v>
      </c>
      <c r="C73" s="18">
        <f>(2591.0/B73*100)</f>
        <v/>
      </c>
      <c r="D73" s="19" t="n">
        <v>382</v>
      </c>
      <c r="E73" s="18" t="n">
        <v>39.9194649</v>
      </c>
      <c r="F73" s="20" t="n">
        <v>2.09094088</v>
      </c>
      <c r="G73" s="18" t="n">
        <v>58.16294411</v>
      </c>
      <c r="H73" s="20" t="n">
        <v>2.07492261</v>
      </c>
      <c r="I73" s="18" t="n">
        <v>0</v>
      </c>
      <c r="J73" s="20" t="n">
        <v>0</v>
      </c>
      <c r="K73" s="18" t="n">
        <v>0</v>
      </c>
      <c r="L73" s="20" t="n">
        <v>0</v>
      </c>
      <c r="M73" s="18" t="n">
        <v>0</v>
      </c>
      <c r="N73" s="20" t="n">
        <v>0</v>
      </c>
      <c r="O73" s="18" t="n">
        <v>0</v>
      </c>
      <c r="P73" s="20" t="n">
        <v>0</v>
      </c>
      <c r="Q73" s="18" t="n">
        <v>1.91759099</v>
      </c>
      <c r="R73" s="20" t="n">
        <v>0.75329693</v>
      </c>
    </row>
    <row r="74" spans="1:18">
      <c r="A74" s="15" t="s">
        <v>498</v>
      </c>
      <c r="B74" s="17" t="n">
        <v>3819</v>
      </c>
      <c r="C74" s="18">
        <f>(3347.0/B74*100)</f>
        <v/>
      </c>
      <c r="D74" s="19" t="n">
        <v>472</v>
      </c>
      <c r="E74" s="18" t="n">
        <v>25.63192348</v>
      </c>
      <c r="F74" s="20" t="n">
        <v>2.1657032</v>
      </c>
      <c r="G74" s="18" t="n">
        <v>67.48414447</v>
      </c>
      <c r="H74" s="20" t="n">
        <v>2.26309358</v>
      </c>
      <c r="I74" s="18" t="n">
        <v>0</v>
      </c>
      <c r="J74" s="20" t="n">
        <v>0</v>
      </c>
      <c r="K74" s="18" t="n">
        <v>0.34100595</v>
      </c>
      <c r="L74" s="20" t="n">
        <v>0.23777168</v>
      </c>
      <c r="M74" s="18" t="n">
        <v>0</v>
      </c>
      <c r="N74" s="20" t="n">
        <v>0</v>
      </c>
      <c r="O74" s="18" t="n">
        <v>0</v>
      </c>
      <c r="P74" s="20" t="n">
        <v>0</v>
      </c>
      <c r="Q74" s="18" t="n">
        <v>6.5429261</v>
      </c>
      <c r="R74" s="20" t="n">
        <v>1.27185181</v>
      </c>
    </row>
    <row r="75" spans="1:18">
      <c r="A75" s="15" t="s">
        <v>499</v>
      </c>
      <c r="B75" s="17" t="n">
        <v>4652</v>
      </c>
      <c r="C75" s="18">
        <f>(4108.0/B75*100)</f>
        <v/>
      </c>
      <c r="D75" s="19" t="n">
        <v>544</v>
      </c>
      <c r="E75" s="18" t="n">
        <v>76.63743842</v>
      </c>
      <c r="F75" s="20" t="n">
        <v>2.24533759</v>
      </c>
      <c r="G75" s="18" t="n">
        <v>19.86115956</v>
      </c>
      <c r="H75" s="20" t="n">
        <v>2.11269888</v>
      </c>
      <c r="I75" s="18" t="n">
        <v>0</v>
      </c>
      <c r="J75" s="20" t="n">
        <v>0</v>
      </c>
      <c r="K75" s="18" t="n">
        <v>0</v>
      </c>
      <c r="L75" s="20" t="n">
        <v>0</v>
      </c>
      <c r="M75" s="18" t="n">
        <v>0.2543142</v>
      </c>
      <c r="N75" s="20" t="n">
        <v>0.25345977</v>
      </c>
      <c r="O75" s="18" t="n">
        <v>0</v>
      </c>
      <c r="P75" s="20" t="n">
        <v>0</v>
      </c>
      <c r="Q75" s="18" t="n">
        <v>3.24708782</v>
      </c>
      <c r="R75" s="20" t="n">
        <v>0.98108876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(2646.0/B77*100)</f>
        <v/>
      </c>
      <c r="D77" s="19" t="n">
        <v>323</v>
      </c>
      <c r="E77" s="18" t="n">
        <v>59.46638009</v>
      </c>
      <c r="F77" s="20" t="n">
        <v>2.9356559</v>
      </c>
      <c r="G77" s="18" t="n">
        <v>17.16320353</v>
      </c>
      <c r="H77" s="20" t="n">
        <v>2.31527385</v>
      </c>
      <c r="I77" s="18" t="n">
        <v>0</v>
      </c>
      <c r="J77" s="20" t="n">
        <v>0</v>
      </c>
      <c r="K77" s="18" t="n">
        <v>3.67883604</v>
      </c>
      <c r="L77" s="20" t="n">
        <v>1.19430285</v>
      </c>
      <c r="M77" s="18" t="n">
        <v>0</v>
      </c>
      <c r="N77" s="20" t="n">
        <v>0</v>
      </c>
      <c r="O77" s="18" t="n">
        <v>0</v>
      </c>
      <c r="P77" s="20" t="n">
        <v>0</v>
      </c>
      <c r="Q77" s="18" t="n">
        <v>19.69158034</v>
      </c>
      <c r="R77" s="20" t="n">
        <v>2.57000627</v>
      </c>
    </row>
    <row r="78" spans="1:18">
      <c r="A78" s="15" t="s">
        <v>502</v>
      </c>
      <c r="B78" s="17" t="n">
        <v>7115</v>
      </c>
      <c r="C78" s="18">
        <f>(6212.0/B78*100)</f>
        <v/>
      </c>
      <c r="D78" s="19" t="n">
        <v>903</v>
      </c>
      <c r="E78" s="18" t="n">
        <v>65.66507716</v>
      </c>
      <c r="F78" s="20" t="n">
        <v>1.6584024</v>
      </c>
      <c r="G78" s="18" t="n">
        <v>26.87543661</v>
      </c>
      <c r="H78" s="20" t="n">
        <v>1.60331312</v>
      </c>
      <c r="I78" s="18" t="n">
        <v>0</v>
      </c>
      <c r="J78" s="20" t="n">
        <v>0</v>
      </c>
      <c r="K78" s="18" t="n">
        <v>0.8234230299999999</v>
      </c>
      <c r="L78" s="20" t="n">
        <v>0.34559354</v>
      </c>
      <c r="M78" s="18" t="n">
        <v>0.03664926</v>
      </c>
      <c r="N78" s="20" t="n">
        <v>0.03656282</v>
      </c>
      <c r="O78" s="18" t="n">
        <v>0</v>
      </c>
      <c r="P78" s="20" t="n">
        <v>0</v>
      </c>
      <c r="Q78" s="18" t="n">
        <v>6.59941395</v>
      </c>
      <c r="R78" s="20" t="n">
        <v>1.06617499</v>
      </c>
    </row>
    <row r="79" spans="1:18">
      <c r="A79" s="15" t="s">
        <v>503</v>
      </c>
      <c r="B79" s="17" t="n">
        <v>3154</v>
      </c>
      <c r="C79" s="18">
        <f>(2791.0/B79*100)</f>
        <v/>
      </c>
      <c r="D79" s="19" t="n">
        <v>363</v>
      </c>
      <c r="E79" s="18" t="n">
        <v>48.41031592</v>
      </c>
      <c r="F79" s="20" t="n">
        <v>3.10125126</v>
      </c>
      <c r="G79" s="18" t="n">
        <v>28.87175172</v>
      </c>
      <c r="H79" s="20" t="n">
        <v>2.82422637</v>
      </c>
      <c r="I79" s="18" t="n">
        <v>0</v>
      </c>
      <c r="J79" s="20" t="n">
        <v>0</v>
      </c>
      <c r="K79" s="18" t="n">
        <v>1.55218267</v>
      </c>
      <c r="L79" s="20" t="n">
        <v>0.57673739</v>
      </c>
      <c r="M79" s="18" t="n">
        <v>0.5055494699999999</v>
      </c>
      <c r="N79" s="20" t="n">
        <v>0.30254903</v>
      </c>
      <c r="O79" s="18" t="n">
        <v>0</v>
      </c>
      <c r="P79" s="20" t="n">
        <v>0</v>
      </c>
      <c r="Q79" s="18" t="n">
        <v>20.66020022</v>
      </c>
      <c r="R79" s="20" t="n">
        <v>2.15703759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(14054.0/B82*100)</f>
        <v/>
      </c>
      <c r="D82" s="19" t="n">
        <v>1907</v>
      </c>
      <c r="E82" s="18" t="n">
        <v>42.1543341</v>
      </c>
      <c r="F82" s="20" t="n">
        <v>1.64369371</v>
      </c>
      <c r="G82" s="18" t="n">
        <v>48.68609394</v>
      </c>
      <c r="H82" s="20" t="n">
        <v>1.6003477</v>
      </c>
      <c r="I82" s="18" t="n">
        <v>0</v>
      </c>
      <c r="J82" s="20" t="n">
        <v>0</v>
      </c>
      <c r="K82" s="18" t="n">
        <v>0.43667042</v>
      </c>
      <c r="L82" s="20" t="n">
        <v>0.17310015</v>
      </c>
      <c r="M82" s="18" t="n">
        <v>0</v>
      </c>
      <c r="N82" s="20" t="n">
        <v>0</v>
      </c>
      <c r="O82" s="18" t="n">
        <v>0</v>
      </c>
      <c r="P82" s="20" t="n">
        <v>0</v>
      </c>
      <c r="Q82" s="18" t="n">
        <v>8.72290153</v>
      </c>
      <c r="R82" s="20" t="n">
        <v>0.99278402</v>
      </c>
    </row>
    <row r="83" spans="1:18">
      <c r="A83" s="15" t="s">
        <v>507</v>
      </c>
      <c r="B83" s="17" t="n">
        <v>808</v>
      </c>
      <c r="C83" s="18">
        <f>(712.0/B83*100)</f>
        <v/>
      </c>
      <c r="D83" s="19" t="n">
        <v>96</v>
      </c>
      <c r="E83" s="18" t="n">
        <v>33.13962778</v>
      </c>
      <c r="F83" s="20" t="n">
        <v>5.19857285</v>
      </c>
      <c r="G83" s="18" t="n">
        <v>66.86037222</v>
      </c>
      <c r="H83" s="20" t="n">
        <v>5.19857285</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(816.0/B84*100)</f>
        <v/>
      </c>
      <c r="D84" s="19" t="n">
        <v>122</v>
      </c>
      <c r="E84" s="18" t="n">
        <v>37.41061742</v>
      </c>
      <c r="F84" s="20" t="n">
        <v>3.50560038</v>
      </c>
      <c r="G84" s="18" t="n">
        <v>61.11312012</v>
      </c>
      <c r="H84" s="20" t="n">
        <v>3.36722334</v>
      </c>
      <c r="I84" s="18" t="n">
        <v>0</v>
      </c>
      <c r="J84" s="20" t="n">
        <v>0</v>
      </c>
      <c r="K84" s="18" t="n">
        <v>0</v>
      </c>
      <c r="L84" s="20" t="n">
        <v>0</v>
      </c>
      <c r="M84" s="18" t="n">
        <v>0</v>
      </c>
      <c r="N84" s="20" t="n">
        <v>0</v>
      </c>
      <c r="O84" s="18" t="n">
        <v>0</v>
      </c>
      <c r="P84" s="20" t="n">
        <v>0</v>
      </c>
      <c r="Q84" s="18" t="n">
        <v>1.47626245</v>
      </c>
      <c r="R84" s="20" t="n">
        <v>1.04437403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(6324.0/B7*100)</f>
        <v/>
      </c>
      <c r="D7" s="19" t="n">
        <v>839</v>
      </c>
      <c r="E7" s="18" t="n">
        <v>41.79901387</v>
      </c>
      <c r="F7" s="20" t="n">
        <v>1.90010507</v>
      </c>
      <c r="G7" s="18" t="n">
        <v>52.60605286</v>
      </c>
      <c r="H7" s="20" t="n">
        <v>1.89733388</v>
      </c>
      <c r="I7" s="18" t="n">
        <v>0</v>
      </c>
      <c r="J7" s="20" t="n">
        <v>0</v>
      </c>
      <c r="K7" s="18" t="n">
        <v>0.40920962</v>
      </c>
      <c r="L7" s="20" t="n">
        <v>0.21983942</v>
      </c>
      <c r="M7" s="18" t="n">
        <v>0.01485014</v>
      </c>
      <c r="N7" s="20" t="n">
        <v>0.0148637</v>
      </c>
      <c r="O7" s="18" t="n">
        <v>0</v>
      </c>
      <c r="P7" s="20" t="n">
        <v>0</v>
      </c>
      <c r="Q7" s="18" t="n">
        <v>5.1708735</v>
      </c>
      <c r="R7" s="20" t="n">
        <v>1.0149056</v>
      </c>
    </row>
    <row r="8" spans="1:18">
      <c r="A8" s="15" t="s">
        <v>430</v>
      </c>
      <c r="B8" s="17" t="n">
        <v>3443</v>
      </c>
      <c r="C8" s="18">
        <f>(3014.0/B8*100)</f>
        <v/>
      </c>
      <c r="D8" s="19" t="n">
        <v>429</v>
      </c>
      <c r="E8" s="18" t="n">
        <v>57.18475253</v>
      </c>
      <c r="F8" s="20" t="n">
        <v>3.17031108</v>
      </c>
      <c r="G8" s="18" t="n">
        <v>31.89239999</v>
      </c>
      <c r="H8" s="20" t="n">
        <v>2.96800799</v>
      </c>
      <c r="I8" s="18" t="n">
        <v>0</v>
      </c>
      <c r="J8" s="20" t="n">
        <v>0</v>
      </c>
      <c r="K8" s="18" t="n">
        <v>0.20640611</v>
      </c>
      <c r="L8" s="20" t="n">
        <v>0.20480124</v>
      </c>
      <c r="M8" s="18" t="n">
        <v>0</v>
      </c>
      <c r="N8" s="20" t="n">
        <v>0</v>
      </c>
      <c r="O8" s="18" t="n">
        <v>0</v>
      </c>
      <c r="P8" s="20" t="n">
        <v>0</v>
      </c>
      <c r="Q8" s="18" t="n">
        <v>10.71644137</v>
      </c>
      <c r="R8" s="20" t="n">
        <v>1.81785327</v>
      </c>
    </row>
    <row r="9" spans="1:18">
      <c r="A9" s="15" t="s">
        <v>431</v>
      </c>
      <c r="B9" s="17" t="n">
        <v>4752</v>
      </c>
      <c r="C9" s="18">
        <f>(4123.0/B9*100)</f>
        <v/>
      </c>
      <c r="D9" s="19" t="n">
        <v>629</v>
      </c>
      <c r="E9" s="18" t="n">
        <v>52.95609789</v>
      </c>
      <c r="F9" s="20" t="n">
        <v>1.72734814</v>
      </c>
      <c r="G9" s="18" t="n">
        <v>36.32047984</v>
      </c>
      <c r="H9" s="20" t="n">
        <v>1.81472942</v>
      </c>
      <c r="I9" s="18" t="n">
        <v>0</v>
      </c>
      <c r="J9" s="20" t="n">
        <v>0</v>
      </c>
      <c r="K9" s="18" t="n">
        <v>0.80636224</v>
      </c>
      <c r="L9" s="20" t="n">
        <v>0.31497932</v>
      </c>
      <c r="M9" s="18" t="n">
        <v>0.48039688</v>
      </c>
      <c r="N9" s="20" t="n">
        <v>0.2783439</v>
      </c>
      <c r="O9" s="18" t="n">
        <v>0</v>
      </c>
      <c r="P9" s="20" t="n">
        <v>0</v>
      </c>
      <c r="Q9" s="18" t="n">
        <v>9.436663149999999</v>
      </c>
      <c r="R9" s="20" t="n">
        <v>1.38350806</v>
      </c>
    </row>
    <row r="10" spans="1:18">
      <c r="A10" s="15" t="s">
        <v>432</v>
      </c>
      <c r="B10" s="17" t="n">
        <v>10022</v>
      </c>
      <c r="C10" s="18">
        <f>(8799.0/B10*100)</f>
        <v/>
      </c>
      <c r="D10" s="19" t="n">
        <v>1223</v>
      </c>
      <c r="E10" s="18" t="n">
        <v>38.71095096</v>
      </c>
      <c r="F10" s="20" t="n">
        <v>1.78870706</v>
      </c>
      <c r="G10" s="18" t="n">
        <v>57.72763193</v>
      </c>
      <c r="H10" s="20" t="n">
        <v>1.83352031</v>
      </c>
      <c r="I10" s="18" t="n">
        <v>0</v>
      </c>
      <c r="J10" s="20" t="n">
        <v>0</v>
      </c>
      <c r="K10" s="18" t="n">
        <v>0.86108439</v>
      </c>
      <c r="L10" s="20" t="n">
        <v>0.39062074</v>
      </c>
      <c r="M10" s="18" t="n">
        <v>0</v>
      </c>
      <c r="N10" s="20" t="n">
        <v>0</v>
      </c>
      <c r="O10" s="18" t="n">
        <v>0</v>
      </c>
      <c r="P10" s="20" t="n">
        <v>0</v>
      </c>
      <c r="Q10" s="18" t="n">
        <v>2.70033272</v>
      </c>
      <c r="R10" s="20" t="n">
        <v>0.63503076</v>
      </c>
    </row>
    <row r="11" spans="1:18">
      <c r="A11" s="15" t="s">
        <v>433</v>
      </c>
      <c r="B11" s="17" t="n">
        <v>3500</v>
      </c>
      <c r="C11" s="18">
        <f>(3091.0/B11*100)</f>
        <v/>
      </c>
      <c r="D11" s="19" t="n">
        <v>409</v>
      </c>
      <c r="E11" s="18" t="n">
        <v>53.18576353</v>
      </c>
      <c r="F11" s="20" t="n">
        <v>2.66987571</v>
      </c>
      <c r="G11" s="18" t="n">
        <v>36.77678912</v>
      </c>
      <c r="H11" s="20" t="n">
        <v>2.67739596</v>
      </c>
      <c r="I11" s="18" t="n">
        <v>0</v>
      </c>
      <c r="J11" s="20" t="n">
        <v>0</v>
      </c>
      <c r="K11" s="18" t="n">
        <v>2.29552737</v>
      </c>
      <c r="L11" s="20" t="n">
        <v>0.86036199</v>
      </c>
      <c r="M11" s="18" t="n">
        <v>0</v>
      </c>
      <c r="N11" s="20" t="n">
        <v>0</v>
      </c>
      <c r="O11" s="18" t="n">
        <v>0</v>
      </c>
      <c r="P11" s="20" t="n">
        <v>0</v>
      </c>
      <c r="Q11" s="18" t="n">
        <v>7.74191998</v>
      </c>
      <c r="R11" s="20" t="n">
        <v>1.41437298</v>
      </c>
    </row>
    <row r="12" spans="1:18">
      <c r="A12" s="15" t="s">
        <v>434</v>
      </c>
      <c r="B12" s="17" t="n">
        <v>3422</v>
      </c>
      <c r="C12" s="18">
        <f>(2986.0/B12*100)</f>
        <v/>
      </c>
      <c r="D12" s="19" t="n">
        <v>436</v>
      </c>
      <c r="E12" s="18" t="n">
        <v>57.13036109</v>
      </c>
      <c r="F12" s="20" t="n">
        <v>2.38953252</v>
      </c>
      <c r="G12" s="18" t="n">
        <v>30.43595647</v>
      </c>
      <c r="H12" s="20" t="n">
        <v>2.31262324</v>
      </c>
      <c r="I12" s="18" t="n">
        <v>0</v>
      </c>
      <c r="J12" s="20" t="n">
        <v>0</v>
      </c>
      <c r="K12" s="18" t="n">
        <v>0.5434751</v>
      </c>
      <c r="L12" s="20" t="n">
        <v>0.44025122</v>
      </c>
      <c r="M12" s="18" t="n">
        <v>0.43090599</v>
      </c>
      <c r="N12" s="20" t="n">
        <v>0.42251414</v>
      </c>
      <c r="O12" s="18" t="n">
        <v>0</v>
      </c>
      <c r="P12" s="20" t="n">
        <v>0</v>
      </c>
      <c r="Q12" s="18" t="n">
        <v>11.45930135</v>
      </c>
      <c r="R12" s="20" t="n">
        <v>1.7087723</v>
      </c>
    </row>
    <row r="13" spans="1:18">
      <c r="A13" s="15" t="s">
        <v>435</v>
      </c>
      <c r="B13" s="17" t="n">
        <v>3602</v>
      </c>
      <c r="C13" s="18">
        <f>(3058.0/B13*100)</f>
        <v/>
      </c>
      <c r="D13" s="19" t="n">
        <v>544</v>
      </c>
      <c r="E13" s="18" t="n">
        <v>47.93520673</v>
      </c>
      <c r="F13" s="20" t="n">
        <v>2.20527821</v>
      </c>
      <c r="G13" s="18" t="n">
        <v>45.56950523</v>
      </c>
      <c r="H13" s="20" t="n">
        <v>2.3958698</v>
      </c>
      <c r="I13" s="18" t="n">
        <v>0</v>
      </c>
      <c r="J13" s="20" t="n">
        <v>0</v>
      </c>
      <c r="K13" s="18" t="n">
        <v>0.8486793500000001</v>
      </c>
      <c r="L13" s="20" t="n">
        <v>0.40698844</v>
      </c>
      <c r="M13" s="18" t="n">
        <v>0</v>
      </c>
      <c r="N13" s="20" t="n">
        <v>0</v>
      </c>
      <c r="O13" s="18" t="n">
        <v>0</v>
      </c>
      <c r="P13" s="20" t="n">
        <v>0</v>
      </c>
      <c r="Q13" s="18" t="n">
        <v>5.64660869</v>
      </c>
      <c r="R13" s="20" t="n">
        <v>1.20999352</v>
      </c>
    </row>
    <row r="14" spans="1:18">
      <c r="A14" s="15" t="s">
        <v>436</v>
      </c>
      <c r="B14" s="17" t="n">
        <v>2788</v>
      </c>
      <c r="C14" s="18">
        <f>(2464.0/B14*100)</f>
        <v/>
      </c>
      <c r="D14" s="19" t="n">
        <v>324</v>
      </c>
      <c r="E14" s="18" t="n">
        <v>73.2047924</v>
      </c>
      <c r="F14" s="20" t="n">
        <v>2.61574836</v>
      </c>
      <c r="G14" s="18" t="n">
        <v>22.86587644</v>
      </c>
      <c r="H14" s="20" t="n">
        <v>2.49529317</v>
      </c>
      <c r="I14" s="18" t="n">
        <v>0</v>
      </c>
      <c r="J14" s="20" t="n">
        <v>0</v>
      </c>
      <c r="K14" s="18" t="n">
        <v>0.24317962</v>
      </c>
      <c r="L14" s="20" t="n">
        <v>0.25917789</v>
      </c>
      <c r="M14" s="18" t="n">
        <v>0</v>
      </c>
      <c r="N14" s="20" t="n">
        <v>0</v>
      </c>
      <c r="O14" s="18" t="n">
        <v>0</v>
      </c>
      <c r="P14" s="20" t="n">
        <v>0</v>
      </c>
      <c r="Q14" s="18" t="n">
        <v>3.68615153</v>
      </c>
      <c r="R14" s="20" t="n">
        <v>1.01062628</v>
      </c>
    </row>
    <row r="15" spans="1:18">
      <c r="A15" s="15" t="s">
        <v>437</v>
      </c>
      <c r="B15" s="17" t="n">
        <v>2863</v>
      </c>
      <c r="C15" s="18">
        <f>(2512.0/B15*100)</f>
        <v/>
      </c>
      <c r="D15" s="19" t="n">
        <v>351</v>
      </c>
      <c r="E15" s="18" t="n">
        <v>54.57153607</v>
      </c>
      <c r="F15" s="20" t="n">
        <v>2.91350151</v>
      </c>
      <c r="G15" s="18" t="n">
        <v>40.90895325</v>
      </c>
      <c r="H15" s="20" t="n">
        <v>2.9313423</v>
      </c>
      <c r="I15" s="18" t="n">
        <v>0</v>
      </c>
      <c r="J15" s="20" t="n">
        <v>0</v>
      </c>
      <c r="K15" s="18" t="n">
        <v>0.86081535</v>
      </c>
      <c r="L15" s="20" t="n">
        <v>0.67860676</v>
      </c>
      <c r="M15" s="18" t="n">
        <v>0</v>
      </c>
      <c r="N15" s="20" t="n">
        <v>0</v>
      </c>
      <c r="O15" s="18" t="n">
        <v>0</v>
      </c>
      <c r="P15" s="20" t="n">
        <v>0</v>
      </c>
      <c r="Q15" s="18" t="n">
        <v>3.65869532</v>
      </c>
      <c r="R15" s="20" t="n">
        <v>1.05554215</v>
      </c>
    </row>
    <row r="16" spans="1:18">
      <c r="A16" s="15" t="s">
        <v>438</v>
      </c>
      <c r="B16" s="17" t="n">
        <v>3111</v>
      </c>
      <c r="C16" s="18">
        <f>(2737.0/B16*100)</f>
        <v/>
      </c>
      <c r="D16" s="19" t="n">
        <v>374</v>
      </c>
      <c r="E16" s="18" t="n">
        <v>40.11407097</v>
      </c>
      <c r="F16" s="20" t="n">
        <v>2.71502973</v>
      </c>
      <c r="G16" s="18" t="n">
        <v>46.72913379</v>
      </c>
      <c r="H16" s="20" t="n">
        <v>2.51443633</v>
      </c>
      <c r="I16" s="18" t="n">
        <v>0</v>
      </c>
      <c r="J16" s="20" t="n">
        <v>0</v>
      </c>
      <c r="K16" s="18" t="n">
        <v>3.49050221</v>
      </c>
      <c r="L16" s="20" t="n">
        <v>1.03171032</v>
      </c>
      <c r="M16" s="18" t="n">
        <v>0.25155679</v>
      </c>
      <c r="N16" s="20" t="n">
        <v>0.32948289</v>
      </c>
      <c r="O16" s="18" t="n">
        <v>0</v>
      </c>
      <c r="P16" s="20" t="n">
        <v>0</v>
      </c>
      <c r="Q16" s="18" t="n">
        <v>9.414736230000001</v>
      </c>
      <c r="R16" s="20" t="n">
        <v>1.50929136</v>
      </c>
    </row>
    <row r="17" spans="1:18">
      <c r="A17" s="15" t="s">
        <v>439</v>
      </c>
      <c r="B17" s="17" t="n">
        <v>3197</v>
      </c>
      <c r="C17" s="18">
        <f>(2792.0/B17*100)</f>
        <v/>
      </c>
      <c r="D17" s="19" t="n">
        <v>405</v>
      </c>
      <c r="E17" s="18" t="n">
        <v>52.51938832</v>
      </c>
      <c r="F17" s="20" t="n">
        <v>2.66527163</v>
      </c>
      <c r="G17" s="18" t="n">
        <v>28.89072346</v>
      </c>
      <c r="H17" s="20" t="n">
        <v>2.35388158</v>
      </c>
      <c r="I17" s="18" t="n">
        <v>0</v>
      </c>
      <c r="J17" s="20" t="n">
        <v>0</v>
      </c>
      <c r="K17" s="18" t="n">
        <v>2.9924042</v>
      </c>
      <c r="L17" s="20" t="n">
        <v>0.7771426299999999</v>
      </c>
      <c r="M17" s="18" t="n">
        <v>0</v>
      </c>
      <c r="N17" s="20" t="n">
        <v>0</v>
      </c>
      <c r="O17" s="18" t="n">
        <v>0</v>
      </c>
      <c r="P17" s="20" t="n">
        <v>0</v>
      </c>
      <c r="Q17" s="18" t="n">
        <v>15.59748402</v>
      </c>
      <c r="R17" s="20" t="n">
        <v>1.64729158</v>
      </c>
    </row>
    <row r="18" spans="1:18">
      <c r="A18" s="15" t="s">
        <v>440</v>
      </c>
      <c r="B18" s="17" t="n">
        <v>2706</v>
      </c>
      <c r="C18" s="18">
        <f>(2383.0/B18*100)</f>
        <v/>
      </c>
      <c r="D18" s="19" t="n">
        <v>323</v>
      </c>
      <c r="E18" s="18" t="n">
        <v>54.06221373</v>
      </c>
      <c r="F18" s="20" t="n">
        <v>2.6661434</v>
      </c>
      <c r="G18" s="18" t="n">
        <v>38.84206493</v>
      </c>
      <c r="H18" s="20" t="n">
        <v>2.67369336</v>
      </c>
      <c r="I18" s="18" t="n">
        <v>0</v>
      </c>
      <c r="J18" s="20" t="n">
        <v>0</v>
      </c>
      <c r="K18" s="18" t="n">
        <v>0.4644616</v>
      </c>
      <c r="L18" s="20" t="n">
        <v>0.34480593</v>
      </c>
      <c r="M18" s="18" t="n">
        <v>0</v>
      </c>
      <c r="N18" s="20" t="n">
        <v>0</v>
      </c>
      <c r="O18" s="18" t="n">
        <v>0</v>
      </c>
      <c r="P18" s="20" t="n">
        <v>0</v>
      </c>
      <c r="Q18" s="18" t="n">
        <v>6.63125974</v>
      </c>
      <c r="R18" s="20" t="n">
        <v>1.7955692</v>
      </c>
    </row>
    <row r="19" spans="1:18">
      <c r="A19" s="15" t="s">
        <v>441</v>
      </c>
      <c r="B19" s="17" t="n">
        <v>2850</v>
      </c>
      <c r="C19" s="18">
        <f>(2529.0/B19*100)</f>
        <v/>
      </c>
      <c r="D19" s="19" t="n">
        <v>321</v>
      </c>
      <c r="E19" s="18" t="n">
        <v>50.8679767</v>
      </c>
      <c r="F19" s="20" t="n">
        <v>3.10223556</v>
      </c>
      <c r="G19" s="18" t="n">
        <v>33.0828096</v>
      </c>
      <c r="H19" s="20" t="n">
        <v>3.14747862</v>
      </c>
      <c r="I19" s="18" t="n">
        <v>0</v>
      </c>
      <c r="J19" s="20" t="n">
        <v>0</v>
      </c>
      <c r="K19" s="18" t="n">
        <v>0.55006484</v>
      </c>
      <c r="L19" s="20" t="n">
        <v>0.38584569</v>
      </c>
      <c r="M19" s="18" t="n">
        <v>0.33192051</v>
      </c>
      <c r="N19" s="20" t="n">
        <v>0.29978859</v>
      </c>
      <c r="O19" s="18" t="n">
        <v>0</v>
      </c>
      <c r="P19" s="20" t="n">
        <v>0</v>
      </c>
      <c r="Q19" s="18" t="n">
        <v>15.16722835</v>
      </c>
      <c r="R19" s="20" t="n">
        <v>2.21358254</v>
      </c>
    </row>
    <row r="20" spans="1:18">
      <c r="A20" s="15" t="s">
        <v>442</v>
      </c>
      <c r="B20" s="17" t="n">
        <v>1741</v>
      </c>
      <c r="C20" s="18">
        <f>(1533.0/B20*100)</f>
        <v/>
      </c>
      <c r="D20" s="19" t="n">
        <v>208</v>
      </c>
      <c r="E20" s="18" t="n">
        <v>50.20233739</v>
      </c>
      <c r="F20" s="20" t="n">
        <v>2.98889406</v>
      </c>
      <c r="G20" s="18" t="n">
        <v>44.52794688</v>
      </c>
      <c r="H20" s="20" t="n">
        <v>2.89774998</v>
      </c>
      <c r="I20" s="18" t="n">
        <v>0</v>
      </c>
      <c r="J20" s="20" t="n">
        <v>0</v>
      </c>
      <c r="K20" s="18" t="n">
        <v>0.7405891999999999</v>
      </c>
      <c r="L20" s="20" t="n">
        <v>0.7571455499999999</v>
      </c>
      <c r="M20" s="18" t="n">
        <v>0</v>
      </c>
      <c r="N20" s="20" t="n">
        <v>0</v>
      </c>
      <c r="O20" s="18" t="n">
        <v>0</v>
      </c>
      <c r="P20" s="20" t="n">
        <v>0</v>
      </c>
      <c r="Q20" s="18" t="n">
        <v>4.52912652</v>
      </c>
      <c r="R20" s="20" t="n">
        <v>1.38544912</v>
      </c>
    </row>
    <row r="21" spans="1:18">
      <c r="A21" s="15" t="s">
        <v>443</v>
      </c>
      <c r="B21" s="17" t="n">
        <v>2833</v>
      </c>
      <c r="C21" s="18">
        <f>(2360.0/B21*100)</f>
        <v/>
      </c>
      <c r="D21" s="19" t="n">
        <v>473</v>
      </c>
      <c r="E21" s="18" t="n">
        <v>39.22288589</v>
      </c>
      <c r="F21" s="20" t="n">
        <v>2.61602206</v>
      </c>
      <c r="G21" s="18" t="n">
        <v>58.08075886</v>
      </c>
      <c r="H21" s="20" t="n">
        <v>2.50894767</v>
      </c>
      <c r="I21" s="18" t="n">
        <v>0</v>
      </c>
      <c r="J21" s="20" t="n">
        <v>0</v>
      </c>
      <c r="K21" s="18" t="n">
        <v>0.36159373</v>
      </c>
      <c r="L21" s="20" t="n">
        <v>0.25612996</v>
      </c>
      <c r="M21" s="18" t="n">
        <v>0</v>
      </c>
      <c r="N21" s="20" t="n">
        <v>0</v>
      </c>
      <c r="O21" s="18" t="n">
        <v>0</v>
      </c>
      <c r="P21" s="20" t="n">
        <v>0</v>
      </c>
      <c r="Q21" s="18" t="n">
        <v>2.33476152</v>
      </c>
      <c r="R21" s="20" t="n">
        <v>0.67867868</v>
      </c>
    </row>
    <row r="22" spans="1:18">
      <c r="A22" s="15" t="s">
        <v>444</v>
      </c>
      <c r="B22" s="17" t="n">
        <v>3667</v>
      </c>
      <c r="C22" s="18">
        <f>(3195.0/B22*100)</f>
        <v/>
      </c>
      <c r="D22" s="19" t="n">
        <v>472</v>
      </c>
      <c r="E22" s="18" t="n">
        <v>63.512575</v>
      </c>
      <c r="F22" s="20" t="n">
        <v>2.15061263</v>
      </c>
      <c r="G22" s="18" t="n">
        <v>29.10433694</v>
      </c>
      <c r="H22" s="20" t="n">
        <v>2.04354732</v>
      </c>
      <c r="I22" s="18" t="n">
        <v>0</v>
      </c>
      <c r="J22" s="20" t="n">
        <v>0</v>
      </c>
      <c r="K22" s="18" t="n">
        <v>0.8285425</v>
      </c>
      <c r="L22" s="20" t="n">
        <v>0.39846788</v>
      </c>
      <c r="M22" s="18" t="n">
        <v>0</v>
      </c>
      <c r="N22" s="20" t="n">
        <v>0</v>
      </c>
      <c r="O22" s="18" t="n">
        <v>0</v>
      </c>
      <c r="P22" s="20" t="n">
        <v>0</v>
      </c>
      <c r="Q22" s="18" t="n">
        <v>6.55454556</v>
      </c>
      <c r="R22" s="20" t="n">
        <v>1.06881263</v>
      </c>
    </row>
    <row r="23" spans="1:18">
      <c r="A23" s="15" t="s">
        <v>445</v>
      </c>
      <c r="B23" s="17" t="n">
        <v>5792</v>
      </c>
      <c r="C23" s="18">
        <f>(5105.0/B23*100)</f>
        <v/>
      </c>
      <c r="D23" s="19" t="n">
        <v>687</v>
      </c>
      <c r="E23" s="18" t="n">
        <v>52.93475557</v>
      </c>
      <c r="F23" s="20" t="n">
        <v>3.1159409</v>
      </c>
      <c r="G23" s="18" t="n">
        <v>34.35642299</v>
      </c>
      <c r="H23" s="20" t="n">
        <v>2.25841291</v>
      </c>
      <c r="I23" s="18" t="n">
        <v>0</v>
      </c>
      <c r="J23" s="20" t="n">
        <v>0</v>
      </c>
      <c r="K23" s="18" t="n">
        <v>2.11212417</v>
      </c>
      <c r="L23" s="20" t="n">
        <v>0.84906585</v>
      </c>
      <c r="M23" s="18" t="n">
        <v>1.70020707</v>
      </c>
      <c r="N23" s="20" t="n">
        <v>1.57578187</v>
      </c>
      <c r="O23" s="18" t="n">
        <v>0</v>
      </c>
      <c r="P23" s="20" t="n">
        <v>0</v>
      </c>
      <c r="Q23" s="18" t="n">
        <v>8.89649021</v>
      </c>
      <c r="R23" s="20" t="n">
        <v>2.10549447</v>
      </c>
    </row>
    <row r="24" spans="1:18">
      <c r="A24" s="15" t="s">
        <v>446</v>
      </c>
      <c r="B24" s="17" t="n">
        <v>3309</v>
      </c>
      <c r="C24" s="18">
        <f>(2917.0/B24*100)</f>
        <v/>
      </c>
      <c r="D24" s="19" t="n">
        <v>392</v>
      </c>
      <c r="E24" s="18" t="n">
        <v>35.81166503</v>
      </c>
      <c r="F24" s="20" t="n">
        <v>2.620809</v>
      </c>
      <c r="G24" s="18" t="n">
        <v>57.08943853</v>
      </c>
      <c r="H24" s="20" t="n">
        <v>2.60977968</v>
      </c>
      <c r="I24" s="18" t="n">
        <v>0</v>
      </c>
      <c r="J24" s="20" t="n">
        <v>0</v>
      </c>
      <c r="K24" s="18" t="n">
        <v>0.7375724299999999</v>
      </c>
      <c r="L24" s="20" t="n">
        <v>0.42351177</v>
      </c>
      <c r="M24" s="18" t="n">
        <v>0</v>
      </c>
      <c r="N24" s="20" t="n">
        <v>0</v>
      </c>
      <c r="O24" s="18" t="n">
        <v>0</v>
      </c>
      <c r="P24" s="20" t="n">
        <v>0</v>
      </c>
      <c r="Q24" s="18" t="n">
        <v>6.36132401</v>
      </c>
      <c r="R24" s="20" t="n">
        <v>1.4706534</v>
      </c>
    </row>
    <row r="25" spans="1:18">
      <c r="A25" s="15" t="s">
        <v>447</v>
      </c>
      <c r="B25" s="17" t="n">
        <v>2669</v>
      </c>
      <c r="C25" s="18">
        <f>(2352.0/B25*100)</f>
        <v/>
      </c>
      <c r="D25" s="19" t="n">
        <v>317</v>
      </c>
      <c r="E25" s="18" t="n">
        <v>61.42676789</v>
      </c>
      <c r="F25" s="20" t="n">
        <v>2.67105963</v>
      </c>
      <c r="G25" s="18" t="n">
        <v>31.54992137</v>
      </c>
      <c r="H25" s="20" t="n">
        <v>2.73504601</v>
      </c>
      <c r="I25" s="18" t="n">
        <v>0</v>
      </c>
      <c r="J25" s="20" t="n">
        <v>0</v>
      </c>
      <c r="K25" s="18" t="n">
        <v>0.92839006</v>
      </c>
      <c r="L25" s="20" t="n">
        <v>0.53613741</v>
      </c>
      <c r="M25" s="18" t="n">
        <v>0</v>
      </c>
      <c r="N25" s="20" t="n">
        <v>0</v>
      </c>
      <c r="O25" s="18" t="n">
        <v>0</v>
      </c>
      <c r="P25" s="20" t="n">
        <v>0</v>
      </c>
      <c r="Q25" s="18" t="n">
        <v>6.09492068</v>
      </c>
      <c r="R25" s="20" t="n">
        <v>1.53432633</v>
      </c>
    </row>
    <row r="26" spans="1:18">
      <c r="A26" s="15" t="s">
        <v>448</v>
      </c>
      <c r="B26" s="17" t="n">
        <v>2419</v>
      </c>
      <c r="C26" s="18">
        <f>(2132.0/B26*100)</f>
        <v/>
      </c>
      <c r="D26" s="19" t="n">
        <v>287</v>
      </c>
      <c r="E26" s="18" t="n">
        <v>78.81095825</v>
      </c>
      <c r="F26" s="20" t="n">
        <v>2.47142615</v>
      </c>
      <c r="G26" s="18" t="n">
        <v>17.44787806</v>
      </c>
      <c r="H26" s="20" t="n">
        <v>2.37317712</v>
      </c>
      <c r="I26" s="18" t="n">
        <v>0</v>
      </c>
      <c r="J26" s="20" t="n">
        <v>0</v>
      </c>
      <c r="K26" s="18" t="n">
        <v>0</v>
      </c>
      <c r="L26" s="20" t="n">
        <v>0</v>
      </c>
      <c r="M26" s="18" t="n">
        <v>0</v>
      </c>
      <c r="N26" s="20" t="n">
        <v>0</v>
      </c>
      <c r="O26" s="18" t="n">
        <v>0</v>
      </c>
      <c r="P26" s="20" t="n">
        <v>0</v>
      </c>
      <c r="Q26" s="18" t="n">
        <v>3.74116369</v>
      </c>
      <c r="R26" s="20" t="n">
        <v>1.02939339</v>
      </c>
    </row>
    <row r="27" spans="1:18">
      <c r="A27" s="15" t="s">
        <v>449</v>
      </c>
      <c r="B27" s="17" t="n">
        <v>2683</v>
      </c>
      <c r="C27" s="18">
        <f>(2358.0/B27*100)</f>
        <v/>
      </c>
      <c r="D27" s="19" t="n">
        <v>325</v>
      </c>
      <c r="E27" s="18" t="n">
        <v>59.73805504</v>
      </c>
      <c r="F27" s="20" t="n">
        <v>2.72178689</v>
      </c>
      <c r="G27" s="18" t="n">
        <v>28.12513842</v>
      </c>
      <c r="H27" s="20" t="n">
        <v>2.4690765</v>
      </c>
      <c r="I27" s="18" t="n">
        <v>0</v>
      </c>
      <c r="J27" s="20" t="n">
        <v>0</v>
      </c>
      <c r="K27" s="18" t="n">
        <v>1.28373716</v>
      </c>
      <c r="L27" s="20" t="n">
        <v>0.6319768100000001</v>
      </c>
      <c r="M27" s="18" t="n">
        <v>0</v>
      </c>
      <c r="N27" s="20" t="n">
        <v>0</v>
      </c>
      <c r="O27" s="18" t="n">
        <v>0</v>
      </c>
      <c r="P27" s="20" t="n">
        <v>0</v>
      </c>
      <c r="Q27" s="18" t="n">
        <v>10.85306938</v>
      </c>
      <c r="R27" s="20" t="n">
        <v>1.68895017</v>
      </c>
    </row>
    <row r="28" spans="1:18">
      <c r="A28" s="15" t="s">
        <v>450</v>
      </c>
      <c r="B28" s="17" t="n">
        <v>3803</v>
      </c>
      <c r="C28" s="18">
        <f>(3407.0/B28*100)</f>
        <v/>
      </c>
      <c r="D28" s="19" t="n">
        <v>396</v>
      </c>
      <c r="E28" s="18" t="n">
        <v>80.00163374</v>
      </c>
      <c r="F28" s="20" t="n">
        <v>2.13151479</v>
      </c>
      <c r="G28" s="18" t="n">
        <v>16.70838344</v>
      </c>
      <c r="H28" s="20" t="n">
        <v>2.04982299</v>
      </c>
      <c r="I28" s="18" t="n">
        <v>0</v>
      </c>
      <c r="J28" s="20" t="n">
        <v>0</v>
      </c>
      <c r="K28" s="18" t="n">
        <v>0.6962123</v>
      </c>
      <c r="L28" s="20" t="n">
        <v>0.53684755</v>
      </c>
      <c r="M28" s="18" t="n">
        <v>0</v>
      </c>
      <c r="N28" s="20" t="n">
        <v>0</v>
      </c>
      <c r="O28" s="18" t="n">
        <v>0</v>
      </c>
      <c r="P28" s="20" t="n">
        <v>0</v>
      </c>
      <c r="Q28" s="18" t="n">
        <v>2.59377053</v>
      </c>
      <c r="R28" s="20" t="n">
        <v>0.88525676</v>
      </c>
    </row>
    <row r="29" spans="1:18">
      <c r="A29" s="15" t="s">
        <v>451</v>
      </c>
      <c r="B29" s="17" t="n">
        <v>2700</v>
      </c>
      <c r="C29" s="18">
        <f>(2338.0/B29*100)</f>
        <v/>
      </c>
      <c r="D29" s="19" t="n">
        <v>362</v>
      </c>
      <c r="E29" s="18" t="n">
        <v>50.08054095</v>
      </c>
      <c r="F29" s="20" t="n">
        <v>2.86962179</v>
      </c>
      <c r="G29" s="18" t="n">
        <v>48.01172518</v>
      </c>
      <c r="H29" s="20" t="n">
        <v>2.97495541</v>
      </c>
      <c r="I29" s="18" t="n">
        <v>0</v>
      </c>
      <c r="J29" s="20" t="n">
        <v>0</v>
      </c>
      <c r="K29" s="18" t="n">
        <v>0.24033298</v>
      </c>
      <c r="L29" s="20" t="n">
        <v>0.25637166</v>
      </c>
      <c r="M29" s="18" t="n">
        <v>0</v>
      </c>
      <c r="N29" s="20" t="n">
        <v>0</v>
      </c>
      <c r="O29" s="18" t="n">
        <v>0</v>
      </c>
      <c r="P29" s="20" t="n">
        <v>0</v>
      </c>
      <c r="Q29" s="18" t="n">
        <v>1.66740089</v>
      </c>
      <c r="R29" s="20" t="n">
        <v>0.66464449</v>
      </c>
    </row>
    <row r="30" spans="1:18">
      <c r="A30" s="15" t="s">
        <v>452</v>
      </c>
      <c r="B30" s="17" t="n">
        <v>2257</v>
      </c>
      <c r="C30" s="18">
        <f>(2014.0/B30*100)</f>
        <v/>
      </c>
      <c r="D30" s="19" t="n">
        <v>243</v>
      </c>
      <c r="E30" s="18" t="n">
        <v>36.01868463</v>
      </c>
      <c r="F30" s="20" t="n">
        <v>3.14904091</v>
      </c>
      <c r="G30" s="18" t="n">
        <v>57.38750632</v>
      </c>
      <c r="H30" s="20" t="n">
        <v>3.22922608</v>
      </c>
      <c r="I30" s="18" t="n">
        <v>0</v>
      </c>
      <c r="J30" s="20" t="n">
        <v>0</v>
      </c>
      <c r="K30" s="18" t="n">
        <v>0.3707144</v>
      </c>
      <c r="L30" s="20" t="n">
        <v>0.36752911</v>
      </c>
      <c r="M30" s="18" t="n">
        <v>0</v>
      </c>
      <c r="N30" s="20" t="n">
        <v>0</v>
      </c>
      <c r="O30" s="18" t="n">
        <v>0</v>
      </c>
      <c r="P30" s="20" t="n">
        <v>0</v>
      </c>
      <c r="Q30" s="18" t="n">
        <v>6.22309465</v>
      </c>
      <c r="R30" s="20" t="n">
        <v>1.6609564</v>
      </c>
    </row>
    <row r="31" spans="1:18">
      <c r="A31" s="15" t="s">
        <v>453</v>
      </c>
      <c r="B31" s="17" t="n">
        <v>2706</v>
      </c>
      <c r="C31" s="18">
        <f>(2372.0/B31*100)</f>
        <v/>
      </c>
      <c r="D31" s="19" t="n">
        <v>334</v>
      </c>
      <c r="E31" s="18" t="n">
        <v>38.5142137</v>
      </c>
      <c r="F31" s="20" t="n">
        <v>2.84529814</v>
      </c>
      <c r="G31" s="18" t="n">
        <v>55.08356307</v>
      </c>
      <c r="H31" s="20" t="n">
        <v>3.00475814</v>
      </c>
      <c r="I31" s="18" t="n">
        <v>0</v>
      </c>
      <c r="J31" s="20" t="n">
        <v>0</v>
      </c>
      <c r="K31" s="18" t="n">
        <v>3.01374004</v>
      </c>
      <c r="L31" s="20" t="n">
        <v>1.0952776</v>
      </c>
      <c r="M31" s="18" t="n">
        <v>0</v>
      </c>
      <c r="N31" s="20" t="n">
        <v>0</v>
      </c>
      <c r="O31" s="18" t="n">
        <v>0</v>
      </c>
      <c r="P31" s="20" t="n">
        <v>0</v>
      </c>
      <c r="Q31" s="18" t="n">
        <v>3.38848319</v>
      </c>
      <c r="R31" s="20" t="n">
        <v>1.08475426</v>
      </c>
    </row>
    <row r="32" spans="1:18">
      <c r="A32" s="15" t="s">
        <v>454</v>
      </c>
      <c r="B32" s="17" t="n">
        <v>2209</v>
      </c>
      <c r="C32" s="18">
        <f>(1826.0/B32*100)</f>
        <v/>
      </c>
      <c r="D32" s="19" t="n">
        <v>383</v>
      </c>
      <c r="E32" s="18" t="n">
        <v>57.52898433</v>
      </c>
      <c r="F32" s="20" t="n">
        <v>2.75060558</v>
      </c>
      <c r="G32" s="18" t="n">
        <v>36.70459901</v>
      </c>
      <c r="H32" s="20" t="n">
        <v>2.50407295</v>
      </c>
      <c r="I32" s="18" t="n">
        <v>0</v>
      </c>
      <c r="J32" s="20" t="n">
        <v>0</v>
      </c>
      <c r="K32" s="18" t="n">
        <v>0</v>
      </c>
      <c r="L32" s="20" t="n">
        <v>0</v>
      </c>
      <c r="M32" s="18" t="n">
        <v>0</v>
      </c>
      <c r="N32" s="20" t="n">
        <v>0</v>
      </c>
      <c r="O32" s="18" t="n">
        <v>0</v>
      </c>
      <c r="P32" s="20" t="n">
        <v>0</v>
      </c>
      <c r="Q32" s="18" t="n">
        <v>5.76641665</v>
      </c>
      <c r="R32" s="20" t="n">
        <v>1.1550122</v>
      </c>
    </row>
    <row r="33" spans="1:18">
      <c r="A33" s="15" t="s">
        <v>455</v>
      </c>
      <c r="B33" s="17" t="n">
        <v>3651</v>
      </c>
      <c r="C33" s="18">
        <f>(3244.0/B33*100)</f>
        <v/>
      </c>
      <c r="D33" s="19" t="n">
        <v>407</v>
      </c>
      <c r="E33" s="18" t="n">
        <v>54.39141495</v>
      </c>
      <c r="F33" s="20" t="n">
        <v>2.5926374</v>
      </c>
      <c r="G33" s="18" t="n">
        <v>37.97612496</v>
      </c>
      <c r="H33" s="20" t="n">
        <v>2.60201844</v>
      </c>
      <c r="I33" s="18" t="n">
        <v>0</v>
      </c>
      <c r="J33" s="20" t="n">
        <v>0</v>
      </c>
      <c r="K33" s="18" t="n">
        <v>0.37770318</v>
      </c>
      <c r="L33" s="20" t="n">
        <v>0.33284778</v>
      </c>
      <c r="M33" s="18" t="n">
        <v>0</v>
      </c>
      <c r="N33" s="20" t="n">
        <v>0</v>
      </c>
      <c r="O33" s="18" t="n">
        <v>0</v>
      </c>
      <c r="P33" s="20" t="n">
        <v>0</v>
      </c>
      <c r="Q33" s="18" t="n">
        <v>7.25475691</v>
      </c>
      <c r="R33" s="20" t="n">
        <v>1.46821204</v>
      </c>
    </row>
    <row r="34" spans="1:18">
      <c r="A34" s="15" t="s">
        <v>456</v>
      </c>
      <c r="B34" s="17" t="n">
        <v>3035</v>
      </c>
      <c r="C34" s="18">
        <f>(2641.0/B34*100)</f>
        <v/>
      </c>
      <c r="D34" s="19" t="n">
        <v>394</v>
      </c>
      <c r="E34" s="18" t="n">
        <v>65.13874478</v>
      </c>
      <c r="F34" s="20" t="n">
        <v>3.04527789</v>
      </c>
      <c r="G34" s="18" t="n">
        <v>24.07607486</v>
      </c>
      <c r="H34" s="20" t="n">
        <v>2.78222809</v>
      </c>
      <c r="I34" s="18" t="n">
        <v>0</v>
      </c>
      <c r="J34" s="20" t="n">
        <v>0</v>
      </c>
      <c r="K34" s="18" t="n">
        <v>1.69500703</v>
      </c>
      <c r="L34" s="20" t="n">
        <v>0.72018061</v>
      </c>
      <c r="M34" s="18" t="n">
        <v>0</v>
      </c>
      <c r="N34" s="20" t="n">
        <v>0</v>
      </c>
      <c r="O34" s="18" t="n">
        <v>0</v>
      </c>
      <c r="P34" s="20" t="n">
        <v>0</v>
      </c>
      <c r="Q34" s="18" t="n">
        <v>9.090173330000001</v>
      </c>
      <c r="R34" s="20" t="n">
        <v>1.78707345</v>
      </c>
    </row>
    <row r="35" spans="1:18">
      <c r="A35" s="15" t="s">
        <v>457</v>
      </c>
      <c r="B35" s="17" t="n">
        <v>2901</v>
      </c>
      <c r="C35" s="18">
        <f>(2517.0/B35*100)</f>
        <v/>
      </c>
      <c r="D35" s="19" t="n">
        <v>384</v>
      </c>
      <c r="E35" s="18" t="n">
        <v>52.76645601</v>
      </c>
      <c r="F35" s="20" t="n">
        <v>3.50806221</v>
      </c>
      <c r="G35" s="18" t="n">
        <v>42.84146426</v>
      </c>
      <c r="H35" s="20" t="n">
        <v>3.43490287</v>
      </c>
      <c r="I35" s="18" t="n">
        <v>0</v>
      </c>
      <c r="J35" s="20" t="n">
        <v>0</v>
      </c>
      <c r="K35" s="18" t="n">
        <v>0.37902536</v>
      </c>
      <c r="L35" s="20" t="n">
        <v>0.22129735</v>
      </c>
      <c r="M35" s="18" t="n">
        <v>0</v>
      </c>
      <c r="N35" s="20" t="n">
        <v>0</v>
      </c>
      <c r="O35" s="18" t="n">
        <v>0</v>
      </c>
      <c r="P35" s="20" t="n">
        <v>0</v>
      </c>
      <c r="Q35" s="18" t="n">
        <v>4.01305437</v>
      </c>
      <c r="R35" s="20" t="n">
        <v>1.27964547</v>
      </c>
    </row>
    <row r="36" spans="1:18">
      <c r="A36" s="15" t="s">
        <v>458</v>
      </c>
      <c r="B36" s="17" t="n">
        <v>3404</v>
      </c>
      <c r="C36" s="18">
        <f>(3023.0/B36*100)</f>
        <v/>
      </c>
      <c r="D36" s="19" t="n">
        <v>381</v>
      </c>
      <c r="E36" s="18" t="n">
        <v>56.66827673</v>
      </c>
      <c r="F36" s="20" t="n">
        <v>2.76229033</v>
      </c>
      <c r="G36" s="18" t="n">
        <v>37.29438372</v>
      </c>
      <c r="H36" s="20" t="n">
        <v>2.71952141</v>
      </c>
      <c r="I36" s="18" t="n">
        <v>0</v>
      </c>
      <c r="J36" s="20" t="n">
        <v>0</v>
      </c>
      <c r="K36" s="18" t="n">
        <v>0.87898572</v>
      </c>
      <c r="L36" s="20" t="n">
        <v>0.58675793</v>
      </c>
      <c r="M36" s="18" t="n">
        <v>0</v>
      </c>
      <c r="N36" s="20" t="n">
        <v>0</v>
      </c>
      <c r="O36" s="18" t="n">
        <v>0</v>
      </c>
      <c r="P36" s="20" t="n">
        <v>0</v>
      </c>
      <c r="Q36" s="18" t="n">
        <v>5.15835384</v>
      </c>
      <c r="R36" s="20" t="n">
        <v>1.23597876</v>
      </c>
    </row>
    <row r="37" spans="1:18">
      <c r="A37" s="15" t="s">
        <v>459</v>
      </c>
      <c r="B37" s="17" t="n">
        <v>2731</v>
      </c>
      <c r="C37" s="18">
        <f>(2417.0/B37*100)</f>
        <v/>
      </c>
      <c r="D37" s="19" t="n">
        <v>314</v>
      </c>
      <c r="E37" s="18" t="n">
        <v>50.5031408</v>
      </c>
      <c r="F37" s="20" t="n">
        <v>2.99161406</v>
      </c>
      <c r="G37" s="18" t="n">
        <v>42.01026477</v>
      </c>
      <c r="H37" s="20" t="n">
        <v>2.95929101</v>
      </c>
      <c r="I37" s="18" t="n">
        <v>0</v>
      </c>
      <c r="J37" s="20" t="n">
        <v>0</v>
      </c>
      <c r="K37" s="18" t="n">
        <v>0.95880668</v>
      </c>
      <c r="L37" s="20" t="n">
        <v>0.53475907</v>
      </c>
      <c r="M37" s="18" t="n">
        <v>0</v>
      </c>
      <c r="N37" s="20" t="n">
        <v>0</v>
      </c>
      <c r="O37" s="18" t="n">
        <v>0</v>
      </c>
      <c r="P37" s="20" t="n">
        <v>0</v>
      </c>
      <c r="Q37" s="18" t="n">
        <v>6.52778775</v>
      </c>
      <c r="R37" s="20" t="n">
        <v>1.40295293</v>
      </c>
    </row>
    <row r="38" spans="1:18">
      <c r="A38" s="15" t="s">
        <v>460</v>
      </c>
      <c r="B38" s="17" t="n">
        <v>2807</v>
      </c>
      <c r="C38" s="18">
        <f>(2352.0/B38*100)</f>
        <v/>
      </c>
      <c r="D38" s="19" t="n">
        <v>455</v>
      </c>
      <c r="E38" s="18" t="n">
        <v>53.67262156</v>
      </c>
      <c r="F38" s="20" t="n">
        <v>2.66938858</v>
      </c>
      <c r="G38" s="18" t="n">
        <v>38.42469897</v>
      </c>
      <c r="H38" s="20" t="n">
        <v>2.48752916</v>
      </c>
      <c r="I38" s="18" t="n">
        <v>0</v>
      </c>
      <c r="J38" s="20" t="n">
        <v>0</v>
      </c>
      <c r="K38" s="18" t="n">
        <v>0.82720329</v>
      </c>
      <c r="L38" s="20" t="n">
        <v>0.45493248</v>
      </c>
      <c r="M38" s="18" t="n">
        <v>0.24479919</v>
      </c>
      <c r="N38" s="20" t="n">
        <v>0.24344477</v>
      </c>
      <c r="O38" s="18" t="n">
        <v>0</v>
      </c>
      <c r="P38" s="20" t="n">
        <v>0</v>
      </c>
      <c r="Q38" s="18" t="n">
        <v>6.830677</v>
      </c>
      <c r="R38" s="20" t="n">
        <v>1.50114515</v>
      </c>
    </row>
    <row r="39" spans="1:18">
      <c r="A39" s="15" t="s">
        <v>461</v>
      </c>
      <c r="B39" s="17" t="n">
        <v>2938</v>
      </c>
      <c r="C39" s="18">
        <f>(2567.0/B39*100)</f>
        <v/>
      </c>
      <c r="D39" s="19" t="n">
        <v>371</v>
      </c>
      <c r="E39" s="18" t="n">
        <v>60.92847323</v>
      </c>
      <c r="F39" s="20" t="n">
        <v>2.86421604</v>
      </c>
      <c r="G39" s="18" t="n">
        <v>29.81172333</v>
      </c>
      <c r="H39" s="20" t="n">
        <v>2.91627171</v>
      </c>
      <c r="I39" s="18" t="n">
        <v>0</v>
      </c>
      <c r="J39" s="20" t="n">
        <v>0</v>
      </c>
      <c r="K39" s="18" t="n">
        <v>0.48183476</v>
      </c>
      <c r="L39" s="20" t="n">
        <v>0.2887516</v>
      </c>
      <c r="M39" s="18" t="n">
        <v>0</v>
      </c>
      <c r="N39" s="20" t="n">
        <v>0</v>
      </c>
      <c r="O39" s="18" t="n">
        <v>0</v>
      </c>
      <c r="P39" s="20" t="n">
        <v>0</v>
      </c>
      <c r="Q39" s="18" t="n">
        <v>8.777968680000001</v>
      </c>
      <c r="R39" s="20" t="n">
        <v>1.38056457</v>
      </c>
    </row>
    <row r="40" spans="1:18">
      <c r="A40" s="15" t="s">
        <v>462</v>
      </c>
      <c r="B40" s="17" t="n">
        <v>6922</v>
      </c>
      <c r="C40" s="18">
        <f>(6072.0/B40*100)</f>
        <v/>
      </c>
      <c r="D40" s="19" t="n">
        <v>850</v>
      </c>
      <c r="E40" s="18" t="n">
        <v>39.69227385</v>
      </c>
      <c r="F40" s="20" t="n">
        <v>2.50493955</v>
      </c>
      <c r="G40" s="18" t="n">
        <v>56.50378521</v>
      </c>
      <c r="H40" s="20" t="n">
        <v>2.53200415</v>
      </c>
      <c r="I40" s="18" t="n">
        <v>0</v>
      </c>
      <c r="J40" s="20" t="n">
        <v>0</v>
      </c>
      <c r="K40" s="18" t="n">
        <v>0.59257041</v>
      </c>
      <c r="L40" s="20" t="n">
        <v>0.37934478</v>
      </c>
      <c r="M40" s="18" t="n">
        <v>0</v>
      </c>
      <c r="N40" s="20" t="n">
        <v>0</v>
      </c>
      <c r="O40" s="18" t="n">
        <v>0</v>
      </c>
      <c r="P40" s="20" t="n">
        <v>0</v>
      </c>
      <c r="Q40" s="18" t="n">
        <v>3.21137053</v>
      </c>
      <c r="R40" s="20" t="n">
        <v>0.7893462999999999</v>
      </c>
    </row>
    <row r="41" spans="1:18">
      <c r="A41" s="15" t="s">
        <v>463</v>
      </c>
      <c r="B41" s="17" t="n">
        <v>2854</v>
      </c>
      <c r="C41" s="18">
        <f>(2500.0/B41*100)</f>
        <v/>
      </c>
      <c r="D41" s="19" t="n">
        <v>354</v>
      </c>
      <c r="E41" s="18" t="n">
        <v>55.0948842</v>
      </c>
      <c r="F41" s="20" t="n">
        <v>2.88676546</v>
      </c>
      <c r="G41" s="18" t="n">
        <v>42.1947376</v>
      </c>
      <c r="H41" s="20" t="n">
        <v>3.05695005</v>
      </c>
      <c r="I41" s="18" t="n">
        <v>0</v>
      </c>
      <c r="J41" s="20" t="n">
        <v>0</v>
      </c>
      <c r="K41" s="18" t="n">
        <v>1.17602769</v>
      </c>
      <c r="L41" s="20" t="n">
        <v>0.72561757</v>
      </c>
      <c r="M41" s="18" t="n">
        <v>0</v>
      </c>
      <c r="N41" s="20" t="n">
        <v>0</v>
      </c>
      <c r="O41" s="18" t="n">
        <v>0</v>
      </c>
      <c r="P41" s="20" t="n">
        <v>0</v>
      </c>
      <c r="Q41" s="18" t="n">
        <v>1.53435051</v>
      </c>
      <c r="R41" s="20" t="n">
        <v>0.57109089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(11058.0/B46*100)</f>
        <v/>
      </c>
      <c r="D46" s="19" t="n">
        <v>1015</v>
      </c>
      <c r="E46" s="18" t="n">
        <v>57.94566712</v>
      </c>
      <c r="F46" s="20" t="n">
        <v>1.90233286</v>
      </c>
      <c r="G46" s="18" t="n">
        <v>32.66095264</v>
      </c>
      <c r="H46" s="20" t="n">
        <v>1.76098923</v>
      </c>
      <c r="I46" s="18" t="n">
        <v>0</v>
      </c>
      <c r="J46" s="20" t="n">
        <v>0</v>
      </c>
      <c r="K46" s="18" t="n">
        <v>2.68951141</v>
      </c>
      <c r="L46" s="20" t="n">
        <v>0.65828732</v>
      </c>
      <c r="M46" s="18" t="n">
        <v>0.3686669</v>
      </c>
      <c r="N46" s="20" t="n">
        <v>0.30032941</v>
      </c>
      <c r="O46" s="18" t="n">
        <v>0</v>
      </c>
      <c r="P46" s="20" t="n">
        <v>0</v>
      </c>
      <c r="Q46" s="18" t="n">
        <v>6.33520193</v>
      </c>
      <c r="R46" s="20" t="n">
        <v>0.86299525</v>
      </c>
    </row>
    <row r="47" spans="1:18">
      <c r="A47" s="15" t="s">
        <v>470</v>
      </c>
      <c r="B47" s="17" t="n">
        <v>2823</v>
      </c>
      <c r="C47" s="18">
        <f>(2486.0/B47*100)</f>
        <v/>
      </c>
      <c r="D47" s="19" t="n">
        <v>337</v>
      </c>
      <c r="E47" s="18" t="n">
        <v>50.9762013</v>
      </c>
      <c r="F47" s="20" t="n">
        <v>2.80609051</v>
      </c>
      <c r="G47" s="18" t="n">
        <v>30.16188185</v>
      </c>
      <c r="H47" s="20" t="n">
        <v>2.46363103</v>
      </c>
      <c r="I47" s="18" t="n">
        <v>0</v>
      </c>
      <c r="J47" s="20" t="n">
        <v>0</v>
      </c>
      <c r="K47" s="18" t="n">
        <v>1.47175977</v>
      </c>
      <c r="L47" s="20" t="n">
        <v>0.68672859</v>
      </c>
      <c r="M47" s="18" t="n">
        <v>0</v>
      </c>
      <c r="N47" s="20" t="n">
        <v>0</v>
      </c>
      <c r="O47" s="18" t="n">
        <v>0</v>
      </c>
      <c r="P47" s="20" t="n">
        <v>0</v>
      </c>
      <c r="Q47" s="18" t="n">
        <v>17.39015708</v>
      </c>
      <c r="R47" s="20" t="n">
        <v>2.07540279</v>
      </c>
    </row>
    <row r="48" spans="1:18">
      <c r="A48" s="15" t="s">
        <v>471</v>
      </c>
      <c r="B48" s="17" t="n">
        <v>4682</v>
      </c>
      <c r="C48" s="18">
        <f>(4131.0/B48*100)</f>
        <v/>
      </c>
      <c r="D48" s="19" t="n">
        <v>551</v>
      </c>
      <c r="E48" s="18" t="n">
        <v>61.73991146</v>
      </c>
      <c r="F48" s="20" t="n">
        <v>2.93983704</v>
      </c>
      <c r="G48" s="18" t="n">
        <v>29.29332199</v>
      </c>
      <c r="H48" s="20" t="n">
        <v>2.44856864</v>
      </c>
      <c r="I48" s="18" t="n">
        <v>0</v>
      </c>
      <c r="J48" s="20" t="n">
        <v>0</v>
      </c>
      <c r="K48" s="18" t="n">
        <v>1.99101286</v>
      </c>
      <c r="L48" s="20" t="n">
        <v>0.9420051</v>
      </c>
      <c r="M48" s="18" t="n">
        <v>0</v>
      </c>
      <c r="N48" s="20" t="n">
        <v>0</v>
      </c>
      <c r="O48" s="18" t="n">
        <v>0</v>
      </c>
      <c r="P48" s="20" t="n">
        <v>0</v>
      </c>
      <c r="Q48" s="18" t="n">
        <v>6.9757537</v>
      </c>
      <c r="R48" s="20" t="n">
        <v>1.79709776</v>
      </c>
    </row>
    <row r="49" spans="1:18">
      <c r="A49" s="15" t="s">
        <v>472</v>
      </c>
      <c r="B49" s="17" t="n">
        <v>6158</v>
      </c>
      <c r="C49" s="18">
        <f>(5432.0/B49*100)</f>
        <v/>
      </c>
      <c r="D49" s="19" t="n">
        <v>726</v>
      </c>
      <c r="E49" s="18" t="n">
        <v>72.22219231</v>
      </c>
      <c r="F49" s="20" t="n">
        <v>2.09804446</v>
      </c>
      <c r="G49" s="18" t="n">
        <v>20.0948148</v>
      </c>
      <c r="H49" s="20" t="n">
        <v>1.91953591</v>
      </c>
      <c r="I49" s="18" t="n">
        <v>0</v>
      </c>
      <c r="J49" s="20" t="n">
        <v>0</v>
      </c>
      <c r="K49" s="18" t="n">
        <v>3.28841314</v>
      </c>
      <c r="L49" s="20" t="n">
        <v>0.70004169</v>
      </c>
      <c r="M49" s="18" t="n">
        <v>0</v>
      </c>
      <c r="N49" s="20" t="n">
        <v>0</v>
      </c>
      <c r="O49" s="18" t="n">
        <v>0</v>
      </c>
      <c r="P49" s="20" t="n">
        <v>0</v>
      </c>
      <c r="Q49" s="18" t="n">
        <v>4.39457975</v>
      </c>
      <c r="R49" s="20" t="n">
        <v>1.02211977</v>
      </c>
    </row>
    <row r="50" spans="1:18">
      <c r="A50" s="15" t="s">
        <v>473</v>
      </c>
      <c r="B50" s="17" t="n">
        <v>3494</v>
      </c>
      <c r="C50" s="18">
        <f>(2834.0/B50*100)</f>
        <v/>
      </c>
      <c r="D50" s="19" t="n">
        <v>660</v>
      </c>
      <c r="E50" s="18" t="n">
        <v>76.76376782</v>
      </c>
      <c r="F50" s="20" t="n">
        <v>1.73751427</v>
      </c>
      <c r="G50" s="18" t="n">
        <v>19.99395332</v>
      </c>
      <c r="H50" s="20" t="n">
        <v>1.62699913</v>
      </c>
      <c r="I50" s="18" t="n">
        <v>0</v>
      </c>
      <c r="J50" s="20" t="n">
        <v>0</v>
      </c>
      <c r="K50" s="18" t="n">
        <v>0.72326037</v>
      </c>
      <c r="L50" s="20" t="n">
        <v>0.36501777</v>
      </c>
      <c r="M50" s="18" t="n">
        <v>0</v>
      </c>
      <c r="N50" s="20" t="n">
        <v>0</v>
      </c>
      <c r="O50" s="18" t="n">
        <v>0</v>
      </c>
      <c r="P50" s="20" t="n">
        <v>0</v>
      </c>
      <c r="Q50" s="18" t="n">
        <v>2.51901848</v>
      </c>
      <c r="R50" s="20" t="n">
        <v>0.6674675799999999</v>
      </c>
    </row>
    <row r="51" spans="1:18">
      <c r="A51" s="15" t="s">
        <v>474</v>
      </c>
      <c r="B51" s="17" t="n">
        <v>3013</v>
      </c>
      <c r="C51" s="18">
        <f>(2648.0/B51*100)</f>
        <v/>
      </c>
      <c r="D51" s="19" t="n">
        <v>365</v>
      </c>
      <c r="E51" s="18" t="n">
        <v>56.67771606</v>
      </c>
      <c r="F51" s="20" t="n">
        <v>2.23153391</v>
      </c>
      <c r="G51" s="18" t="n">
        <v>34.81471486</v>
      </c>
      <c r="H51" s="20" t="n">
        <v>2.35924577</v>
      </c>
      <c r="I51" s="18" t="n">
        <v>0</v>
      </c>
      <c r="J51" s="20" t="n">
        <v>0</v>
      </c>
      <c r="K51" s="18" t="n">
        <v>0.1708272</v>
      </c>
      <c r="L51" s="20" t="n">
        <v>0.16923613</v>
      </c>
      <c r="M51" s="18" t="n">
        <v>0</v>
      </c>
      <c r="N51" s="20" t="n">
        <v>0</v>
      </c>
      <c r="O51" s="18" t="n">
        <v>0</v>
      </c>
      <c r="P51" s="20" t="n">
        <v>0</v>
      </c>
      <c r="Q51" s="18" t="n">
        <v>8.336741870000001</v>
      </c>
      <c r="R51" s="20" t="n">
        <v>1.69846857</v>
      </c>
    </row>
    <row r="52" spans="1:18">
      <c r="A52" s="15" t="s">
        <v>475</v>
      </c>
      <c r="B52" s="17" t="n">
        <v>2760</v>
      </c>
      <c r="C52" s="18">
        <f>(2422.0/B52*100)</f>
        <v/>
      </c>
      <c r="D52" s="19" t="n">
        <v>338</v>
      </c>
      <c r="E52" s="18" t="n">
        <v>47.98602892</v>
      </c>
      <c r="F52" s="20" t="n">
        <v>2.5942046</v>
      </c>
      <c r="G52" s="18" t="n">
        <v>41.42454516</v>
      </c>
      <c r="H52" s="20" t="n">
        <v>2.49799502</v>
      </c>
      <c r="I52" s="18" t="n">
        <v>0</v>
      </c>
      <c r="J52" s="20" t="n">
        <v>0</v>
      </c>
      <c r="K52" s="18" t="n">
        <v>1.25381008</v>
      </c>
      <c r="L52" s="20" t="n">
        <v>0.66778031</v>
      </c>
      <c r="M52" s="18" t="n">
        <v>0.2275303</v>
      </c>
      <c r="N52" s="20" t="n">
        <v>0.2275052</v>
      </c>
      <c r="O52" s="18" t="n">
        <v>0</v>
      </c>
      <c r="P52" s="20" t="n">
        <v>0</v>
      </c>
      <c r="Q52" s="18" t="n">
        <v>9.10808553</v>
      </c>
      <c r="R52" s="20" t="n">
        <v>1.48302574</v>
      </c>
    </row>
    <row r="53" spans="1:18">
      <c r="A53" s="15" t="s">
        <v>476</v>
      </c>
      <c r="B53" s="17" t="n">
        <v>2474</v>
      </c>
      <c r="C53" s="18">
        <f>(2059.0/B53*100)</f>
        <v/>
      </c>
      <c r="D53" s="19" t="n">
        <v>415</v>
      </c>
      <c r="E53" s="18" t="n">
        <v>51.02346746</v>
      </c>
      <c r="F53" s="20" t="n">
        <v>2.21184454</v>
      </c>
      <c r="G53" s="18" t="n">
        <v>17.31117333</v>
      </c>
      <c r="H53" s="20" t="n">
        <v>1.91511121</v>
      </c>
      <c r="I53" s="18" t="n">
        <v>0</v>
      </c>
      <c r="J53" s="20" t="n">
        <v>0</v>
      </c>
      <c r="K53" s="18" t="n">
        <v>19.92439635</v>
      </c>
      <c r="L53" s="20" t="n">
        <v>1.95230421</v>
      </c>
      <c r="M53" s="18" t="n">
        <v>1.33114701</v>
      </c>
      <c r="N53" s="20" t="n">
        <v>1.44383335</v>
      </c>
      <c r="O53" s="18" t="n">
        <v>0</v>
      </c>
      <c r="P53" s="20" t="n">
        <v>0</v>
      </c>
      <c r="Q53" s="18" t="n">
        <v>10.40981585</v>
      </c>
      <c r="R53" s="20" t="n">
        <v>1.41287724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(2358.0/B55*100)</f>
        <v/>
      </c>
      <c r="D55" s="19" t="n">
        <v>317</v>
      </c>
      <c r="E55" s="18" t="n">
        <v>56.24042954</v>
      </c>
      <c r="F55" s="20" t="n">
        <v>2.98290303</v>
      </c>
      <c r="G55" s="18" t="n">
        <v>41.91238222</v>
      </c>
      <c r="H55" s="20" t="n">
        <v>2.87580455</v>
      </c>
      <c r="I55" s="18" t="n">
        <v>0</v>
      </c>
      <c r="J55" s="20" t="n">
        <v>0</v>
      </c>
      <c r="K55" s="18" t="n">
        <v>0</v>
      </c>
      <c r="L55" s="20" t="n">
        <v>0</v>
      </c>
      <c r="M55" s="18" t="n">
        <v>0</v>
      </c>
      <c r="N55" s="20" t="n">
        <v>0</v>
      </c>
      <c r="O55" s="18" t="n">
        <v>0</v>
      </c>
      <c r="P55" s="20" t="n">
        <v>0</v>
      </c>
      <c r="Q55" s="18" t="n">
        <v>1.84718824</v>
      </c>
      <c r="R55" s="20" t="n">
        <v>0.64054203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(2813.0/B61*100)</f>
        <v/>
      </c>
      <c r="D61" s="19" t="n">
        <v>388</v>
      </c>
      <c r="E61" s="18" t="n">
        <v>66.77273350999999</v>
      </c>
      <c r="F61" s="20" t="n">
        <v>2.42967258</v>
      </c>
      <c r="G61" s="18" t="n">
        <v>24.96490942</v>
      </c>
      <c r="H61" s="20" t="n">
        <v>1.95364535</v>
      </c>
      <c r="I61" s="18" t="n">
        <v>0</v>
      </c>
      <c r="J61" s="20" t="n">
        <v>0</v>
      </c>
      <c r="K61" s="18" t="n">
        <v>0.61143565</v>
      </c>
      <c r="L61" s="20" t="n">
        <v>0.40577011</v>
      </c>
      <c r="M61" s="18" t="n">
        <v>0</v>
      </c>
      <c r="N61" s="20" t="n">
        <v>0</v>
      </c>
      <c r="O61" s="18" t="n">
        <v>0</v>
      </c>
      <c r="P61" s="20" t="n">
        <v>0</v>
      </c>
      <c r="Q61" s="18" t="n">
        <v>7.65092142</v>
      </c>
      <c r="R61" s="20" t="n">
        <v>1.62155058</v>
      </c>
    </row>
    <row r="62" spans="1:18">
      <c r="A62" s="15" t="s">
        <v>486</v>
      </c>
      <c r="B62" s="17" t="n">
        <v>2230</v>
      </c>
      <c r="C62" s="18">
        <f>(1991.0/B62*100)</f>
        <v/>
      </c>
      <c r="D62" s="19" t="n">
        <v>239</v>
      </c>
      <c r="E62" s="18" t="n">
        <v>63.64265902</v>
      </c>
      <c r="F62" s="20" t="n">
        <v>2.86354937</v>
      </c>
      <c r="G62" s="18" t="n">
        <v>35.11259743</v>
      </c>
      <c r="H62" s="20" t="n">
        <v>2.84496855</v>
      </c>
      <c r="I62" s="18" t="n">
        <v>0</v>
      </c>
      <c r="J62" s="20" t="n">
        <v>0</v>
      </c>
      <c r="K62" s="18" t="n">
        <v>0</v>
      </c>
      <c r="L62" s="20" t="n">
        <v>0</v>
      </c>
      <c r="M62" s="18" t="n">
        <v>0</v>
      </c>
      <c r="N62" s="20" t="n">
        <v>0</v>
      </c>
      <c r="O62" s="18" t="n">
        <v>0</v>
      </c>
      <c r="P62" s="20" t="n">
        <v>0</v>
      </c>
      <c r="Q62" s="18" t="n">
        <v>1.24474355</v>
      </c>
      <c r="R62" s="20" t="n">
        <v>0.72976304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(2441.0/B67*100)</f>
        <v/>
      </c>
      <c r="D67" s="19" t="n">
        <v>330</v>
      </c>
      <c r="E67" s="18" t="n">
        <v>50.48920605</v>
      </c>
      <c r="F67" s="20" t="n">
        <v>2.93880377</v>
      </c>
      <c r="G67" s="18" t="n">
        <v>21.76663683</v>
      </c>
      <c r="H67" s="20" t="n">
        <v>2.41316324</v>
      </c>
      <c r="I67" s="18" t="n">
        <v>0</v>
      </c>
      <c r="J67" s="20" t="n">
        <v>0</v>
      </c>
      <c r="K67" s="18" t="n">
        <v>1.73669733</v>
      </c>
      <c r="L67" s="20" t="n">
        <v>0.72839571</v>
      </c>
      <c r="M67" s="18" t="n">
        <v>0</v>
      </c>
      <c r="N67" s="20" t="n">
        <v>0</v>
      </c>
      <c r="O67" s="18" t="n">
        <v>0</v>
      </c>
      <c r="P67" s="20" t="n">
        <v>0</v>
      </c>
      <c r="Q67" s="18" t="n">
        <v>26.00745979</v>
      </c>
      <c r="R67" s="20" t="n">
        <v>2.52899887</v>
      </c>
    </row>
    <row r="68" spans="1:18">
      <c r="A68" s="15" t="s">
        <v>492</v>
      </c>
      <c r="B68" s="17" t="n">
        <v>3460</v>
      </c>
      <c r="C68" s="18">
        <f>(3142.0/B68*100)</f>
        <v/>
      </c>
      <c r="D68" s="19" t="n">
        <v>318</v>
      </c>
      <c r="E68" s="18" t="n">
        <v>73.68955386</v>
      </c>
      <c r="F68" s="20" t="n">
        <v>2.53016862</v>
      </c>
      <c r="G68" s="18" t="n">
        <v>19.37733262</v>
      </c>
      <c r="H68" s="20" t="n">
        <v>2.37250629</v>
      </c>
      <c r="I68" s="18" t="n">
        <v>0</v>
      </c>
      <c r="J68" s="20" t="n">
        <v>0</v>
      </c>
      <c r="K68" s="18" t="n">
        <v>0</v>
      </c>
      <c r="L68" s="20" t="n">
        <v>0</v>
      </c>
      <c r="M68" s="18" t="n">
        <v>0</v>
      </c>
      <c r="N68" s="20" t="n">
        <v>0</v>
      </c>
      <c r="O68" s="18" t="n">
        <v>0</v>
      </c>
      <c r="P68" s="20" t="n">
        <v>0</v>
      </c>
      <c r="Q68" s="18" t="n">
        <v>6.93311352</v>
      </c>
      <c r="R68" s="20" t="n">
        <v>1.50374502</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61.64540668</v>
      </c>
      <c r="F70" s="20" t="n">
        <v>1.527334</v>
      </c>
      <c r="G70" s="18" t="n">
        <v>26.0823995</v>
      </c>
      <c r="H70" s="20" t="n">
        <v>1.33396327</v>
      </c>
      <c r="I70" s="18" t="n">
        <v>0</v>
      </c>
      <c r="J70" s="20" t="n">
        <v>0</v>
      </c>
      <c r="K70" s="18" t="n">
        <v>3.53609248</v>
      </c>
      <c r="L70" s="20" t="n">
        <v>0.5215638500000001</v>
      </c>
      <c r="M70" s="18" t="n">
        <v>0.09460031000000001</v>
      </c>
      <c r="N70" s="20" t="n">
        <v>0.0944296</v>
      </c>
      <c r="O70" s="18" t="n">
        <v>0</v>
      </c>
      <c r="P70" s="20" t="n">
        <v>0</v>
      </c>
      <c r="Q70" s="18" t="n">
        <v>8.64150102</v>
      </c>
      <c r="R70" s="20" t="n">
        <v>0.91803314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(2786.0/B72*100)</f>
        <v/>
      </c>
      <c r="D72" s="19" t="n">
        <v>321</v>
      </c>
      <c r="E72" s="18" t="n">
        <v>71.4541188</v>
      </c>
      <c r="F72" s="20" t="n">
        <v>2.19218857</v>
      </c>
      <c r="G72" s="18" t="n">
        <v>19.571139</v>
      </c>
      <c r="H72" s="20" t="n">
        <v>2.01384845</v>
      </c>
      <c r="I72" s="18" t="n">
        <v>0</v>
      </c>
      <c r="J72" s="20" t="n">
        <v>0</v>
      </c>
      <c r="K72" s="18" t="n">
        <v>1.21419797</v>
      </c>
      <c r="L72" s="20" t="n">
        <v>0.61236412</v>
      </c>
      <c r="M72" s="18" t="n">
        <v>0.30436437</v>
      </c>
      <c r="N72" s="20" t="n">
        <v>0.21000667</v>
      </c>
      <c r="O72" s="18" t="n">
        <v>0</v>
      </c>
      <c r="P72" s="20" t="n">
        <v>0</v>
      </c>
      <c r="Q72" s="18" t="n">
        <v>7.45617985</v>
      </c>
      <c r="R72" s="20" t="n">
        <v>1.46190962</v>
      </c>
    </row>
    <row r="73" spans="1:18">
      <c r="A73" s="15" t="s">
        <v>497</v>
      </c>
      <c r="B73" s="17" t="n">
        <v>2973</v>
      </c>
      <c r="C73" s="18">
        <f>(2593.0/B73*100)</f>
        <v/>
      </c>
      <c r="D73" s="19" t="n">
        <v>380</v>
      </c>
      <c r="E73" s="18" t="n">
        <v>49.65676023</v>
      </c>
      <c r="F73" s="20" t="n">
        <v>2.66955945</v>
      </c>
      <c r="G73" s="18" t="n">
        <v>48.17182061</v>
      </c>
      <c r="H73" s="20" t="n">
        <v>2.78991081</v>
      </c>
      <c r="I73" s="18" t="n">
        <v>0</v>
      </c>
      <c r="J73" s="20" t="n">
        <v>0</v>
      </c>
      <c r="K73" s="18" t="n">
        <v>0</v>
      </c>
      <c r="L73" s="20" t="n">
        <v>0</v>
      </c>
      <c r="M73" s="18" t="n">
        <v>0</v>
      </c>
      <c r="N73" s="20" t="n">
        <v>0</v>
      </c>
      <c r="O73" s="18" t="n">
        <v>0</v>
      </c>
      <c r="P73" s="20" t="n">
        <v>0</v>
      </c>
      <c r="Q73" s="18" t="n">
        <v>2.17141916</v>
      </c>
      <c r="R73" s="20" t="n">
        <v>0.8016416</v>
      </c>
    </row>
    <row r="74" spans="1:18">
      <c r="A74" s="15" t="s">
        <v>498</v>
      </c>
      <c r="B74" s="17" t="n">
        <v>3819</v>
      </c>
      <c r="C74" s="18">
        <f>(3348.0/B74*100)</f>
        <v/>
      </c>
      <c r="D74" s="19" t="n">
        <v>471</v>
      </c>
      <c r="E74" s="18" t="n">
        <v>67.86484145999999</v>
      </c>
      <c r="F74" s="20" t="n">
        <v>2.45230302</v>
      </c>
      <c r="G74" s="18" t="n">
        <v>26.26614826</v>
      </c>
      <c r="H74" s="20" t="n">
        <v>2.42811897</v>
      </c>
      <c r="I74" s="18" t="n">
        <v>0</v>
      </c>
      <c r="J74" s="20" t="n">
        <v>0</v>
      </c>
      <c r="K74" s="18" t="n">
        <v>0.34150013</v>
      </c>
      <c r="L74" s="20" t="n">
        <v>0.23808289</v>
      </c>
      <c r="M74" s="18" t="n">
        <v>0</v>
      </c>
      <c r="N74" s="20" t="n">
        <v>0</v>
      </c>
      <c r="O74" s="18" t="n">
        <v>0</v>
      </c>
      <c r="P74" s="20" t="n">
        <v>0</v>
      </c>
      <c r="Q74" s="18" t="n">
        <v>5.52751015</v>
      </c>
      <c r="R74" s="20" t="n">
        <v>1.32825925</v>
      </c>
    </row>
    <row r="75" spans="1:18">
      <c r="A75" s="15" t="s">
        <v>499</v>
      </c>
      <c r="B75" s="17" t="n">
        <v>4652</v>
      </c>
      <c r="C75" s="18">
        <f>(4126.0/B75*100)</f>
        <v/>
      </c>
      <c r="D75" s="19" t="n">
        <v>526</v>
      </c>
      <c r="E75" s="18" t="n">
        <v>73.25353556</v>
      </c>
      <c r="F75" s="20" t="n">
        <v>2.12096072</v>
      </c>
      <c r="G75" s="18" t="n">
        <v>24.14256497</v>
      </c>
      <c r="H75" s="20" t="n">
        <v>1.99240521</v>
      </c>
      <c r="I75" s="18" t="n">
        <v>0</v>
      </c>
      <c r="J75" s="20" t="n">
        <v>0</v>
      </c>
      <c r="K75" s="18" t="n">
        <v>0.0108877</v>
      </c>
      <c r="L75" s="20" t="n">
        <v>0.01086561</v>
      </c>
      <c r="M75" s="18" t="n">
        <v>0.26282627</v>
      </c>
      <c r="N75" s="20" t="n">
        <v>0.26191302</v>
      </c>
      <c r="O75" s="18" t="n">
        <v>0</v>
      </c>
      <c r="P75" s="20" t="n">
        <v>0</v>
      </c>
      <c r="Q75" s="18" t="n">
        <v>2.33018551</v>
      </c>
      <c r="R75" s="20" t="n">
        <v>0.89442165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(2655.0/B77*100)</f>
        <v/>
      </c>
      <c r="D77" s="19" t="n">
        <v>314</v>
      </c>
      <c r="E77" s="18" t="n">
        <v>61.15770106</v>
      </c>
      <c r="F77" s="20" t="n">
        <v>2.79973191</v>
      </c>
      <c r="G77" s="18" t="n">
        <v>19.74133902</v>
      </c>
      <c r="H77" s="20" t="n">
        <v>2.16871982</v>
      </c>
      <c r="I77" s="18" t="n">
        <v>0</v>
      </c>
      <c r="J77" s="20" t="n">
        <v>0</v>
      </c>
      <c r="K77" s="18" t="n">
        <v>4.76730126</v>
      </c>
      <c r="L77" s="20" t="n">
        <v>1.31528081</v>
      </c>
      <c r="M77" s="18" t="n">
        <v>0</v>
      </c>
      <c r="N77" s="20" t="n">
        <v>0</v>
      </c>
      <c r="O77" s="18" t="n">
        <v>0</v>
      </c>
      <c r="P77" s="20" t="n">
        <v>0</v>
      </c>
      <c r="Q77" s="18" t="n">
        <v>14.33365867</v>
      </c>
      <c r="R77" s="20" t="n">
        <v>2.05470325</v>
      </c>
    </row>
    <row r="78" spans="1:18">
      <c r="A78" s="15" t="s">
        <v>502</v>
      </c>
      <c r="B78" s="17" t="n">
        <v>7115</v>
      </c>
      <c r="C78" s="18">
        <f>(6217.0/B78*100)</f>
        <v/>
      </c>
      <c r="D78" s="19" t="n">
        <v>898</v>
      </c>
      <c r="E78" s="18" t="n">
        <v>59.7727487</v>
      </c>
      <c r="F78" s="20" t="n">
        <v>1.96273609</v>
      </c>
      <c r="G78" s="18" t="n">
        <v>35.30782776</v>
      </c>
      <c r="H78" s="20" t="n">
        <v>2.09749683</v>
      </c>
      <c r="I78" s="18" t="n">
        <v>0</v>
      </c>
      <c r="J78" s="20" t="n">
        <v>0</v>
      </c>
      <c r="K78" s="18" t="n">
        <v>1.06733178</v>
      </c>
      <c r="L78" s="20" t="n">
        <v>0.38046776</v>
      </c>
      <c r="M78" s="18" t="n">
        <v>0.03684264</v>
      </c>
      <c r="N78" s="20" t="n">
        <v>0.03676894</v>
      </c>
      <c r="O78" s="18" t="n">
        <v>0</v>
      </c>
      <c r="P78" s="20" t="n">
        <v>0</v>
      </c>
      <c r="Q78" s="18" t="n">
        <v>3.81524912</v>
      </c>
      <c r="R78" s="20" t="n">
        <v>0.83049196</v>
      </c>
    </row>
    <row r="79" spans="1:18">
      <c r="A79" s="15" t="s">
        <v>503</v>
      </c>
      <c r="B79" s="17" t="n">
        <v>3154</v>
      </c>
      <c r="C79" s="18">
        <f>(2806.0/B79*100)</f>
        <v/>
      </c>
      <c r="D79" s="19" t="n">
        <v>348</v>
      </c>
      <c r="E79" s="18" t="n">
        <v>57.74541001</v>
      </c>
      <c r="F79" s="20" t="n">
        <v>2.72943846</v>
      </c>
      <c r="G79" s="18" t="n">
        <v>26.90638723</v>
      </c>
      <c r="H79" s="20" t="n">
        <v>2.40973975</v>
      </c>
      <c r="I79" s="18" t="n">
        <v>0</v>
      </c>
      <c r="J79" s="20" t="n">
        <v>0</v>
      </c>
      <c r="K79" s="18" t="n">
        <v>1.87420881</v>
      </c>
      <c r="L79" s="20" t="n">
        <v>0.65236589</v>
      </c>
      <c r="M79" s="18" t="n">
        <v>0.23616304</v>
      </c>
      <c r="N79" s="20" t="n">
        <v>0.17055159</v>
      </c>
      <c r="O79" s="18" t="n">
        <v>0</v>
      </c>
      <c r="P79" s="20" t="n">
        <v>0</v>
      </c>
      <c r="Q79" s="18" t="n">
        <v>13.23783093</v>
      </c>
      <c r="R79" s="20" t="n">
        <v>2.01557176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(14106.0/B82*100)</f>
        <v/>
      </c>
      <c r="D82" s="19" t="n">
        <v>1855</v>
      </c>
      <c r="E82" s="18" t="n">
        <v>56.09704416</v>
      </c>
      <c r="F82" s="20" t="n">
        <v>1.74040204</v>
      </c>
      <c r="G82" s="18" t="n">
        <v>38.47491086</v>
      </c>
      <c r="H82" s="20" t="n">
        <v>1.61495593</v>
      </c>
      <c r="I82" s="18" t="n">
        <v>0</v>
      </c>
      <c r="J82" s="20" t="n">
        <v>0</v>
      </c>
      <c r="K82" s="18" t="n">
        <v>0.61377578</v>
      </c>
      <c r="L82" s="20" t="n">
        <v>0.22454218</v>
      </c>
      <c r="M82" s="18" t="n">
        <v>0</v>
      </c>
      <c r="N82" s="20" t="n">
        <v>0</v>
      </c>
      <c r="O82" s="18" t="n">
        <v>0</v>
      </c>
      <c r="P82" s="20" t="n">
        <v>0</v>
      </c>
      <c r="Q82" s="18" t="n">
        <v>4.8142692</v>
      </c>
      <c r="R82" s="20" t="n">
        <v>0.72872701</v>
      </c>
    </row>
    <row r="83" spans="1:18">
      <c r="A83" s="15" t="s">
        <v>507</v>
      </c>
      <c r="B83" s="17" t="n">
        <v>808</v>
      </c>
      <c r="C83" s="18">
        <f>(703.0/B83*100)</f>
        <v/>
      </c>
      <c r="D83" s="19" t="n">
        <v>105</v>
      </c>
      <c r="E83" s="18" t="n">
        <v>49.20973387</v>
      </c>
      <c r="F83" s="20" t="n">
        <v>5.30270845</v>
      </c>
      <c r="G83" s="18" t="n">
        <v>48.36870308</v>
      </c>
      <c r="H83" s="20" t="n">
        <v>5.48836638</v>
      </c>
      <c r="I83" s="18" t="n">
        <v>0</v>
      </c>
      <c r="J83" s="20" t="n">
        <v>0</v>
      </c>
      <c r="K83" s="18" t="n">
        <v>0</v>
      </c>
      <c r="L83" s="20" t="n">
        <v>0</v>
      </c>
      <c r="M83" s="18" t="n">
        <v>0</v>
      </c>
      <c r="N83" s="20" t="n">
        <v>0</v>
      </c>
      <c r="O83" s="18" t="n">
        <v>0</v>
      </c>
      <c r="P83" s="20" t="n">
        <v>0</v>
      </c>
      <c r="Q83" s="18" t="n">
        <v>2.42156306</v>
      </c>
      <c r="R83" s="20" t="n">
        <v>1.44496496</v>
      </c>
    </row>
    <row r="84" spans="1:18">
      <c r="A84" s="23" t="s">
        <v>508</v>
      </c>
      <c r="B84" s="24" t="n">
        <v>938</v>
      </c>
      <c r="C84" s="25">
        <f>(798.0/B84*100)</f>
        <v/>
      </c>
      <c r="D84" s="19" t="n">
        <v>140</v>
      </c>
      <c r="E84" s="18" t="n">
        <v>54.14505389</v>
      </c>
      <c r="F84" s="20" t="n">
        <v>4.06814474</v>
      </c>
      <c r="G84" s="18" t="n">
        <v>44.96788609</v>
      </c>
      <c r="H84" s="20" t="n">
        <v>3.9304841</v>
      </c>
      <c r="I84" s="18" t="n">
        <v>0</v>
      </c>
      <c r="J84" s="20" t="n">
        <v>0</v>
      </c>
      <c r="K84" s="18" t="n">
        <v>0</v>
      </c>
      <c r="L84" s="20" t="n">
        <v>0</v>
      </c>
      <c r="M84" s="18" t="n">
        <v>0</v>
      </c>
      <c r="N84" s="20" t="n">
        <v>0</v>
      </c>
      <c r="O84" s="18" t="n">
        <v>0</v>
      </c>
      <c r="P84" s="20" t="n">
        <v>0</v>
      </c>
      <c r="Q84" s="18" t="n">
        <v>0.8870600199999999</v>
      </c>
      <c r="R84" s="20" t="n">
        <v>0.8762757799999999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(6323.0/B7*100)</f>
        <v/>
      </c>
      <c r="D7" s="19" t="n">
        <v>840</v>
      </c>
      <c r="E7" s="18" t="n">
        <v>14.70084233</v>
      </c>
      <c r="F7" s="20" t="n">
        <v>1.46992531</v>
      </c>
      <c r="G7" s="18" t="n">
        <v>79.96290854999999</v>
      </c>
      <c r="H7" s="20" t="n">
        <v>1.60506553</v>
      </c>
      <c r="I7" s="18" t="n">
        <v>0</v>
      </c>
      <c r="J7" s="20" t="n">
        <v>0</v>
      </c>
      <c r="K7" s="18" t="n">
        <v>0.48057139</v>
      </c>
      <c r="L7" s="20" t="n">
        <v>0.22520827</v>
      </c>
      <c r="M7" s="18" t="n">
        <v>0.01484582</v>
      </c>
      <c r="N7" s="20" t="n">
        <v>0.01485952</v>
      </c>
      <c r="O7" s="18" t="n">
        <v>0</v>
      </c>
      <c r="P7" s="20" t="n">
        <v>0</v>
      </c>
      <c r="Q7" s="18" t="n">
        <v>4.8408319</v>
      </c>
      <c r="R7" s="20" t="n">
        <v>0.91818627</v>
      </c>
    </row>
    <row r="8" spans="1:18">
      <c r="A8" s="15" t="s">
        <v>430</v>
      </c>
      <c r="B8" s="17" t="n">
        <v>3443</v>
      </c>
      <c r="C8" s="18">
        <f>(3014.0/B8*100)</f>
        <v/>
      </c>
      <c r="D8" s="19" t="n">
        <v>429</v>
      </c>
      <c r="E8" s="18" t="n">
        <v>16.09863196</v>
      </c>
      <c r="F8" s="20" t="n">
        <v>2.10350352</v>
      </c>
      <c r="G8" s="18" t="n">
        <v>78.23969038</v>
      </c>
      <c r="H8" s="20" t="n">
        <v>2.368036</v>
      </c>
      <c r="I8" s="18" t="n">
        <v>0</v>
      </c>
      <c r="J8" s="20" t="n">
        <v>0</v>
      </c>
      <c r="K8" s="18" t="n">
        <v>0.41065086</v>
      </c>
      <c r="L8" s="20" t="n">
        <v>0.27730925</v>
      </c>
      <c r="M8" s="18" t="n">
        <v>0</v>
      </c>
      <c r="N8" s="20" t="n">
        <v>0</v>
      </c>
      <c r="O8" s="18" t="n">
        <v>0</v>
      </c>
      <c r="P8" s="20" t="n">
        <v>0</v>
      </c>
      <c r="Q8" s="18" t="n">
        <v>5.25102679</v>
      </c>
      <c r="R8" s="20" t="n">
        <v>1.119661</v>
      </c>
    </row>
    <row r="9" spans="1:18">
      <c r="A9" s="15" t="s">
        <v>431</v>
      </c>
      <c r="B9" s="17" t="n">
        <v>4752</v>
      </c>
      <c r="C9" s="18">
        <f>(4123.0/B9*100)</f>
        <v/>
      </c>
      <c r="D9" s="19" t="n">
        <v>629</v>
      </c>
      <c r="E9" s="18" t="n">
        <v>19.63234343</v>
      </c>
      <c r="F9" s="20" t="n">
        <v>1.72067442</v>
      </c>
      <c r="G9" s="18" t="n">
        <v>74.63883757000001</v>
      </c>
      <c r="H9" s="20" t="n">
        <v>2.12871564</v>
      </c>
      <c r="I9" s="18" t="n">
        <v>0</v>
      </c>
      <c r="J9" s="20" t="n">
        <v>0</v>
      </c>
      <c r="K9" s="18" t="n">
        <v>0.80636224</v>
      </c>
      <c r="L9" s="20" t="n">
        <v>0.31497932</v>
      </c>
      <c r="M9" s="18" t="n">
        <v>0.48039688</v>
      </c>
      <c r="N9" s="20" t="n">
        <v>0.2783439</v>
      </c>
      <c r="O9" s="18" t="n">
        <v>0</v>
      </c>
      <c r="P9" s="20" t="n">
        <v>0</v>
      </c>
      <c r="Q9" s="18" t="n">
        <v>4.44205988</v>
      </c>
      <c r="R9" s="20" t="n">
        <v>0.93095903</v>
      </c>
    </row>
    <row r="10" spans="1:18">
      <c r="A10" s="15" t="s">
        <v>432</v>
      </c>
      <c r="B10" s="17" t="n">
        <v>10022</v>
      </c>
      <c r="C10" s="18">
        <f>(8799.0/B10*100)</f>
        <v/>
      </c>
      <c r="D10" s="19" t="n">
        <v>1223</v>
      </c>
      <c r="E10" s="18" t="n">
        <v>15.27274251</v>
      </c>
      <c r="F10" s="20" t="n">
        <v>1.48654382</v>
      </c>
      <c r="G10" s="18" t="n">
        <v>81.30128606</v>
      </c>
      <c r="H10" s="20" t="n">
        <v>1.71523689</v>
      </c>
      <c r="I10" s="18" t="n">
        <v>0</v>
      </c>
      <c r="J10" s="20" t="n">
        <v>0</v>
      </c>
      <c r="K10" s="18" t="n">
        <v>1.01776375</v>
      </c>
      <c r="L10" s="20" t="n">
        <v>0.4148041</v>
      </c>
      <c r="M10" s="18" t="n">
        <v>0</v>
      </c>
      <c r="N10" s="20" t="n">
        <v>0</v>
      </c>
      <c r="O10" s="18" t="n">
        <v>0</v>
      </c>
      <c r="P10" s="20" t="n">
        <v>0</v>
      </c>
      <c r="Q10" s="18" t="n">
        <v>2.40820768</v>
      </c>
      <c r="R10" s="20" t="n">
        <v>0.60840813</v>
      </c>
    </row>
    <row r="11" spans="1:18">
      <c r="A11" s="15" t="s">
        <v>433</v>
      </c>
      <c r="B11" s="17" t="n">
        <v>3500</v>
      </c>
      <c r="C11" s="18">
        <f>(3091.0/B11*100)</f>
        <v/>
      </c>
      <c r="D11" s="19" t="n">
        <v>409</v>
      </c>
      <c r="E11" s="18" t="n">
        <v>17.80671339</v>
      </c>
      <c r="F11" s="20" t="n">
        <v>2.48124054</v>
      </c>
      <c r="G11" s="18" t="n">
        <v>68.78197864000001</v>
      </c>
      <c r="H11" s="20" t="n">
        <v>2.68078323</v>
      </c>
      <c r="I11" s="18" t="n">
        <v>0</v>
      </c>
      <c r="J11" s="20" t="n">
        <v>0</v>
      </c>
      <c r="K11" s="18" t="n">
        <v>3.06192597</v>
      </c>
      <c r="L11" s="20" t="n">
        <v>1.09111034</v>
      </c>
      <c r="M11" s="18" t="n">
        <v>0</v>
      </c>
      <c r="N11" s="20" t="n">
        <v>0</v>
      </c>
      <c r="O11" s="18" t="n">
        <v>0</v>
      </c>
      <c r="P11" s="20" t="n">
        <v>0</v>
      </c>
      <c r="Q11" s="18" t="n">
        <v>10.349382</v>
      </c>
      <c r="R11" s="20" t="n">
        <v>1.5663457</v>
      </c>
    </row>
    <row r="12" spans="1:18">
      <c r="A12" s="15" t="s">
        <v>434</v>
      </c>
      <c r="B12" s="17" t="n">
        <v>3422</v>
      </c>
      <c r="C12" s="18">
        <f>(2986.0/B12*100)</f>
        <v/>
      </c>
      <c r="D12" s="19" t="n">
        <v>436</v>
      </c>
      <c r="E12" s="18" t="n">
        <v>18.40713545</v>
      </c>
      <c r="F12" s="20" t="n">
        <v>1.89441833</v>
      </c>
      <c r="G12" s="18" t="n">
        <v>75.28590007</v>
      </c>
      <c r="H12" s="20" t="n">
        <v>2.49690631</v>
      </c>
      <c r="I12" s="18" t="n">
        <v>0</v>
      </c>
      <c r="J12" s="20" t="n">
        <v>0</v>
      </c>
      <c r="K12" s="18" t="n">
        <v>0.5434751</v>
      </c>
      <c r="L12" s="20" t="n">
        <v>0.44025122</v>
      </c>
      <c r="M12" s="18" t="n">
        <v>0.43090599</v>
      </c>
      <c r="N12" s="20" t="n">
        <v>0.42251414</v>
      </c>
      <c r="O12" s="18" t="n">
        <v>0</v>
      </c>
      <c r="P12" s="20" t="n">
        <v>0</v>
      </c>
      <c r="Q12" s="18" t="n">
        <v>5.33258338</v>
      </c>
      <c r="R12" s="20" t="n">
        <v>1.30624432</v>
      </c>
    </row>
    <row r="13" spans="1:18">
      <c r="A13" s="15" t="s">
        <v>435</v>
      </c>
      <c r="B13" s="17" t="n">
        <v>3602</v>
      </c>
      <c r="C13" s="18">
        <f>(3058.0/B13*100)</f>
        <v/>
      </c>
      <c r="D13" s="19" t="n">
        <v>544</v>
      </c>
      <c r="E13" s="18" t="n">
        <v>16.70018599</v>
      </c>
      <c r="F13" s="20" t="n">
        <v>1.80329965</v>
      </c>
      <c r="G13" s="18" t="n">
        <v>76.77979236</v>
      </c>
      <c r="H13" s="20" t="n">
        <v>1.97675454</v>
      </c>
      <c r="I13" s="18" t="n">
        <v>0</v>
      </c>
      <c r="J13" s="20" t="n">
        <v>0</v>
      </c>
      <c r="K13" s="18" t="n">
        <v>1.28420704</v>
      </c>
      <c r="L13" s="20" t="n">
        <v>0.52141719</v>
      </c>
      <c r="M13" s="18" t="n">
        <v>0</v>
      </c>
      <c r="N13" s="20" t="n">
        <v>0</v>
      </c>
      <c r="O13" s="18" t="n">
        <v>0</v>
      </c>
      <c r="P13" s="20" t="n">
        <v>0</v>
      </c>
      <c r="Q13" s="18" t="n">
        <v>5.23581461</v>
      </c>
      <c r="R13" s="20" t="n">
        <v>1.18951673</v>
      </c>
    </row>
    <row r="14" spans="1:18">
      <c r="A14" s="15" t="s">
        <v>436</v>
      </c>
      <c r="B14" s="17" t="n">
        <v>2788</v>
      </c>
      <c r="C14" s="18">
        <f>(2464.0/B14*100)</f>
        <v/>
      </c>
      <c r="D14" s="19" t="n">
        <v>324</v>
      </c>
      <c r="E14" s="18" t="n">
        <v>21.35083367</v>
      </c>
      <c r="F14" s="20" t="n">
        <v>2.74908995</v>
      </c>
      <c r="G14" s="18" t="n">
        <v>74.03194395</v>
      </c>
      <c r="H14" s="20" t="n">
        <v>2.9356673</v>
      </c>
      <c r="I14" s="18" t="n">
        <v>0</v>
      </c>
      <c r="J14" s="20" t="n">
        <v>0</v>
      </c>
      <c r="K14" s="18" t="n">
        <v>0.24317962</v>
      </c>
      <c r="L14" s="20" t="n">
        <v>0.25917789</v>
      </c>
      <c r="M14" s="18" t="n">
        <v>0</v>
      </c>
      <c r="N14" s="20" t="n">
        <v>0</v>
      </c>
      <c r="O14" s="18" t="n">
        <v>0</v>
      </c>
      <c r="P14" s="20" t="n">
        <v>0</v>
      </c>
      <c r="Q14" s="18" t="n">
        <v>4.37404276</v>
      </c>
      <c r="R14" s="20" t="n">
        <v>1.17785771</v>
      </c>
    </row>
    <row r="15" spans="1:18">
      <c r="A15" s="15" t="s">
        <v>437</v>
      </c>
      <c r="B15" s="17" t="n">
        <v>2863</v>
      </c>
      <c r="C15" s="18">
        <f>(2512.0/B15*100)</f>
        <v/>
      </c>
      <c r="D15" s="19" t="n">
        <v>351</v>
      </c>
      <c r="E15" s="18" t="n">
        <v>23.05802869</v>
      </c>
      <c r="F15" s="20" t="n">
        <v>2.17710341</v>
      </c>
      <c r="G15" s="18" t="n">
        <v>72.99713116</v>
      </c>
      <c r="H15" s="20" t="n">
        <v>2.66986775</v>
      </c>
      <c r="I15" s="18" t="n">
        <v>0</v>
      </c>
      <c r="J15" s="20" t="n">
        <v>0</v>
      </c>
      <c r="K15" s="18" t="n">
        <v>0.86081535</v>
      </c>
      <c r="L15" s="20" t="n">
        <v>0.67860676</v>
      </c>
      <c r="M15" s="18" t="n">
        <v>0</v>
      </c>
      <c r="N15" s="20" t="n">
        <v>0</v>
      </c>
      <c r="O15" s="18" t="n">
        <v>0</v>
      </c>
      <c r="P15" s="20" t="n">
        <v>0</v>
      </c>
      <c r="Q15" s="18" t="n">
        <v>3.0840248</v>
      </c>
      <c r="R15" s="20" t="n">
        <v>1.00677262</v>
      </c>
    </row>
    <row r="16" spans="1:18">
      <c r="A16" s="15" t="s">
        <v>438</v>
      </c>
      <c r="B16" s="17" t="n">
        <v>3111</v>
      </c>
      <c r="C16" s="18">
        <f>(2737.0/B16*100)</f>
        <v/>
      </c>
      <c r="D16" s="19" t="n">
        <v>374</v>
      </c>
      <c r="E16" s="18" t="n">
        <v>26.94647311</v>
      </c>
      <c r="F16" s="20" t="n">
        <v>2.40759011</v>
      </c>
      <c r="G16" s="18" t="n">
        <v>62.56970974</v>
      </c>
      <c r="H16" s="20" t="n">
        <v>2.770405</v>
      </c>
      <c r="I16" s="18" t="n">
        <v>0</v>
      </c>
      <c r="J16" s="20" t="n">
        <v>0</v>
      </c>
      <c r="K16" s="18" t="n">
        <v>4.69659961</v>
      </c>
      <c r="L16" s="20" t="n">
        <v>1.23310187</v>
      </c>
      <c r="M16" s="18" t="n">
        <v>0.25155679</v>
      </c>
      <c r="N16" s="20" t="n">
        <v>0.32948289</v>
      </c>
      <c r="O16" s="18" t="n">
        <v>0</v>
      </c>
      <c r="P16" s="20" t="n">
        <v>0</v>
      </c>
      <c r="Q16" s="18" t="n">
        <v>5.53566075</v>
      </c>
      <c r="R16" s="20" t="n">
        <v>1.12995997</v>
      </c>
    </row>
    <row r="17" spans="1:18">
      <c r="A17" s="15" t="s">
        <v>439</v>
      </c>
      <c r="B17" s="17" t="n">
        <v>3197</v>
      </c>
      <c r="C17" s="18">
        <f>(2791.0/B17*100)</f>
        <v/>
      </c>
      <c r="D17" s="19" t="n">
        <v>406</v>
      </c>
      <c r="E17" s="18" t="n">
        <v>11.67013053</v>
      </c>
      <c r="F17" s="20" t="n">
        <v>1.74545818</v>
      </c>
      <c r="G17" s="18" t="n">
        <v>77.46155278000001</v>
      </c>
      <c r="H17" s="20" t="n">
        <v>2.36401261</v>
      </c>
      <c r="I17" s="18" t="n">
        <v>0</v>
      </c>
      <c r="J17" s="20" t="n">
        <v>0</v>
      </c>
      <c r="K17" s="18" t="n">
        <v>3.12941503</v>
      </c>
      <c r="L17" s="20" t="n">
        <v>0.78999372</v>
      </c>
      <c r="M17" s="18" t="n">
        <v>0</v>
      </c>
      <c r="N17" s="20" t="n">
        <v>0</v>
      </c>
      <c r="O17" s="18" t="n">
        <v>0</v>
      </c>
      <c r="P17" s="20" t="n">
        <v>0</v>
      </c>
      <c r="Q17" s="18" t="n">
        <v>7.73890165</v>
      </c>
      <c r="R17" s="20" t="n">
        <v>1.95130255</v>
      </c>
    </row>
    <row r="18" spans="1:18">
      <c r="A18" s="15" t="s">
        <v>440</v>
      </c>
      <c r="B18" s="17" t="n">
        <v>2706</v>
      </c>
      <c r="C18" s="18">
        <f>(2383.0/B18*100)</f>
        <v/>
      </c>
      <c r="D18" s="19" t="n">
        <v>323</v>
      </c>
      <c r="E18" s="18" t="n">
        <v>21.00305058</v>
      </c>
      <c r="F18" s="20" t="n">
        <v>2.46600138</v>
      </c>
      <c r="G18" s="18" t="n">
        <v>71.50987139999999</v>
      </c>
      <c r="H18" s="20" t="n">
        <v>3.03854553</v>
      </c>
      <c r="I18" s="18" t="n">
        <v>0</v>
      </c>
      <c r="J18" s="20" t="n">
        <v>0</v>
      </c>
      <c r="K18" s="18" t="n">
        <v>0.4644616</v>
      </c>
      <c r="L18" s="20" t="n">
        <v>0.34480593</v>
      </c>
      <c r="M18" s="18" t="n">
        <v>0</v>
      </c>
      <c r="N18" s="20" t="n">
        <v>0</v>
      </c>
      <c r="O18" s="18" t="n">
        <v>0</v>
      </c>
      <c r="P18" s="20" t="n">
        <v>0</v>
      </c>
      <c r="Q18" s="18" t="n">
        <v>7.02261642</v>
      </c>
      <c r="R18" s="20" t="n">
        <v>1.44268639</v>
      </c>
    </row>
    <row r="19" spans="1:18">
      <c r="A19" s="15" t="s">
        <v>441</v>
      </c>
      <c r="B19" s="17" t="n">
        <v>2850</v>
      </c>
      <c r="C19" s="18">
        <f>(2529.0/B19*100)</f>
        <v/>
      </c>
      <c r="D19" s="19" t="n">
        <v>321</v>
      </c>
      <c r="E19" s="18" t="n">
        <v>11.9226314</v>
      </c>
      <c r="F19" s="20" t="n">
        <v>1.80860346</v>
      </c>
      <c r="G19" s="18" t="n">
        <v>82.62022747</v>
      </c>
      <c r="H19" s="20" t="n">
        <v>2.36723145</v>
      </c>
      <c r="I19" s="18" t="n">
        <v>0</v>
      </c>
      <c r="J19" s="20" t="n">
        <v>0</v>
      </c>
      <c r="K19" s="18" t="n">
        <v>0.55006484</v>
      </c>
      <c r="L19" s="20" t="n">
        <v>0.38584569</v>
      </c>
      <c r="M19" s="18" t="n">
        <v>0.33192051</v>
      </c>
      <c r="N19" s="20" t="n">
        <v>0.29978859</v>
      </c>
      <c r="O19" s="18" t="n">
        <v>0</v>
      </c>
      <c r="P19" s="20" t="n">
        <v>0</v>
      </c>
      <c r="Q19" s="18" t="n">
        <v>4.57515579</v>
      </c>
      <c r="R19" s="20" t="n">
        <v>1.22736289</v>
      </c>
    </row>
    <row r="20" spans="1:18">
      <c r="A20" s="15" t="s">
        <v>442</v>
      </c>
      <c r="B20" s="17" t="n">
        <v>1741</v>
      </c>
      <c r="C20" s="18">
        <f>(1533.0/B20*100)</f>
        <v/>
      </c>
      <c r="D20" s="19" t="n">
        <v>208</v>
      </c>
      <c r="E20" s="18" t="n">
        <v>7.77819432</v>
      </c>
      <c r="F20" s="20" t="n">
        <v>1.96474241</v>
      </c>
      <c r="G20" s="18" t="n">
        <v>90.16428281</v>
      </c>
      <c r="H20" s="20" t="n">
        <v>2.30225096</v>
      </c>
      <c r="I20" s="18" t="n">
        <v>0</v>
      </c>
      <c r="J20" s="20" t="n">
        <v>0</v>
      </c>
      <c r="K20" s="18" t="n">
        <v>0.7405891999999999</v>
      </c>
      <c r="L20" s="20" t="n">
        <v>0.7571455499999999</v>
      </c>
      <c r="M20" s="18" t="n">
        <v>0</v>
      </c>
      <c r="N20" s="20" t="n">
        <v>0</v>
      </c>
      <c r="O20" s="18" t="n">
        <v>0</v>
      </c>
      <c r="P20" s="20" t="n">
        <v>0</v>
      </c>
      <c r="Q20" s="18" t="n">
        <v>1.31693366</v>
      </c>
      <c r="R20" s="20" t="n">
        <v>0.76027721</v>
      </c>
    </row>
    <row r="21" spans="1:18">
      <c r="A21" s="15" t="s">
        <v>443</v>
      </c>
      <c r="B21" s="17" t="n">
        <v>2833</v>
      </c>
      <c r="C21" s="18">
        <f>(2360.0/B21*100)</f>
        <v/>
      </c>
      <c r="D21" s="19" t="n">
        <v>473</v>
      </c>
      <c r="E21" s="18" t="n">
        <v>12.10768902</v>
      </c>
      <c r="F21" s="20" t="n">
        <v>1.61918999</v>
      </c>
      <c r="G21" s="18" t="n">
        <v>85.77158267999999</v>
      </c>
      <c r="H21" s="20" t="n">
        <v>1.61503973</v>
      </c>
      <c r="I21" s="18" t="n">
        <v>0</v>
      </c>
      <c r="J21" s="20" t="n">
        <v>0</v>
      </c>
      <c r="K21" s="18" t="n">
        <v>0.36159373</v>
      </c>
      <c r="L21" s="20" t="n">
        <v>0.25612996</v>
      </c>
      <c r="M21" s="18" t="n">
        <v>0</v>
      </c>
      <c r="N21" s="20" t="n">
        <v>0</v>
      </c>
      <c r="O21" s="18" t="n">
        <v>0</v>
      </c>
      <c r="P21" s="20" t="n">
        <v>0</v>
      </c>
      <c r="Q21" s="18" t="n">
        <v>1.75913457</v>
      </c>
      <c r="R21" s="20" t="n">
        <v>0.74556117</v>
      </c>
    </row>
    <row r="22" spans="1:18">
      <c r="A22" s="15" t="s">
        <v>444</v>
      </c>
      <c r="B22" s="17" t="n">
        <v>3667</v>
      </c>
      <c r="C22" s="18">
        <f>(3195.0/B22*100)</f>
        <v/>
      </c>
      <c r="D22" s="19" t="n">
        <v>472</v>
      </c>
      <c r="E22" s="18" t="n">
        <v>15.39437575</v>
      </c>
      <c r="F22" s="20" t="n">
        <v>2.11374903</v>
      </c>
      <c r="G22" s="18" t="n">
        <v>80.45288277</v>
      </c>
      <c r="H22" s="20" t="n">
        <v>2.20127672</v>
      </c>
      <c r="I22" s="18" t="n">
        <v>0</v>
      </c>
      <c r="J22" s="20" t="n">
        <v>0</v>
      </c>
      <c r="K22" s="18" t="n">
        <v>0.8285425</v>
      </c>
      <c r="L22" s="20" t="n">
        <v>0.39846788</v>
      </c>
      <c r="M22" s="18" t="n">
        <v>0</v>
      </c>
      <c r="N22" s="20" t="n">
        <v>0</v>
      </c>
      <c r="O22" s="18" t="n">
        <v>0</v>
      </c>
      <c r="P22" s="20" t="n">
        <v>0</v>
      </c>
      <c r="Q22" s="18" t="n">
        <v>3.32419899</v>
      </c>
      <c r="R22" s="20" t="n">
        <v>0.78617822</v>
      </c>
    </row>
    <row r="23" spans="1:18">
      <c r="A23" s="15" t="s">
        <v>445</v>
      </c>
      <c r="B23" s="17" t="n">
        <v>5792</v>
      </c>
      <c r="C23" s="18">
        <f>(5104.0/B23*100)</f>
        <v/>
      </c>
      <c r="D23" s="19" t="n">
        <v>688</v>
      </c>
      <c r="E23" s="18" t="n">
        <v>10.6733514</v>
      </c>
      <c r="F23" s="20" t="n">
        <v>1.94133961</v>
      </c>
      <c r="G23" s="18" t="n">
        <v>80.91575086</v>
      </c>
      <c r="H23" s="20" t="n">
        <v>2.70474407</v>
      </c>
      <c r="I23" s="18" t="n">
        <v>0</v>
      </c>
      <c r="J23" s="20" t="n">
        <v>0</v>
      </c>
      <c r="K23" s="18" t="n">
        <v>2.20053153</v>
      </c>
      <c r="L23" s="20" t="n">
        <v>0.8496114299999999</v>
      </c>
      <c r="M23" s="18" t="n">
        <v>1.95013548</v>
      </c>
      <c r="N23" s="20" t="n">
        <v>1.58563373</v>
      </c>
      <c r="O23" s="18" t="n">
        <v>0</v>
      </c>
      <c r="P23" s="20" t="n">
        <v>0</v>
      </c>
      <c r="Q23" s="18" t="n">
        <v>4.26023073</v>
      </c>
      <c r="R23" s="20" t="n">
        <v>1.64779214</v>
      </c>
    </row>
    <row r="24" spans="1:18">
      <c r="A24" s="15" t="s">
        <v>446</v>
      </c>
      <c r="B24" s="17" t="n">
        <v>3309</v>
      </c>
      <c r="C24" s="18">
        <f>(2917.0/B24*100)</f>
        <v/>
      </c>
      <c r="D24" s="19" t="n">
        <v>392</v>
      </c>
      <c r="E24" s="18" t="n">
        <v>5.9802563</v>
      </c>
      <c r="F24" s="20" t="n">
        <v>1.1781748</v>
      </c>
      <c r="G24" s="18" t="n">
        <v>90.40624553000001</v>
      </c>
      <c r="H24" s="20" t="n">
        <v>1.57841678</v>
      </c>
      <c r="I24" s="18" t="n">
        <v>0</v>
      </c>
      <c r="J24" s="20" t="n">
        <v>0</v>
      </c>
      <c r="K24" s="18" t="n">
        <v>0.7375724299999999</v>
      </c>
      <c r="L24" s="20" t="n">
        <v>0.42351177</v>
      </c>
      <c r="M24" s="18" t="n">
        <v>0</v>
      </c>
      <c r="N24" s="20" t="n">
        <v>0</v>
      </c>
      <c r="O24" s="18" t="n">
        <v>0</v>
      </c>
      <c r="P24" s="20" t="n">
        <v>0</v>
      </c>
      <c r="Q24" s="18" t="n">
        <v>2.87592574</v>
      </c>
      <c r="R24" s="20" t="n">
        <v>0.90087993</v>
      </c>
    </row>
    <row r="25" spans="1:18">
      <c r="A25" s="15" t="s">
        <v>447</v>
      </c>
      <c r="B25" s="17" t="n">
        <v>2669</v>
      </c>
      <c r="C25" s="18">
        <f>(2352.0/B25*100)</f>
        <v/>
      </c>
      <c r="D25" s="19" t="n">
        <v>317</v>
      </c>
      <c r="E25" s="18" t="n">
        <v>3.17967559</v>
      </c>
      <c r="F25" s="20" t="n">
        <v>0.98005484</v>
      </c>
      <c r="G25" s="18" t="n">
        <v>95.65188888</v>
      </c>
      <c r="H25" s="20" t="n">
        <v>1.13234576</v>
      </c>
      <c r="I25" s="18" t="n">
        <v>0</v>
      </c>
      <c r="J25" s="20" t="n">
        <v>0</v>
      </c>
      <c r="K25" s="18" t="n">
        <v>0.92839006</v>
      </c>
      <c r="L25" s="20" t="n">
        <v>0.53613741</v>
      </c>
      <c r="M25" s="18" t="n">
        <v>0</v>
      </c>
      <c r="N25" s="20" t="n">
        <v>0</v>
      </c>
      <c r="O25" s="18" t="n">
        <v>0</v>
      </c>
      <c r="P25" s="20" t="n">
        <v>0</v>
      </c>
      <c r="Q25" s="18" t="n">
        <v>0.24004547</v>
      </c>
      <c r="R25" s="20" t="n">
        <v>0.24006457</v>
      </c>
    </row>
    <row r="26" spans="1:18">
      <c r="A26" s="15" t="s">
        <v>448</v>
      </c>
      <c r="B26" s="17" t="n">
        <v>2419</v>
      </c>
      <c r="C26" s="18">
        <f>(2132.0/B26*100)</f>
        <v/>
      </c>
      <c r="D26" s="19" t="n">
        <v>287</v>
      </c>
      <c r="E26" s="18" t="n">
        <v>11.423821</v>
      </c>
      <c r="F26" s="20" t="n">
        <v>2.31351449</v>
      </c>
      <c r="G26" s="18" t="n">
        <v>86.57842558</v>
      </c>
      <c r="H26" s="20" t="n">
        <v>2.40958998</v>
      </c>
      <c r="I26" s="18" t="n">
        <v>0</v>
      </c>
      <c r="J26" s="20" t="n">
        <v>0</v>
      </c>
      <c r="K26" s="18" t="n">
        <v>0</v>
      </c>
      <c r="L26" s="20" t="n">
        <v>0</v>
      </c>
      <c r="M26" s="18" t="n">
        <v>0</v>
      </c>
      <c r="N26" s="20" t="n">
        <v>0</v>
      </c>
      <c r="O26" s="18" t="n">
        <v>0</v>
      </c>
      <c r="P26" s="20" t="n">
        <v>0</v>
      </c>
      <c r="Q26" s="18" t="n">
        <v>1.99775342</v>
      </c>
      <c r="R26" s="20" t="n">
        <v>0.60955215</v>
      </c>
    </row>
    <row r="27" spans="1:18">
      <c r="A27" s="15" t="s">
        <v>449</v>
      </c>
      <c r="B27" s="17" t="n">
        <v>2683</v>
      </c>
      <c r="C27" s="18">
        <f>(2358.0/B27*100)</f>
        <v/>
      </c>
      <c r="D27" s="19" t="n">
        <v>325</v>
      </c>
      <c r="E27" s="18" t="n">
        <v>25.65048178</v>
      </c>
      <c r="F27" s="20" t="n">
        <v>2.46042112</v>
      </c>
      <c r="G27" s="18" t="n">
        <v>66.32342066</v>
      </c>
      <c r="H27" s="20" t="n">
        <v>2.79557782</v>
      </c>
      <c r="I27" s="18" t="n">
        <v>0</v>
      </c>
      <c r="J27" s="20" t="n">
        <v>0</v>
      </c>
      <c r="K27" s="18" t="n">
        <v>1.28373716</v>
      </c>
      <c r="L27" s="20" t="n">
        <v>0.6319768100000001</v>
      </c>
      <c r="M27" s="18" t="n">
        <v>0</v>
      </c>
      <c r="N27" s="20" t="n">
        <v>0</v>
      </c>
      <c r="O27" s="18" t="n">
        <v>0</v>
      </c>
      <c r="P27" s="20" t="n">
        <v>0</v>
      </c>
      <c r="Q27" s="18" t="n">
        <v>6.7423604</v>
      </c>
      <c r="R27" s="20" t="n">
        <v>1.36829123</v>
      </c>
    </row>
    <row r="28" spans="1:18">
      <c r="A28" s="15" t="s">
        <v>450</v>
      </c>
      <c r="B28" s="17" t="n">
        <v>3803</v>
      </c>
      <c r="C28" s="18">
        <f>(3407.0/B28*100)</f>
        <v/>
      </c>
      <c r="D28" s="19" t="n">
        <v>396</v>
      </c>
      <c r="E28" s="18" t="n">
        <v>21.881695</v>
      </c>
      <c r="F28" s="20" t="n">
        <v>2.75448464</v>
      </c>
      <c r="G28" s="18" t="n">
        <v>74.70098346</v>
      </c>
      <c r="H28" s="20" t="n">
        <v>2.62245466</v>
      </c>
      <c r="I28" s="18" t="n">
        <v>0</v>
      </c>
      <c r="J28" s="20" t="n">
        <v>0</v>
      </c>
      <c r="K28" s="18" t="n">
        <v>1.33400719</v>
      </c>
      <c r="L28" s="20" t="n">
        <v>0.72630224</v>
      </c>
      <c r="M28" s="18" t="n">
        <v>0</v>
      </c>
      <c r="N28" s="20" t="n">
        <v>0</v>
      </c>
      <c r="O28" s="18" t="n">
        <v>0</v>
      </c>
      <c r="P28" s="20" t="n">
        <v>0</v>
      </c>
      <c r="Q28" s="18" t="n">
        <v>2.08331434</v>
      </c>
      <c r="R28" s="20" t="n">
        <v>0.99835113</v>
      </c>
    </row>
    <row r="29" spans="1:18">
      <c r="A29" s="15" t="s">
        <v>451</v>
      </c>
      <c r="B29" s="17" t="n">
        <v>2700</v>
      </c>
      <c r="C29" s="18">
        <f>(2338.0/B29*100)</f>
        <v/>
      </c>
      <c r="D29" s="19" t="n">
        <v>362</v>
      </c>
      <c r="E29" s="18" t="n">
        <v>7.81610102</v>
      </c>
      <c r="F29" s="20" t="n">
        <v>1.93275785</v>
      </c>
      <c r="G29" s="18" t="n">
        <v>90.28273205000001</v>
      </c>
      <c r="H29" s="20" t="n">
        <v>2.08262162</v>
      </c>
      <c r="I29" s="18" t="n">
        <v>0</v>
      </c>
      <c r="J29" s="20" t="n">
        <v>0</v>
      </c>
      <c r="K29" s="18" t="n">
        <v>0.6405354</v>
      </c>
      <c r="L29" s="20" t="n">
        <v>0.46057316</v>
      </c>
      <c r="M29" s="18" t="n">
        <v>0</v>
      </c>
      <c r="N29" s="20" t="n">
        <v>0</v>
      </c>
      <c r="O29" s="18" t="n">
        <v>0</v>
      </c>
      <c r="P29" s="20" t="n">
        <v>0</v>
      </c>
      <c r="Q29" s="18" t="n">
        <v>1.26063153</v>
      </c>
      <c r="R29" s="20" t="n">
        <v>0.57087219</v>
      </c>
    </row>
    <row r="30" spans="1:18">
      <c r="A30" s="15" t="s">
        <v>452</v>
      </c>
      <c r="B30" s="17" t="n">
        <v>2257</v>
      </c>
      <c r="C30" s="18">
        <f>(2013.0/B30*100)</f>
        <v/>
      </c>
      <c r="D30" s="19" t="n">
        <v>244</v>
      </c>
      <c r="E30" s="18" t="n">
        <v>16.85043394</v>
      </c>
      <c r="F30" s="20" t="n">
        <v>2.53906659</v>
      </c>
      <c r="G30" s="18" t="n">
        <v>78.42456586</v>
      </c>
      <c r="H30" s="20" t="n">
        <v>2.89309609</v>
      </c>
      <c r="I30" s="18" t="n">
        <v>0</v>
      </c>
      <c r="J30" s="20" t="n">
        <v>0</v>
      </c>
      <c r="K30" s="18" t="n">
        <v>0.71348327</v>
      </c>
      <c r="L30" s="20" t="n">
        <v>0.48615462</v>
      </c>
      <c r="M30" s="18" t="n">
        <v>0</v>
      </c>
      <c r="N30" s="20" t="n">
        <v>0</v>
      </c>
      <c r="O30" s="18" t="n">
        <v>0</v>
      </c>
      <c r="P30" s="20" t="n">
        <v>0</v>
      </c>
      <c r="Q30" s="18" t="n">
        <v>4.01151693</v>
      </c>
      <c r="R30" s="20" t="n">
        <v>1.34282324</v>
      </c>
    </row>
    <row r="31" spans="1:18">
      <c r="A31" s="15" t="s">
        <v>453</v>
      </c>
      <c r="B31" s="17" t="n">
        <v>2706</v>
      </c>
      <c r="C31" s="18">
        <f>(2372.0/B31*100)</f>
        <v/>
      </c>
      <c r="D31" s="19" t="n">
        <v>334</v>
      </c>
      <c r="E31" s="18" t="n">
        <v>9.333059860000001</v>
      </c>
      <c r="F31" s="20" t="n">
        <v>1.72225049</v>
      </c>
      <c r="G31" s="18" t="n">
        <v>83.84805801</v>
      </c>
      <c r="H31" s="20" t="n">
        <v>1.9556431</v>
      </c>
      <c r="I31" s="18" t="n">
        <v>0</v>
      </c>
      <c r="J31" s="20" t="n">
        <v>0</v>
      </c>
      <c r="K31" s="18" t="n">
        <v>3.56950861</v>
      </c>
      <c r="L31" s="20" t="n">
        <v>1.1481414</v>
      </c>
      <c r="M31" s="18" t="n">
        <v>0</v>
      </c>
      <c r="N31" s="20" t="n">
        <v>0</v>
      </c>
      <c r="O31" s="18" t="n">
        <v>0</v>
      </c>
      <c r="P31" s="20" t="n">
        <v>0</v>
      </c>
      <c r="Q31" s="18" t="n">
        <v>3.24937352</v>
      </c>
      <c r="R31" s="20" t="n">
        <v>1.0538594</v>
      </c>
    </row>
    <row r="32" spans="1:18">
      <c r="A32" s="15" t="s">
        <v>454</v>
      </c>
      <c r="B32" s="17" t="n">
        <v>2209</v>
      </c>
      <c r="C32" s="18">
        <f>(1826.0/B32*100)</f>
        <v/>
      </c>
      <c r="D32" s="19" t="n">
        <v>383</v>
      </c>
      <c r="E32" s="18" t="n">
        <v>14.57009245</v>
      </c>
      <c r="F32" s="20" t="n">
        <v>1.8109419</v>
      </c>
      <c r="G32" s="18" t="n">
        <v>79.98043291</v>
      </c>
      <c r="H32" s="20" t="n">
        <v>2.09987803</v>
      </c>
      <c r="I32" s="18" t="n">
        <v>0</v>
      </c>
      <c r="J32" s="20" t="n">
        <v>0</v>
      </c>
      <c r="K32" s="18" t="n">
        <v>0.25350343</v>
      </c>
      <c r="L32" s="20" t="n">
        <v>0.27320023</v>
      </c>
      <c r="M32" s="18" t="n">
        <v>0</v>
      </c>
      <c r="N32" s="20" t="n">
        <v>0</v>
      </c>
      <c r="O32" s="18" t="n">
        <v>0</v>
      </c>
      <c r="P32" s="20" t="n">
        <v>0</v>
      </c>
      <c r="Q32" s="18" t="n">
        <v>5.1959712</v>
      </c>
      <c r="R32" s="20" t="n">
        <v>1.22903907</v>
      </c>
    </row>
    <row r="33" spans="1:18">
      <c r="A33" s="15" t="s">
        <v>455</v>
      </c>
      <c r="B33" s="17" t="n">
        <v>3651</v>
      </c>
      <c r="C33" s="18">
        <f>(3244.0/B33*100)</f>
        <v/>
      </c>
      <c r="D33" s="19" t="n">
        <v>407</v>
      </c>
      <c r="E33" s="18" t="n">
        <v>11.39588002</v>
      </c>
      <c r="F33" s="20" t="n">
        <v>2.01090194</v>
      </c>
      <c r="G33" s="18" t="n">
        <v>85.32669785</v>
      </c>
      <c r="H33" s="20" t="n">
        <v>2.21403793</v>
      </c>
      <c r="I33" s="18" t="n">
        <v>0</v>
      </c>
      <c r="J33" s="20" t="n">
        <v>0</v>
      </c>
      <c r="K33" s="18" t="n">
        <v>0.72504125</v>
      </c>
      <c r="L33" s="20" t="n">
        <v>0.47942554</v>
      </c>
      <c r="M33" s="18" t="n">
        <v>0</v>
      </c>
      <c r="N33" s="20" t="n">
        <v>0</v>
      </c>
      <c r="O33" s="18" t="n">
        <v>0</v>
      </c>
      <c r="P33" s="20" t="n">
        <v>0</v>
      </c>
      <c r="Q33" s="18" t="n">
        <v>2.55238088</v>
      </c>
      <c r="R33" s="20" t="n">
        <v>1.00756342</v>
      </c>
    </row>
    <row r="34" spans="1:18">
      <c r="A34" s="15" t="s">
        <v>456</v>
      </c>
      <c r="B34" s="17" t="n">
        <v>3035</v>
      </c>
      <c r="C34" s="18">
        <f>(2641.0/B34*100)</f>
        <v/>
      </c>
      <c r="D34" s="19" t="n">
        <v>394</v>
      </c>
      <c r="E34" s="18" t="n">
        <v>20.22799551</v>
      </c>
      <c r="F34" s="20" t="n">
        <v>3.13300503</v>
      </c>
      <c r="G34" s="18" t="n">
        <v>72.28400794</v>
      </c>
      <c r="H34" s="20" t="n">
        <v>3.24428057</v>
      </c>
      <c r="I34" s="18" t="n">
        <v>0</v>
      </c>
      <c r="J34" s="20" t="n">
        <v>0</v>
      </c>
      <c r="K34" s="18" t="n">
        <v>1.69500703</v>
      </c>
      <c r="L34" s="20" t="n">
        <v>0.72018061</v>
      </c>
      <c r="M34" s="18" t="n">
        <v>0</v>
      </c>
      <c r="N34" s="20" t="n">
        <v>0</v>
      </c>
      <c r="O34" s="18" t="n">
        <v>0</v>
      </c>
      <c r="P34" s="20" t="n">
        <v>0</v>
      </c>
      <c r="Q34" s="18" t="n">
        <v>5.79298952</v>
      </c>
      <c r="R34" s="20" t="n">
        <v>1.70795033</v>
      </c>
    </row>
    <row r="35" spans="1:18">
      <c r="A35" s="15" t="s">
        <v>457</v>
      </c>
      <c r="B35" s="17" t="n">
        <v>2901</v>
      </c>
      <c r="C35" s="18">
        <f>(2517.0/B35*100)</f>
        <v/>
      </c>
      <c r="D35" s="19" t="n">
        <v>384</v>
      </c>
      <c r="E35" s="18" t="n">
        <v>12.4991323</v>
      </c>
      <c r="F35" s="20" t="n">
        <v>2.04245102</v>
      </c>
      <c r="G35" s="18" t="n">
        <v>84.06416974</v>
      </c>
      <c r="H35" s="20" t="n">
        <v>2.2252019</v>
      </c>
      <c r="I35" s="18" t="n">
        <v>0</v>
      </c>
      <c r="J35" s="20" t="n">
        <v>0</v>
      </c>
      <c r="K35" s="18" t="n">
        <v>0.37902536</v>
      </c>
      <c r="L35" s="20" t="n">
        <v>0.22129735</v>
      </c>
      <c r="M35" s="18" t="n">
        <v>0</v>
      </c>
      <c r="N35" s="20" t="n">
        <v>0</v>
      </c>
      <c r="O35" s="18" t="n">
        <v>0</v>
      </c>
      <c r="P35" s="20" t="n">
        <v>0</v>
      </c>
      <c r="Q35" s="18" t="n">
        <v>3.05767259</v>
      </c>
      <c r="R35" s="20" t="n">
        <v>0.9086726899999999</v>
      </c>
    </row>
    <row r="36" spans="1:18">
      <c r="A36" s="15" t="s">
        <v>458</v>
      </c>
      <c r="B36" s="17" t="n">
        <v>3404</v>
      </c>
      <c r="C36" s="18">
        <f>(3023.0/B36*100)</f>
        <v/>
      </c>
      <c r="D36" s="19" t="n">
        <v>381</v>
      </c>
      <c r="E36" s="18" t="n">
        <v>12.65400046</v>
      </c>
      <c r="F36" s="20" t="n">
        <v>1.80833762</v>
      </c>
      <c r="G36" s="18" t="n">
        <v>83.62199839</v>
      </c>
      <c r="H36" s="20" t="n">
        <v>2.1245341</v>
      </c>
      <c r="I36" s="18" t="n">
        <v>0</v>
      </c>
      <c r="J36" s="20" t="n">
        <v>0</v>
      </c>
      <c r="K36" s="18" t="n">
        <v>0.87898572</v>
      </c>
      <c r="L36" s="20" t="n">
        <v>0.58675793</v>
      </c>
      <c r="M36" s="18" t="n">
        <v>0</v>
      </c>
      <c r="N36" s="20" t="n">
        <v>0</v>
      </c>
      <c r="O36" s="18" t="n">
        <v>0</v>
      </c>
      <c r="P36" s="20" t="n">
        <v>0</v>
      </c>
      <c r="Q36" s="18" t="n">
        <v>2.84501543</v>
      </c>
      <c r="R36" s="20" t="n">
        <v>0.89374935</v>
      </c>
    </row>
    <row r="37" spans="1:18">
      <c r="A37" s="15" t="s">
        <v>459</v>
      </c>
      <c r="B37" s="17" t="n">
        <v>2731</v>
      </c>
      <c r="C37" s="18">
        <f>(2417.0/B37*100)</f>
        <v/>
      </c>
      <c r="D37" s="19" t="n">
        <v>314</v>
      </c>
      <c r="E37" s="18" t="n">
        <v>8.58109089</v>
      </c>
      <c r="F37" s="20" t="n">
        <v>1.46302668</v>
      </c>
      <c r="G37" s="18" t="n">
        <v>86.5301132</v>
      </c>
      <c r="H37" s="20" t="n">
        <v>1.9817311</v>
      </c>
      <c r="I37" s="18" t="n">
        <v>0</v>
      </c>
      <c r="J37" s="20" t="n">
        <v>0</v>
      </c>
      <c r="K37" s="18" t="n">
        <v>1.57366899</v>
      </c>
      <c r="L37" s="20" t="n">
        <v>0.6905443100000001</v>
      </c>
      <c r="M37" s="18" t="n">
        <v>0</v>
      </c>
      <c r="N37" s="20" t="n">
        <v>0</v>
      </c>
      <c r="O37" s="18" t="n">
        <v>0</v>
      </c>
      <c r="P37" s="20" t="n">
        <v>0</v>
      </c>
      <c r="Q37" s="18" t="n">
        <v>3.31512693</v>
      </c>
      <c r="R37" s="20" t="n">
        <v>1.08849939</v>
      </c>
    </row>
    <row r="38" spans="1:18">
      <c r="A38" s="15" t="s">
        <v>460</v>
      </c>
      <c r="B38" s="17" t="n">
        <v>2807</v>
      </c>
      <c r="C38" s="18">
        <f>(2352.0/B38*100)</f>
        <v/>
      </c>
      <c r="D38" s="19" t="n">
        <v>455</v>
      </c>
      <c r="E38" s="18" t="n">
        <v>22.49543093</v>
      </c>
      <c r="F38" s="20" t="n">
        <v>2.51861702</v>
      </c>
      <c r="G38" s="18" t="n">
        <v>71.09000625</v>
      </c>
      <c r="H38" s="20" t="n">
        <v>2.58515904</v>
      </c>
      <c r="I38" s="18" t="n">
        <v>0</v>
      </c>
      <c r="J38" s="20" t="n">
        <v>0</v>
      </c>
      <c r="K38" s="18" t="n">
        <v>1.38783041</v>
      </c>
      <c r="L38" s="20" t="n">
        <v>0.55082645</v>
      </c>
      <c r="M38" s="18" t="n">
        <v>0.24479919</v>
      </c>
      <c r="N38" s="20" t="n">
        <v>0.24344477</v>
      </c>
      <c r="O38" s="18" t="n">
        <v>0</v>
      </c>
      <c r="P38" s="20" t="n">
        <v>0</v>
      </c>
      <c r="Q38" s="18" t="n">
        <v>4.78193322</v>
      </c>
      <c r="R38" s="20" t="n">
        <v>0.95195522</v>
      </c>
    </row>
    <row r="39" spans="1:18">
      <c r="A39" s="15" t="s">
        <v>461</v>
      </c>
      <c r="B39" s="17" t="n">
        <v>2938</v>
      </c>
      <c r="C39" s="18">
        <f>(2567.0/B39*100)</f>
        <v/>
      </c>
      <c r="D39" s="19" t="n">
        <v>371</v>
      </c>
      <c r="E39" s="18" t="n">
        <v>15.62464522</v>
      </c>
      <c r="F39" s="20" t="n">
        <v>1.93146431</v>
      </c>
      <c r="G39" s="18" t="n">
        <v>81.76671105</v>
      </c>
      <c r="H39" s="20" t="n">
        <v>2.20569521</v>
      </c>
      <c r="I39" s="18" t="n">
        <v>0</v>
      </c>
      <c r="J39" s="20" t="n">
        <v>0</v>
      </c>
      <c r="K39" s="18" t="n">
        <v>0.48183476</v>
      </c>
      <c r="L39" s="20" t="n">
        <v>0.2887516</v>
      </c>
      <c r="M39" s="18" t="n">
        <v>0</v>
      </c>
      <c r="N39" s="20" t="n">
        <v>0</v>
      </c>
      <c r="O39" s="18" t="n">
        <v>0</v>
      </c>
      <c r="P39" s="20" t="n">
        <v>0</v>
      </c>
      <c r="Q39" s="18" t="n">
        <v>2.12680897</v>
      </c>
      <c r="R39" s="20" t="n">
        <v>0.72377491</v>
      </c>
    </row>
    <row r="40" spans="1:18">
      <c r="A40" s="15" t="s">
        <v>462</v>
      </c>
      <c r="B40" s="17" t="n">
        <v>6922</v>
      </c>
      <c r="C40" s="18">
        <f>(6072.0/B40*100)</f>
        <v/>
      </c>
      <c r="D40" s="19" t="n">
        <v>850</v>
      </c>
      <c r="E40" s="18" t="n">
        <v>18.08774509</v>
      </c>
      <c r="F40" s="20" t="n">
        <v>2.18818999</v>
      </c>
      <c r="G40" s="18" t="n">
        <v>76.71459125</v>
      </c>
      <c r="H40" s="20" t="n">
        <v>2.29879529</v>
      </c>
      <c r="I40" s="18" t="n">
        <v>0</v>
      </c>
      <c r="J40" s="20" t="n">
        <v>0</v>
      </c>
      <c r="K40" s="18" t="n">
        <v>0.6617986300000001</v>
      </c>
      <c r="L40" s="20" t="n">
        <v>0.39471865</v>
      </c>
      <c r="M40" s="18" t="n">
        <v>0</v>
      </c>
      <c r="N40" s="20" t="n">
        <v>0</v>
      </c>
      <c r="O40" s="18" t="n">
        <v>0</v>
      </c>
      <c r="P40" s="20" t="n">
        <v>0</v>
      </c>
      <c r="Q40" s="18" t="n">
        <v>4.53586502</v>
      </c>
      <c r="R40" s="20" t="n">
        <v>1.00494021</v>
      </c>
    </row>
    <row r="41" spans="1:18">
      <c r="A41" s="15" t="s">
        <v>463</v>
      </c>
      <c r="B41" s="17" t="n">
        <v>2854</v>
      </c>
      <c r="C41" s="18">
        <f>(2500.0/B41*100)</f>
        <v/>
      </c>
      <c r="D41" s="19" t="n">
        <v>354</v>
      </c>
      <c r="E41" s="18" t="n">
        <v>21.50728029</v>
      </c>
      <c r="F41" s="20" t="n">
        <v>2.33001952</v>
      </c>
      <c r="G41" s="18" t="n">
        <v>75.23095316</v>
      </c>
      <c r="H41" s="20" t="n">
        <v>2.3597599</v>
      </c>
      <c r="I41" s="18" t="n">
        <v>0</v>
      </c>
      <c r="J41" s="20" t="n">
        <v>0</v>
      </c>
      <c r="K41" s="18" t="n">
        <v>1.55361528</v>
      </c>
      <c r="L41" s="20" t="n">
        <v>0.82490402</v>
      </c>
      <c r="M41" s="18" t="n">
        <v>0</v>
      </c>
      <c r="N41" s="20" t="n">
        <v>0</v>
      </c>
      <c r="O41" s="18" t="n">
        <v>0</v>
      </c>
      <c r="P41" s="20" t="n">
        <v>0</v>
      </c>
      <c r="Q41" s="18" t="n">
        <v>1.70815127</v>
      </c>
      <c r="R41" s="20" t="n">
        <v>0.68942481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(11057.0/B46*100)</f>
        <v/>
      </c>
      <c r="D46" s="19" t="n">
        <v>1016</v>
      </c>
      <c r="E46" s="18" t="n">
        <v>25.6162557</v>
      </c>
      <c r="F46" s="20" t="n">
        <v>1.78286436</v>
      </c>
      <c r="G46" s="18" t="n">
        <v>63.17005557</v>
      </c>
      <c r="H46" s="20" t="n">
        <v>1.84889735</v>
      </c>
      <c r="I46" s="18" t="n">
        <v>0</v>
      </c>
      <c r="J46" s="20" t="n">
        <v>0</v>
      </c>
      <c r="K46" s="18" t="n">
        <v>2.95083784</v>
      </c>
      <c r="L46" s="20" t="n">
        <v>0.70519186</v>
      </c>
      <c r="M46" s="18" t="n">
        <v>0.36823039</v>
      </c>
      <c r="N46" s="20" t="n">
        <v>0.29997405</v>
      </c>
      <c r="O46" s="18" t="n">
        <v>0</v>
      </c>
      <c r="P46" s="20" t="n">
        <v>0</v>
      </c>
      <c r="Q46" s="18" t="n">
        <v>7.89462051</v>
      </c>
      <c r="R46" s="20" t="n">
        <v>1.11474238</v>
      </c>
    </row>
    <row r="47" spans="1:18">
      <c r="A47" s="15" t="s">
        <v>470</v>
      </c>
      <c r="B47" s="17" t="n">
        <v>2823</v>
      </c>
      <c r="C47" s="18">
        <f>(2486.0/B47*100)</f>
        <v/>
      </c>
      <c r="D47" s="19" t="n">
        <v>337</v>
      </c>
      <c r="E47" s="18" t="n">
        <v>10.84167209</v>
      </c>
      <c r="F47" s="20" t="n">
        <v>1.44124303</v>
      </c>
      <c r="G47" s="18" t="n">
        <v>77.38604934999999</v>
      </c>
      <c r="H47" s="20" t="n">
        <v>2.10197214</v>
      </c>
      <c r="I47" s="18" t="n">
        <v>0</v>
      </c>
      <c r="J47" s="20" t="n">
        <v>0</v>
      </c>
      <c r="K47" s="18" t="n">
        <v>1.47175977</v>
      </c>
      <c r="L47" s="20" t="n">
        <v>0.68672859</v>
      </c>
      <c r="M47" s="18" t="n">
        <v>0</v>
      </c>
      <c r="N47" s="20" t="n">
        <v>0</v>
      </c>
      <c r="O47" s="18" t="n">
        <v>0</v>
      </c>
      <c r="P47" s="20" t="n">
        <v>0</v>
      </c>
      <c r="Q47" s="18" t="n">
        <v>10.30051879</v>
      </c>
      <c r="R47" s="20" t="n">
        <v>1.68680469</v>
      </c>
    </row>
    <row r="48" spans="1:18">
      <c r="A48" s="15" t="s">
        <v>471</v>
      </c>
      <c r="B48" s="17" t="n">
        <v>4682</v>
      </c>
      <c r="C48" s="18">
        <f>(4131.0/B48*100)</f>
        <v/>
      </c>
      <c r="D48" s="19" t="n">
        <v>551</v>
      </c>
      <c r="E48" s="18" t="n">
        <v>5.98181435</v>
      </c>
      <c r="F48" s="20" t="n">
        <v>1.53278454</v>
      </c>
      <c r="G48" s="18" t="n">
        <v>88.41158600999999</v>
      </c>
      <c r="H48" s="20" t="n">
        <v>2.06231478</v>
      </c>
      <c r="I48" s="18" t="n">
        <v>0</v>
      </c>
      <c r="J48" s="20" t="n">
        <v>0</v>
      </c>
      <c r="K48" s="18" t="n">
        <v>2.38224997</v>
      </c>
      <c r="L48" s="20" t="n">
        <v>1.00220503</v>
      </c>
      <c r="M48" s="18" t="n">
        <v>0</v>
      </c>
      <c r="N48" s="20" t="n">
        <v>0</v>
      </c>
      <c r="O48" s="18" t="n">
        <v>0</v>
      </c>
      <c r="P48" s="20" t="n">
        <v>0</v>
      </c>
      <c r="Q48" s="18" t="n">
        <v>3.22434967</v>
      </c>
      <c r="R48" s="20" t="n">
        <v>1.18873264</v>
      </c>
    </row>
    <row r="49" spans="1:18">
      <c r="A49" s="15" t="s">
        <v>472</v>
      </c>
      <c r="B49" s="17" t="n">
        <v>6158</v>
      </c>
      <c r="C49" s="18">
        <f>(5432.0/B49*100)</f>
        <v/>
      </c>
      <c r="D49" s="19" t="n">
        <v>726</v>
      </c>
      <c r="E49" s="18" t="n">
        <v>33.30868329</v>
      </c>
      <c r="F49" s="20" t="n">
        <v>1.96841653</v>
      </c>
      <c r="G49" s="18" t="n">
        <v>59.32834226</v>
      </c>
      <c r="H49" s="20" t="n">
        <v>2.24787602</v>
      </c>
      <c r="I49" s="18" t="n">
        <v>0</v>
      </c>
      <c r="J49" s="20" t="n">
        <v>0</v>
      </c>
      <c r="K49" s="18" t="n">
        <v>3.59496523</v>
      </c>
      <c r="L49" s="20" t="n">
        <v>0.71215073</v>
      </c>
      <c r="M49" s="18" t="n">
        <v>0</v>
      </c>
      <c r="N49" s="20" t="n">
        <v>0</v>
      </c>
      <c r="O49" s="18" t="n">
        <v>0</v>
      </c>
      <c r="P49" s="20" t="n">
        <v>0</v>
      </c>
      <c r="Q49" s="18" t="n">
        <v>3.76800922</v>
      </c>
      <c r="R49" s="20" t="n">
        <v>0.88948693</v>
      </c>
    </row>
    <row r="50" spans="1:18">
      <c r="A50" s="15" t="s">
        <v>473</v>
      </c>
      <c r="B50" s="17" t="n">
        <v>3494</v>
      </c>
      <c r="C50" s="18">
        <f>(2834.0/B50*100)</f>
        <v/>
      </c>
      <c r="D50" s="19" t="n">
        <v>660</v>
      </c>
      <c r="E50" s="18" t="n">
        <v>29.16007885</v>
      </c>
      <c r="F50" s="20" t="n">
        <v>1.95431107</v>
      </c>
      <c r="G50" s="18" t="n">
        <v>68.94341223000001</v>
      </c>
      <c r="H50" s="20" t="n">
        <v>1.98136147</v>
      </c>
      <c r="I50" s="18" t="n">
        <v>0</v>
      </c>
      <c r="J50" s="20" t="n">
        <v>0</v>
      </c>
      <c r="K50" s="18" t="n">
        <v>0.72326037</v>
      </c>
      <c r="L50" s="20" t="n">
        <v>0.36501777</v>
      </c>
      <c r="M50" s="18" t="n">
        <v>0</v>
      </c>
      <c r="N50" s="20" t="n">
        <v>0</v>
      </c>
      <c r="O50" s="18" t="n">
        <v>0</v>
      </c>
      <c r="P50" s="20" t="n">
        <v>0</v>
      </c>
      <c r="Q50" s="18" t="n">
        <v>1.17324855</v>
      </c>
      <c r="R50" s="20" t="n">
        <v>0.42625151</v>
      </c>
    </row>
    <row r="51" spans="1:18">
      <c r="A51" s="15" t="s">
        <v>474</v>
      </c>
      <c r="B51" s="17" t="n">
        <v>3013</v>
      </c>
      <c r="C51" s="18">
        <f>(2648.0/B51*100)</f>
        <v/>
      </c>
      <c r="D51" s="19" t="n">
        <v>365</v>
      </c>
      <c r="E51" s="18" t="n">
        <v>11.0068139</v>
      </c>
      <c r="F51" s="20" t="n">
        <v>1.48942244</v>
      </c>
      <c r="G51" s="18" t="n">
        <v>82.95863565000001</v>
      </c>
      <c r="H51" s="20" t="n">
        <v>1.58307327</v>
      </c>
      <c r="I51" s="18" t="n">
        <v>0</v>
      </c>
      <c r="J51" s="20" t="n">
        <v>0</v>
      </c>
      <c r="K51" s="18" t="n">
        <v>0.1708272</v>
      </c>
      <c r="L51" s="20" t="n">
        <v>0.16923613</v>
      </c>
      <c r="M51" s="18" t="n">
        <v>0</v>
      </c>
      <c r="N51" s="20" t="n">
        <v>0</v>
      </c>
      <c r="O51" s="18" t="n">
        <v>0</v>
      </c>
      <c r="P51" s="20" t="n">
        <v>0</v>
      </c>
      <c r="Q51" s="18" t="n">
        <v>5.86372326</v>
      </c>
      <c r="R51" s="20" t="n">
        <v>1.22673014</v>
      </c>
    </row>
    <row r="52" spans="1:18">
      <c r="A52" s="15" t="s">
        <v>475</v>
      </c>
      <c r="B52" s="17" t="n">
        <v>2760</v>
      </c>
      <c r="C52" s="18">
        <f>(2422.0/B52*100)</f>
        <v/>
      </c>
      <c r="D52" s="19" t="n">
        <v>338</v>
      </c>
      <c r="E52" s="18" t="n">
        <v>11.81772927</v>
      </c>
      <c r="F52" s="20" t="n">
        <v>1.71451557</v>
      </c>
      <c r="G52" s="18" t="n">
        <v>78.48012573</v>
      </c>
      <c r="H52" s="20" t="n">
        <v>2.21781152</v>
      </c>
      <c r="I52" s="18" t="n">
        <v>0</v>
      </c>
      <c r="J52" s="20" t="n">
        <v>0</v>
      </c>
      <c r="K52" s="18" t="n">
        <v>1.25381008</v>
      </c>
      <c r="L52" s="20" t="n">
        <v>0.66778031</v>
      </c>
      <c r="M52" s="18" t="n">
        <v>0.2275303</v>
      </c>
      <c r="N52" s="20" t="n">
        <v>0.2275052</v>
      </c>
      <c r="O52" s="18" t="n">
        <v>0</v>
      </c>
      <c r="P52" s="20" t="n">
        <v>0</v>
      </c>
      <c r="Q52" s="18" t="n">
        <v>8.22080461</v>
      </c>
      <c r="R52" s="20" t="n">
        <v>1.50749415</v>
      </c>
    </row>
    <row r="53" spans="1:18">
      <c r="A53" s="15" t="s">
        <v>476</v>
      </c>
      <c r="B53" s="17" t="n">
        <v>2474</v>
      </c>
      <c r="C53" s="18">
        <f>(2059.0/B53*100)</f>
        <v/>
      </c>
      <c r="D53" s="19" t="n">
        <v>415</v>
      </c>
      <c r="E53" s="18" t="n">
        <v>22.61106365</v>
      </c>
      <c r="F53" s="20" t="n">
        <v>2.20443905</v>
      </c>
      <c r="G53" s="18" t="n">
        <v>46.57996921</v>
      </c>
      <c r="H53" s="20" t="n">
        <v>2.66680264</v>
      </c>
      <c r="I53" s="18" t="n">
        <v>0</v>
      </c>
      <c r="J53" s="20" t="n">
        <v>0</v>
      </c>
      <c r="K53" s="18" t="n">
        <v>22.55046908</v>
      </c>
      <c r="L53" s="20" t="n">
        <v>1.89824475</v>
      </c>
      <c r="M53" s="18" t="n">
        <v>1.33114701</v>
      </c>
      <c r="N53" s="20" t="n">
        <v>1.44383335</v>
      </c>
      <c r="O53" s="18" t="n">
        <v>0</v>
      </c>
      <c r="P53" s="20" t="n">
        <v>0</v>
      </c>
      <c r="Q53" s="18" t="n">
        <v>6.92735104</v>
      </c>
      <c r="R53" s="20" t="n">
        <v>1.18645196</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(2358.0/B55*100)</f>
        <v/>
      </c>
      <c r="D55" s="19" t="n">
        <v>317</v>
      </c>
      <c r="E55" s="18" t="n">
        <v>4.19805456</v>
      </c>
      <c r="F55" s="20" t="n">
        <v>1.15079669</v>
      </c>
      <c r="G55" s="18" t="n">
        <v>94.49629047000001</v>
      </c>
      <c r="H55" s="20" t="n">
        <v>1.34043861</v>
      </c>
      <c r="I55" s="18" t="n">
        <v>0</v>
      </c>
      <c r="J55" s="20" t="n">
        <v>0</v>
      </c>
      <c r="K55" s="18" t="n">
        <v>0.36675363</v>
      </c>
      <c r="L55" s="20" t="n">
        <v>0.38319475</v>
      </c>
      <c r="M55" s="18" t="n">
        <v>0</v>
      </c>
      <c r="N55" s="20" t="n">
        <v>0</v>
      </c>
      <c r="O55" s="18" t="n">
        <v>0</v>
      </c>
      <c r="P55" s="20" t="n">
        <v>0</v>
      </c>
      <c r="Q55" s="18" t="n">
        <v>0.93890134</v>
      </c>
      <c r="R55" s="20" t="n">
        <v>0.52566101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(2813.0/B61*100)</f>
        <v/>
      </c>
      <c r="D61" s="19" t="n">
        <v>388</v>
      </c>
      <c r="E61" s="18" t="n">
        <v>11.88208565</v>
      </c>
      <c r="F61" s="20" t="n">
        <v>1.86526748</v>
      </c>
      <c r="G61" s="18" t="n">
        <v>84.439525</v>
      </c>
      <c r="H61" s="20" t="n">
        <v>2.07763995</v>
      </c>
      <c r="I61" s="18" t="n">
        <v>0</v>
      </c>
      <c r="J61" s="20" t="n">
        <v>0</v>
      </c>
      <c r="K61" s="18" t="n">
        <v>0.61143565</v>
      </c>
      <c r="L61" s="20" t="n">
        <v>0.40577011</v>
      </c>
      <c r="M61" s="18" t="n">
        <v>0</v>
      </c>
      <c r="N61" s="20" t="n">
        <v>0</v>
      </c>
      <c r="O61" s="18" t="n">
        <v>0</v>
      </c>
      <c r="P61" s="20" t="n">
        <v>0</v>
      </c>
      <c r="Q61" s="18" t="n">
        <v>3.0669537</v>
      </c>
      <c r="R61" s="20" t="n">
        <v>0.89359591</v>
      </c>
    </row>
    <row r="62" spans="1:18">
      <c r="A62" s="15" t="s">
        <v>486</v>
      </c>
      <c r="B62" s="17" t="n">
        <v>2230</v>
      </c>
      <c r="C62" s="18">
        <f>(1991.0/B62*100)</f>
        <v/>
      </c>
      <c r="D62" s="19" t="n">
        <v>239</v>
      </c>
      <c r="E62" s="18" t="n">
        <v>7.47729069</v>
      </c>
      <c r="F62" s="20" t="n">
        <v>1.7573607</v>
      </c>
      <c r="G62" s="18" t="n">
        <v>92.10779479</v>
      </c>
      <c r="H62" s="20" t="n">
        <v>1.79130682</v>
      </c>
      <c r="I62" s="18" t="n">
        <v>0</v>
      </c>
      <c r="J62" s="20" t="n">
        <v>0</v>
      </c>
      <c r="K62" s="18" t="n">
        <v>0</v>
      </c>
      <c r="L62" s="20" t="n">
        <v>0</v>
      </c>
      <c r="M62" s="18" t="n">
        <v>0</v>
      </c>
      <c r="N62" s="20" t="n">
        <v>0</v>
      </c>
      <c r="O62" s="18" t="n">
        <v>0</v>
      </c>
      <c r="P62" s="20" t="n">
        <v>0</v>
      </c>
      <c r="Q62" s="18" t="n">
        <v>0.41491452</v>
      </c>
      <c r="R62" s="20" t="n">
        <v>0.41244134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(2440.0/B67*100)</f>
        <v/>
      </c>
      <c r="D67" s="19" t="n">
        <v>331</v>
      </c>
      <c r="E67" s="18" t="n">
        <v>11.82098138</v>
      </c>
      <c r="F67" s="20" t="n">
        <v>1.89105677</v>
      </c>
      <c r="G67" s="18" t="n">
        <v>78.56539997</v>
      </c>
      <c r="H67" s="20" t="n">
        <v>2.34389615</v>
      </c>
      <c r="I67" s="18" t="n">
        <v>0</v>
      </c>
      <c r="J67" s="20" t="n">
        <v>0</v>
      </c>
      <c r="K67" s="18" t="n">
        <v>2.4688343</v>
      </c>
      <c r="L67" s="20" t="n">
        <v>0.89673313</v>
      </c>
      <c r="M67" s="18" t="n">
        <v>0</v>
      </c>
      <c r="N67" s="20" t="n">
        <v>0</v>
      </c>
      <c r="O67" s="18" t="n">
        <v>0</v>
      </c>
      <c r="P67" s="20" t="n">
        <v>0</v>
      </c>
      <c r="Q67" s="18" t="n">
        <v>7.14478434</v>
      </c>
      <c r="R67" s="20" t="n">
        <v>1.44676556</v>
      </c>
    </row>
    <row r="68" spans="1:18">
      <c r="A68" s="15" t="s">
        <v>492</v>
      </c>
      <c r="B68" s="17" t="n">
        <v>3460</v>
      </c>
      <c r="C68" s="18">
        <f>(3142.0/B68*100)</f>
        <v/>
      </c>
      <c r="D68" s="19" t="n">
        <v>318</v>
      </c>
      <c r="E68" s="18" t="n">
        <v>32.88893743</v>
      </c>
      <c r="F68" s="20" t="n">
        <v>3.00075445</v>
      </c>
      <c r="G68" s="18" t="n">
        <v>63.70392083</v>
      </c>
      <c r="H68" s="20" t="n">
        <v>3.02226936</v>
      </c>
      <c r="I68" s="18" t="n">
        <v>0</v>
      </c>
      <c r="J68" s="20" t="n">
        <v>0</v>
      </c>
      <c r="K68" s="18" t="n">
        <v>0</v>
      </c>
      <c r="L68" s="20" t="n">
        <v>0</v>
      </c>
      <c r="M68" s="18" t="n">
        <v>0</v>
      </c>
      <c r="N68" s="20" t="n">
        <v>0</v>
      </c>
      <c r="O68" s="18" t="n">
        <v>0</v>
      </c>
      <c r="P68" s="20" t="n">
        <v>0</v>
      </c>
      <c r="Q68" s="18" t="n">
        <v>3.40714174</v>
      </c>
      <c r="R68" s="20" t="n">
        <v>1.14823104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(5025.0/B70*100)</f>
        <v/>
      </c>
      <c r="D70" s="19" t="n">
        <v>1009</v>
      </c>
      <c r="E70" s="18" t="n">
        <v>15.19304182</v>
      </c>
      <c r="F70" s="20" t="n">
        <v>1.1018245</v>
      </c>
      <c r="G70" s="18" t="n">
        <v>75.8621345</v>
      </c>
      <c r="H70" s="20" t="n">
        <v>1.2876557</v>
      </c>
      <c r="I70" s="18" t="n">
        <v>0</v>
      </c>
      <c r="J70" s="20" t="n">
        <v>0</v>
      </c>
      <c r="K70" s="18" t="n">
        <v>4.73468789</v>
      </c>
      <c r="L70" s="20" t="n">
        <v>0.65297925</v>
      </c>
      <c r="M70" s="18" t="n">
        <v>0.09460031000000001</v>
      </c>
      <c r="N70" s="20" t="n">
        <v>0.0944296</v>
      </c>
      <c r="O70" s="18" t="n">
        <v>0</v>
      </c>
      <c r="P70" s="20" t="n">
        <v>0</v>
      </c>
      <c r="Q70" s="18" t="n">
        <v>4.11553547</v>
      </c>
      <c r="R70" s="20" t="n">
        <v>0.6559678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(2786.0/B72*100)</f>
        <v/>
      </c>
      <c r="D72" s="19" t="n">
        <v>321</v>
      </c>
      <c r="E72" s="18" t="n">
        <v>6.74365935</v>
      </c>
      <c r="F72" s="20" t="n">
        <v>1.72099197</v>
      </c>
      <c r="G72" s="18" t="n">
        <v>89.28200095</v>
      </c>
      <c r="H72" s="20" t="n">
        <v>2.24614172</v>
      </c>
      <c r="I72" s="18" t="n">
        <v>0</v>
      </c>
      <c r="J72" s="20" t="n">
        <v>0</v>
      </c>
      <c r="K72" s="18" t="n">
        <v>1.50331194</v>
      </c>
      <c r="L72" s="20" t="n">
        <v>0.68402027</v>
      </c>
      <c r="M72" s="18" t="n">
        <v>0.30436437</v>
      </c>
      <c r="N72" s="20" t="n">
        <v>0.21000667</v>
      </c>
      <c r="O72" s="18" t="n">
        <v>0</v>
      </c>
      <c r="P72" s="20" t="n">
        <v>0</v>
      </c>
      <c r="Q72" s="18" t="n">
        <v>2.1666634</v>
      </c>
      <c r="R72" s="20" t="n">
        <v>1.00749046</v>
      </c>
    </row>
    <row r="73" spans="1:18">
      <c r="A73" s="15" t="s">
        <v>497</v>
      </c>
      <c r="B73" s="17" t="n">
        <v>2973</v>
      </c>
      <c r="C73" s="18">
        <f>(2593.0/B73*100)</f>
        <v/>
      </c>
      <c r="D73" s="19" t="n">
        <v>380</v>
      </c>
      <c r="E73" s="18" t="n">
        <v>8.59683993</v>
      </c>
      <c r="F73" s="20" t="n">
        <v>1.33340761</v>
      </c>
      <c r="G73" s="18" t="n">
        <v>89.80906974</v>
      </c>
      <c r="H73" s="20" t="n">
        <v>1.48276448</v>
      </c>
      <c r="I73" s="18" t="n">
        <v>0</v>
      </c>
      <c r="J73" s="20" t="n">
        <v>0</v>
      </c>
      <c r="K73" s="18" t="n">
        <v>0</v>
      </c>
      <c r="L73" s="20" t="n">
        <v>0</v>
      </c>
      <c r="M73" s="18" t="n">
        <v>0</v>
      </c>
      <c r="N73" s="20" t="n">
        <v>0</v>
      </c>
      <c r="O73" s="18" t="n">
        <v>0</v>
      </c>
      <c r="P73" s="20" t="n">
        <v>0</v>
      </c>
      <c r="Q73" s="18" t="n">
        <v>1.59409033</v>
      </c>
      <c r="R73" s="20" t="n">
        <v>0.7241525</v>
      </c>
    </row>
    <row r="74" spans="1:18">
      <c r="A74" s="15" t="s">
        <v>498</v>
      </c>
      <c r="B74" s="17" t="n">
        <v>3819</v>
      </c>
      <c r="C74" s="18">
        <f>(3348.0/B74*100)</f>
        <v/>
      </c>
      <c r="D74" s="19" t="n">
        <v>471</v>
      </c>
      <c r="E74" s="18" t="n">
        <v>4.22404402</v>
      </c>
      <c r="F74" s="20" t="n">
        <v>0.90355096</v>
      </c>
      <c r="G74" s="18" t="n">
        <v>92.00966397000001</v>
      </c>
      <c r="H74" s="20" t="n">
        <v>1.31147218</v>
      </c>
      <c r="I74" s="18" t="n">
        <v>0</v>
      </c>
      <c r="J74" s="20" t="n">
        <v>0</v>
      </c>
      <c r="K74" s="18" t="n">
        <v>0.65181696</v>
      </c>
      <c r="L74" s="20" t="n">
        <v>0.39106848</v>
      </c>
      <c r="M74" s="18" t="n">
        <v>0</v>
      </c>
      <c r="N74" s="20" t="n">
        <v>0</v>
      </c>
      <c r="O74" s="18" t="n">
        <v>0</v>
      </c>
      <c r="P74" s="20" t="n">
        <v>0</v>
      </c>
      <c r="Q74" s="18" t="n">
        <v>3.11447506</v>
      </c>
      <c r="R74" s="20" t="n">
        <v>0.84685557</v>
      </c>
    </row>
    <row r="75" spans="1:18">
      <c r="A75" s="15" t="s">
        <v>499</v>
      </c>
      <c r="B75" s="17" t="n">
        <v>4652</v>
      </c>
      <c r="C75" s="18">
        <f>(4126.0/B75*100)</f>
        <v/>
      </c>
      <c r="D75" s="19" t="n">
        <v>526</v>
      </c>
      <c r="E75" s="18" t="n">
        <v>10.09247511</v>
      </c>
      <c r="F75" s="20" t="n">
        <v>1.826288</v>
      </c>
      <c r="G75" s="18" t="n">
        <v>88.35476773000001</v>
      </c>
      <c r="H75" s="20" t="n">
        <v>1.91051509</v>
      </c>
      <c r="I75" s="18" t="n">
        <v>0</v>
      </c>
      <c r="J75" s="20" t="n">
        <v>0</v>
      </c>
      <c r="K75" s="18" t="n">
        <v>0.0108877</v>
      </c>
      <c r="L75" s="20" t="n">
        <v>0.01086561</v>
      </c>
      <c r="M75" s="18" t="n">
        <v>0.26282627</v>
      </c>
      <c r="N75" s="20" t="n">
        <v>0.26191302</v>
      </c>
      <c r="O75" s="18" t="n">
        <v>0</v>
      </c>
      <c r="P75" s="20" t="n">
        <v>0</v>
      </c>
      <c r="Q75" s="18" t="n">
        <v>1.27904319</v>
      </c>
      <c r="R75" s="20" t="n">
        <v>0.58409176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(2656.0/B77*100)</f>
        <v/>
      </c>
      <c r="D77" s="19" t="n">
        <v>313</v>
      </c>
      <c r="E77" s="18" t="n">
        <v>17.77414525</v>
      </c>
      <c r="F77" s="20" t="n">
        <v>2.35635259</v>
      </c>
      <c r="G77" s="18" t="n">
        <v>68.60354727000001</v>
      </c>
      <c r="H77" s="20" t="n">
        <v>2.69497646</v>
      </c>
      <c r="I77" s="18" t="n">
        <v>0</v>
      </c>
      <c r="J77" s="20" t="n">
        <v>0</v>
      </c>
      <c r="K77" s="18" t="n">
        <v>5.83191661</v>
      </c>
      <c r="L77" s="20" t="n">
        <v>1.33121273</v>
      </c>
      <c r="M77" s="18" t="n">
        <v>0</v>
      </c>
      <c r="N77" s="20" t="n">
        <v>0</v>
      </c>
      <c r="O77" s="18" t="n">
        <v>0</v>
      </c>
      <c r="P77" s="20" t="n">
        <v>0</v>
      </c>
      <c r="Q77" s="18" t="n">
        <v>7.79039087</v>
      </c>
      <c r="R77" s="20" t="n">
        <v>1.83594446</v>
      </c>
    </row>
    <row r="78" spans="1:18">
      <c r="A78" s="15" t="s">
        <v>502</v>
      </c>
      <c r="B78" s="17" t="n">
        <v>7115</v>
      </c>
      <c r="C78" s="18">
        <f>(6217.0/B78*100)</f>
        <v/>
      </c>
      <c r="D78" s="19" t="n">
        <v>898</v>
      </c>
      <c r="E78" s="18" t="n">
        <v>15.80997881</v>
      </c>
      <c r="F78" s="20" t="n">
        <v>1.87279683</v>
      </c>
      <c r="G78" s="18" t="n">
        <v>81.15260336</v>
      </c>
      <c r="H78" s="20" t="n">
        <v>1.79400845</v>
      </c>
      <c r="I78" s="18" t="n">
        <v>0</v>
      </c>
      <c r="J78" s="20" t="n">
        <v>0</v>
      </c>
      <c r="K78" s="18" t="n">
        <v>1.21372579</v>
      </c>
      <c r="L78" s="20" t="n">
        <v>0.41149596</v>
      </c>
      <c r="M78" s="18" t="n">
        <v>0.03684264</v>
      </c>
      <c r="N78" s="20" t="n">
        <v>0.03676894</v>
      </c>
      <c r="O78" s="18" t="n">
        <v>0</v>
      </c>
      <c r="P78" s="20" t="n">
        <v>0</v>
      </c>
      <c r="Q78" s="18" t="n">
        <v>1.78684941</v>
      </c>
      <c r="R78" s="20" t="n">
        <v>0.54364841</v>
      </c>
    </row>
    <row r="79" spans="1:18">
      <c r="A79" s="15" t="s">
        <v>503</v>
      </c>
      <c r="B79" s="17" t="n">
        <v>3154</v>
      </c>
      <c r="C79" s="18">
        <f>(2806.0/B79*100)</f>
        <v/>
      </c>
      <c r="D79" s="19" t="n">
        <v>348</v>
      </c>
      <c r="E79" s="18" t="n">
        <v>15.09510091</v>
      </c>
      <c r="F79" s="20" t="n">
        <v>1.79840293</v>
      </c>
      <c r="G79" s="18" t="n">
        <v>70.60073088999999</v>
      </c>
      <c r="H79" s="20" t="n">
        <v>2.58412687</v>
      </c>
      <c r="I79" s="18" t="n">
        <v>0</v>
      </c>
      <c r="J79" s="20" t="n">
        <v>0</v>
      </c>
      <c r="K79" s="18" t="n">
        <v>2.83416879</v>
      </c>
      <c r="L79" s="20" t="n">
        <v>0.79451828</v>
      </c>
      <c r="M79" s="18" t="n">
        <v>0.23616304</v>
      </c>
      <c r="N79" s="20" t="n">
        <v>0.17055159</v>
      </c>
      <c r="O79" s="18" t="n">
        <v>0</v>
      </c>
      <c r="P79" s="20" t="n">
        <v>0</v>
      </c>
      <c r="Q79" s="18" t="n">
        <v>11.23383638</v>
      </c>
      <c r="R79" s="20" t="n">
        <v>1.87811491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(14106.0/B82*100)</f>
        <v/>
      </c>
      <c r="D82" s="19" t="n">
        <v>1855</v>
      </c>
      <c r="E82" s="18" t="n">
        <v>13.05123949</v>
      </c>
      <c r="F82" s="20" t="n">
        <v>1.1015051</v>
      </c>
      <c r="G82" s="18" t="n">
        <v>83.4567655</v>
      </c>
      <c r="H82" s="20" t="n">
        <v>1.19862845</v>
      </c>
      <c r="I82" s="18" t="n">
        <v>0</v>
      </c>
      <c r="J82" s="20" t="n">
        <v>0</v>
      </c>
      <c r="K82" s="18" t="n">
        <v>0.7552455300000001</v>
      </c>
      <c r="L82" s="20" t="n">
        <v>0.18219062</v>
      </c>
      <c r="M82" s="18" t="n">
        <v>0</v>
      </c>
      <c r="N82" s="20" t="n">
        <v>0</v>
      </c>
      <c r="O82" s="18" t="n">
        <v>0</v>
      </c>
      <c r="P82" s="20" t="n">
        <v>0</v>
      </c>
      <c r="Q82" s="18" t="n">
        <v>2.73674948</v>
      </c>
      <c r="R82" s="20" t="n">
        <v>0.48327706</v>
      </c>
    </row>
    <row r="83" spans="1:18">
      <c r="A83" s="15" t="s">
        <v>507</v>
      </c>
      <c r="B83" s="17" t="n">
        <v>808</v>
      </c>
      <c r="C83" s="18">
        <f>(703.0/B83*100)</f>
        <v/>
      </c>
      <c r="D83" s="19" t="n">
        <v>105</v>
      </c>
      <c r="E83" s="18" t="n">
        <v>12.43773576</v>
      </c>
      <c r="F83" s="20" t="n">
        <v>2.99985476</v>
      </c>
      <c r="G83" s="18" t="n">
        <v>85.34061113999999</v>
      </c>
      <c r="H83" s="20" t="n">
        <v>3.3315455</v>
      </c>
      <c r="I83" s="18" t="n">
        <v>0</v>
      </c>
      <c r="J83" s="20" t="n">
        <v>0</v>
      </c>
      <c r="K83" s="18" t="n">
        <v>0</v>
      </c>
      <c r="L83" s="20" t="n">
        <v>0</v>
      </c>
      <c r="M83" s="18" t="n">
        <v>0</v>
      </c>
      <c r="N83" s="20" t="n">
        <v>0</v>
      </c>
      <c r="O83" s="18" t="n">
        <v>0</v>
      </c>
      <c r="P83" s="20" t="n">
        <v>0</v>
      </c>
      <c r="Q83" s="18" t="n">
        <v>2.2216531</v>
      </c>
      <c r="R83" s="20" t="n">
        <v>1.31984692</v>
      </c>
    </row>
    <row r="84" spans="1:18">
      <c r="A84" s="23" t="s">
        <v>508</v>
      </c>
      <c r="B84" s="24" t="n">
        <v>938</v>
      </c>
      <c r="C84" s="25">
        <f>(798.0/B84*100)</f>
        <v/>
      </c>
      <c r="D84" s="19" t="n">
        <v>140</v>
      </c>
      <c r="E84" s="18" t="n">
        <v>21.6378356</v>
      </c>
      <c r="F84" s="20" t="n">
        <v>3.78164854</v>
      </c>
      <c r="G84" s="18" t="n">
        <v>77.61925848</v>
      </c>
      <c r="H84" s="20" t="n">
        <v>3.79364626</v>
      </c>
      <c r="I84" s="18" t="n">
        <v>0</v>
      </c>
      <c r="J84" s="20" t="n">
        <v>0</v>
      </c>
      <c r="K84" s="18" t="n">
        <v>0</v>
      </c>
      <c r="L84" s="20" t="n">
        <v>0</v>
      </c>
      <c r="M84" s="18" t="n">
        <v>0</v>
      </c>
      <c r="N84" s="20" t="n">
        <v>0</v>
      </c>
      <c r="O84" s="18" t="n">
        <v>0</v>
      </c>
      <c r="P84" s="20" t="n">
        <v>0</v>
      </c>
      <c r="Q84" s="18" t="n">
        <v>0.74290592</v>
      </c>
      <c r="R84" s="20" t="n">
        <v>0.74223267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(6320.0/B7*100)</f>
        <v/>
      </c>
      <c r="D7" s="19" t="n">
        <v>843</v>
      </c>
      <c r="E7" s="18" t="n">
        <v>38.39577733</v>
      </c>
      <c r="F7" s="20" t="n">
        <v>1.88687376</v>
      </c>
      <c r="G7" s="18" t="n">
        <v>60.71736366</v>
      </c>
      <c r="H7" s="20" t="n">
        <v>1.91613022</v>
      </c>
      <c r="I7" s="18" t="n">
        <v>0</v>
      </c>
      <c r="J7" s="20" t="n">
        <v>0</v>
      </c>
      <c r="K7" s="18" t="n">
        <v>0.47902721</v>
      </c>
      <c r="L7" s="20" t="n">
        <v>0.22447353</v>
      </c>
      <c r="M7" s="18" t="n">
        <v>0</v>
      </c>
      <c r="N7" s="20" t="n">
        <v>0</v>
      </c>
      <c r="O7" s="18" t="n">
        <v>0</v>
      </c>
      <c r="P7" s="20" t="n">
        <v>0</v>
      </c>
      <c r="Q7" s="18" t="n">
        <v>0.40783179</v>
      </c>
      <c r="R7" s="20" t="n">
        <v>0.22085269</v>
      </c>
    </row>
    <row r="8" spans="1:18">
      <c r="A8" s="15" t="s">
        <v>430</v>
      </c>
      <c r="B8" s="17" t="n">
        <v>3443</v>
      </c>
      <c r="C8" s="18">
        <f>(3013.0/B8*100)</f>
        <v/>
      </c>
      <c r="D8" s="19" t="n">
        <v>430</v>
      </c>
      <c r="E8" s="18" t="n">
        <v>37.79717122</v>
      </c>
      <c r="F8" s="20" t="n">
        <v>2.59077436</v>
      </c>
      <c r="G8" s="18" t="n">
        <v>58.98973662</v>
      </c>
      <c r="H8" s="20" t="n">
        <v>2.67585864</v>
      </c>
      <c r="I8" s="18" t="n">
        <v>0</v>
      </c>
      <c r="J8" s="20" t="n">
        <v>0</v>
      </c>
      <c r="K8" s="18" t="n">
        <v>0.71401304</v>
      </c>
      <c r="L8" s="20" t="n">
        <v>0.35654861</v>
      </c>
      <c r="M8" s="18" t="n">
        <v>0</v>
      </c>
      <c r="N8" s="20" t="n">
        <v>0</v>
      </c>
      <c r="O8" s="18" t="n">
        <v>0</v>
      </c>
      <c r="P8" s="20" t="n">
        <v>0</v>
      </c>
      <c r="Q8" s="18" t="n">
        <v>2.49907912</v>
      </c>
      <c r="R8" s="20" t="n">
        <v>0.7872827100000001</v>
      </c>
    </row>
    <row r="9" spans="1:18">
      <c r="A9" s="15" t="s">
        <v>431</v>
      </c>
      <c r="B9" s="17" t="n">
        <v>4752</v>
      </c>
      <c r="C9" s="18">
        <f>(4121.0/B9*100)</f>
        <v/>
      </c>
      <c r="D9" s="19" t="n">
        <v>631</v>
      </c>
      <c r="E9" s="18" t="n">
        <v>36.38032003</v>
      </c>
      <c r="F9" s="20" t="n">
        <v>2.20744736</v>
      </c>
      <c r="G9" s="18" t="n">
        <v>62.388202</v>
      </c>
      <c r="H9" s="20" t="n">
        <v>2.19388656</v>
      </c>
      <c r="I9" s="18" t="n">
        <v>0</v>
      </c>
      <c r="J9" s="20" t="n">
        <v>0</v>
      </c>
      <c r="K9" s="18" t="n">
        <v>0.80366692</v>
      </c>
      <c r="L9" s="20" t="n">
        <v>0.31397863</v>
      </c>
      <c r="M9" s="18" t="n">
        <v>0</v>
      </c>
      <c r="N9" s="20" t="n">
        <v>0</v>
      </c>
      <c r="O9" s="18" t="n">
        <v>0</v>
      </c>
      <c r="P9" s="20" t="n">
        <v>0</v>
      </c>
      <c r="Q9" s="18" t="n">
        <v>0.42781105</v>
      </c>
      <c r="R9" s="20" t="n">
        <v>0.25278204</v>
      </c>
    </row>
    <row r="10" spans="1:18">
      <c r="A10" s="15" t="s">
        <v>432</v>
      </c>
      <c r="B10" s="17" t="n">
        <v>10022</v>
      </c>
      <c r="C10" s="18">
        <f>(8798.0/B10*100)</f>
        <v/>
      </c>
      <c r="D10" s="19" t="n">
        <v>1224</v>
      </c>
      <c r="E10" s="18" t="n">
        <v>34.45420906</v>
      </c>
      <c r="F10" s="20" t="n">
        <v>1.73618164</v>
      </c>
      <c r="G10" s="18" t="n">
        <v>63.81533326</v>
      </c>
      <c r="H10" s="20" t="n">
        <v>1.80226122</v>
      </c>
      <c r="I10" s="18" t="n">
        <v>0</v>
      </c>
      <c r="J10" s="20" t="n">
        <v>0</v>
      </c>
      <c r="K10" s="18" t="n">
        <v>1.05979742</v>
      </c>
      <c r="L10" s="20" t="n">
        <v>0.41749688</v>
      </c>
      <c r="M10" s="18" t="n">
        <v>0</v>
      </c>
      <c r="N10" s="20" t="n">
        <v>0</v>
      </c>
      <c r="O10" s="18" t="n">
        <v>0</v>
      </c>
      <c r="P10" s="20" t="n">
        <v>0</v>
      </c>
      <c r="Q10" s="18" t="n">
        <v>0.67066026</v>
      </c>
      <c r="R10" s="20" t="n">
        <v>0.33267863</v>
      </c>
    </row>
    <row r="11" spans="1:18">
      <c r="A11" s="15" t="s">
        <v>433</v>
      </c>
      <c r="B11" s="17" t="n">
        <v>3500</v>
      </c>
      <c r="C11" s="18">
        <f>(3091.0/B11*100)</f>
        <v/>
      </c>
      <c r="D11" s="19" t="n">
        <v>409</v>
      </c>
      <c r="E11" s="18" t="n">
        <v>47.5672266</v>
      </c>
      <c r="F11" s="20" t="n">
        <v>3.08419204</v>
      </c>
      <c r="G11" s="18" t="n">
        <v>47.39257726</v>
      </c>
      <c r="H11" s="20" t="n">
        <v>3.16054253</v>
      </c>
      <c r="I11" s="18" t="n">
        <v>0</v>
      </c>
      <c r="J11" s="20" t="n">
        <v>0</v>
      </c>
      <c r="K11" s="18" t="n">
        <v>3.210129</v>
      </c>
      <c r="L11" s="20" t="n">
        <v>1.11901119</v>
      </c>
      <c r="M11" s="18" t="n">
        <v>0</v>
      </c>
      <c r="N11" s="20" t="n">
        <v>0</v>
      </c>
      <c r="O11" s="18" t="n">
        <v>0</v>
      </c>
      <c r="P11" s="20" t="n">
        <v>0</v>
      </c>
      <c r="Q11" s="18" t="n">
        <v>1.83006714</v>
      </c>
      <c r="R11" s="20" t="n">
        <v>0.76102946</v>
      </c>
    </row>
    <row r="12" spans="1:18">
      <c r="A12" s="15" t="s">
        <v>434</v>
      </c>
      <c r="B12" s="17" t="n">
        <v>3422</v>
      </c>
      <c r="C12" s="18">
        <f>(2985.0/B12*100)</f>
        <v/>
      </c>
      <c r="D12" s="19" t="n">
        <v>437</v>
      </c>
      <c r="E12" s="18" t="n">
        <v>38.8139079</v>
      </c>
      <c r="F12" s="20" t="n">
        <v>2.33607518</v>
      </c>
      <c r="G12" s="18" t="n">
        <v>60.64425839</v>
      </c>
      <c r="H12" s="20" t="n">
        <v>2.35168801</v>
      </c>
      <c r="I12" s="18" t="n">
        <v>0</v>
      </c>
      <c r="J12" s="20" t="n">
        <v>0</v>
      </c>
      <c r="K12" s="18" t="n">
        <v>0.54183371</v>
      </c>
      <c r="L12" s="20" t="n">
        <v>0.43892846</v>
      </c>
      <c r="M12" s="18" t="n">
        <v>0</v>
      </c>
      <c r="N12" s="20" t="n">
        <v>0</v>
      </c>
      <c r="O12" s="18" t="n">
        <v>0</v>
      </c>
      <c r="P12" s="20" t="n">
        <v>0</v>
      </c>
      <c r="Q12" s="18" t="n">
        <v>0</v>
      </c>
      <c r="R12" s="20" t="n">
        <v>0</v>
      </c>
    </row>
    <row r="13" spans="1:18">
      <c r="A13" s="15" t="s">
        <v>435</v>
      </c>
      <c r="B13" s="17" t="n">
        <v>3602</v>
      </c>
      <c r="C13" s="18">
        <f>(3058.0/B13*100)</f>
        <v/>
      </c>
      <c r="D13" s="19" t="n">
        <v>544</v>
      </c>
      <c r="E13" s="18" t="n">
        <v>36.37516793</v>
      </c>
      <c r="F13" s="20" t="n">
        <v>2.38222518</v>
      </c>
      <c r="G13" s="18" t="n">
        <v>61.54922456</v>
      </c>
      <c r="H13" s="20" t="n">
        <v>2.38243253</v>
      </c>
      <c r="I13" s="18" t="n">
        <v>0</v>
      </c>
      <c r="J13" s="20" t="n">
        <v>0</v>
      </c>
      <c r="K13" s="18" t="n">
        <v>1.28420704</v>
      </c>
      <c r="L13" s="20" t="n">
        <v>0.52141719</v>
      </c>
      <c r="M13" s="18" t="n">
        <v>0</v>
      </c>
      <c r="N13" s="20" t="n">
        <v>0</v>
      </c>
      <c r="O13" s="18" t="n">
        <v>0</v>
      </c>
      <c r="P13" s="20" t="n">
        <v>0</v>
      </c>
      <c r="Q13" s="18" t="n">
        <v>0.79140048</v>
      </c>
      <c r="R13" s="20" t="n">
        <v>0.46592601</v>
      </c>
    </row>
    <row r="14" spans="1:18">
      <c r="A14" s="15" t="s">
        <v>436</v>
      </c>
      <c r="B14" s="17" t="n">
        <v>2788</v>
      </c>
      <c r="C14" s="18">
        <f>(2463.0/B14*100)</f>
        <v/>
      </c>
      <c r="D14" s="19" t="n">
        <v>325</v>
      </c>
      <c r="E14" s="18" t="n">
        <v>36.99040257</v>
      </c>
      <c r="F14" s="20" t="n">
        <v>3.21545306</v>
      </c>
      <c r="G14" s="18" t="n">
        <v>62.76704991</v>
      </c>
      <c r="H14" s="20" t="n">
        <v>3.23091758</v>
      </c>
      <c r="I14" s="18" t="n">
        <v>0</v>
      </c>
      <c r="J14" s="20" t="n">
        <v>0</v>
      </c>
      <c r="K14" s="18" t="n">
        <v>0.24254752</v>
      </c>
      <c r="L14" s="20" t="n">
        <v>0.25849209</v>
      </c>
      <c r="M14" s="18" t="n">
        <v>0</v>
      </c>
      <c r="N14" s="20" t="n">
        <v>0</v>
      </c>
      <c r="O14" s="18" t="n">
        <v>0</v>
      </c>
      <c r="P14" s="20" t="n">
        <v>0</v>
      </c>
      <c r="Q14" s="18" t="n">
        <v>0</v>
      </c>
      <c r="R14" s="20" t="n">
        <v>0</v>
      </c>
    </row>
    <row r="15" spans="1:18">
      <c r="A15" s="15" t="s">
        <v>437</v>
      </c>
      <c r="B15" s="17" t="n">
        <v>2863</v>
      </c>
      <c r="C15" s="18">
        <f>(2511.0/B15*100)</f>
        <v/>
      </c>
      <c r="D15" s="19" t="n">
        <v>352</v>
      </c>
      <c r="E15" s="18" t="n">
        <v>29.63294911</v>
      </c>
      <c r="F15" s="20" t="n">
        <v>2.85019412</v>
      </c>
      <c r="G15" s="18" t="n">
        <v>69.50851313</v>
      </c>
      <c r="H15" s="20" t="n">
        <v>3.05735478</v>
      </c>
      <c r="I15" s="18" t="n">
        <v>0</v>
      </c>
      <c r="J15" s="20" t="n">
        <v>0</v>
      </c>
      <c r="K15" s="18" t="n">
        <v>0.85853777</v>
      </c>
      <c r="L15" s="20" t="n">
        <v>0.67680221</v>
      </c>
      <c r="M15" s="18" t="n">
        <v>0</v>
      </c>
      <c r="N15" s="20" t="n">
        <v>0</v>
      </c>
      <c r="O15" s="18" t="n">
        <v>0</v>
      </c>
      <c r="P15" s="20" t="n">
        <v>0</v>
      </c>
      <c r="Q15" s="18" t="n">
        <v>0</v>
      </c>
      <c r="R15" s="20" t="n">
        <v>0</v>
      </c>
    </row>
    <row r="16" spans="1:18">
      <c r="A16" s="15" t="s">
        <v>438</v>
      </c>
      <c r="B16" s="17" t="n">
        <v>3111</v>
      </c>
      <c r="C16" s="18">
        <f>(2735.0/B16*100)</f>
        <v/>
      </c>
      <c r="D16" s="19" t="n">
        <v>376</v>
      </c>
      <c r="E16" s="18" t="n">
        <v>35.90150633</v>
      </c>
      <c r="F16" s="20" t="n">
        <v>2.6087201</v>
      </c>
      <c r="G16" s="18" t="n">
        <v>58.33117617</v>
      </c>
      <c r="H16" s="20" t="n">
        <v>2.6492554</v>
      </c>
      <c r="I16" s="18" t="n">
        <v>0</v>
      </c>
      <c r="J16" s="20" t="n">
        <v>0</v>
      </c>
      <c r="K16" s="18" t="n">
        <v>4.89682322</v>
      </c>
      <c r="L16" s="20" t="n">
        <v>1.24244361</v>
      </c>
      <c r="M16" s="18" t="n">
        <v>0</v>
      </c>
      <c r="N16" s="20" t="n">
        <v>0</v>
      </c>
      <c r="O16" s="18" t="n">
        <v>0</v>
      </c>
      <c r="P16" s="20" t="n">
        <v>0</v>
      </c>
      <c r="Q16" s="18" t="n">
        <v>0.87049428</v>
      </c>
      <c r="R16" s="20" t="n">
        <v>0.34183768</v>
      </c>
    </row>
    <row r="17" spans="1:18">
      <c r="A17" s="15" t="s">
        <v>439</v>
      </c>
      <c r="B17" s="17" t="n">
        <v>3197</v>
      </c>
      <c r="C17" s="18">
        <f>(2789.0/B17*100)</f>
        <v/>
      </c>
      <c r="D17" s="19" t="n">
        <v>408</v>
      </c>
      <c r="E17" s="18" t="n">
        <v>40.84576541</v>
      </c>
      <c r="F17" s="20" t="n">
        <v>2.60601063</v>
      </c>
      <c r="G17" s="18" t="n">
        <v>54.44008031</v>
      </c>
      <c r="H17" s="20" t="n">
        <v>2.6361892</v>
      </c>
      <c r="I17" s="18" t="n">
        <v>0</v>
      </c>
      <c r="J17" s="20" t="n">
        <v>0</v>
      </c>
      <c r="K17" s="18" t="n">
        <v>3.11597695</v>
      </c>
      <c r="L17" s="20" t="n">
        <v>0.78650948</v>
      </c>
      <c r="M17" s="18" t="n">
        <v>0</v>
      </c>
      <c r="N17" s="20" t="n">
        <v>0</v>
      </c>
      <c r="O17" s="18" t="n">
        <v>0</v>
      </c>
      <c r="P17" s="20" t="n">
        <v>0</v>
      </c>
      <c r="Q17" s="18" t="n">
        <v>1.59817733</v>
      </c>
      <c r="R17" s="20" t="n">
        <v>0.69549745</v>
      </c>
    </row>
    <row r="18" spans="1:18">
      <c r="A18" s="15" t="s">
        <v>440</v>
      </c>
      <c r="B18" s="17" t="n">
        <v>2706</v>
      </c>
      <c r="C18" s="18">
        <f>(2381.0/B18*100)</f>
        <v/>
      </c>
      <c r="D18" s="19" t="n">
        <v>325</v>
      </c>
      <c r="E18" s="18" t="n">
        <v>37.64877948</v>
      </c>
      <c r="F18" s="20" t="n">
        <v>2.64148716</v>
      </c>
      <c r="G18" s="18" t="n">
        <v>61.88982659</v>
      </c>
      <c r="H18" s="20" t="n">
        <v>2.709792</v>
      </c>
      <c r="I18" s="18" t="n">
        <v>0</v>
      </c>
      <c r="J18" s="20" t="n">
        <v>0</v>
      </c>
      <c r="K18" s="18" t="n">
        <v>0.46139393</v>
      </c>
      <c r="L18" s="20" t="n">
        <v>0.34256117</v>
      </c>
      <c r="M18" s="18" t="n">
        <v>0</v>
      </c>
      <c r="N18" s="20" t="n">
        <v>0</v>
      </c>
      <c r="O18" s="18" t="n">
        <v>0</v>
      </c>
      <c r="P18" s="20" t="n">
        <v>0</v>
      </c>
      <c r="Q18" s="18" t="n">
        <v>0</v>
      </c>
      <c r="R18" s="20" t="n">
        <v>0</v>
      </c>
    </row>
    <row r="19" spans="1:18">
      <c r="A19" s="15" t="s">
        <v>441</v>
      </c>
      <c r="B19" s="17" t="n">
        <v>2850</v>
      </c>
      <c r="C19" s="18">
        <f>(2525.0/B19*100)</f>
        <v/>
      </c>
      <c r="D19" s="19" t="n">
        <v>325</v>
      </c>
      <c r="E19" s="18" t="n">
        <v>21.37366128</v>
      </c>
      <c r="F19" s="20" t="n">
        <v>2.34061448</v>
      </c>
      <c r="G19" s="18" t="n">
        <v>77.50974635</v>
      </c>
      <c r="H19" s="20" t="n">
        <v>2.41725023</v>
      </c>
      <c r="I19" s="18" t="n">
        <v>0</v>
      </c>
      <c r="J19" s="20" t="n">
        <v>0</v>
      </c>
      <c r="K19" s="18" t="n">
        <v>0.83281797</v>
      </c>
      <c r="L19" s="20" t="n">
        <v>0.48268571</v>
      </c>
      <c r="M19" s="18" t="n">
        <v>0</v>
      </c>
      <c r="N19" s="20" t="n">
        <v>0</v>
      </c>
      <c r="O19" s="18" t="n">
        <v>0</v>
      </c>
      <c r="P19" s="20" t="n">
        <v>0</v>
      </c>
      <c r="Q19" s="18" t="n">
        <v>0.28377441</v>
      </c>
      <c r="R19" s="20" t="n">
        <v>0.28418939</v>
      </c>
    </row>
    <row r="20" spans="1:18">
      <c r="A20" s="15" t="s">
        <v>442</v>
      </c>
      <c r="B20" s="17" t="n">
        <v>1741</v>
      </c>
      <c r="C20" s="18">
        <f>(1533.0/B20*100)</f>
        <v/>
      </c>
      <c r="D20" s="19" t="n">
        <v>208</v>
      </c>
      <c r="E20" s="18" t="n">
        <v>38.88712407</v>
      </c>
      <c r="F20" s="20" t="n">
        <v>3.41323824</v>
      </c>
      <c r="G20" s="18" t="n">
        <v>60.37228673</v>
      </c>
      <c r="H20" s="20" t="n">
        <v>3.32313976</v>
      </c>
      <c r="I20" s="18" t="n">
        <v>0</v>
      </c>
      <c r="J20" s="20" t="n">
        <v>0</v>
      </c>
      <c r="K20" s="18" t="n">
        <v>0.7405891999999999</v>
      </c>
      <c r="L20" s="20" t="n">
        <v>0.7571455499999999</v>
      </c>
      <c r="M20" s="18" t="n">
        <v>0</v>
      </c>
      <c r="N20" s="20" t="n">
        <v>0</v>
      </c>
      <c r="O20" s="18" t="n">
        <v>0</v>
      </c>
      <c r="P20" s="20" t="n">
        <v>0</v>
      </c>
      <c r="Q20" s="18" t="n">
        <v>0</v>
      </c>
      <c r="R20" s="20" t="n">
        <v>0</v>
      </c>
    </row>
    <row r="21" spans="1:18">
      <c r="A21" s="15" t="s">
        <v>443</v>
      </c>
      <c r="B21" s="17" t="n">
        <v>2833</v>
      </c>
      <c r="C21" s="18">
        <f>(2358.0/B21*100)</f>
        <v/>
      </c>
      <c r="D21" s="19" t="n">
        <v>475</v>
      </c>
      <c r="E21" s="18" t="n">
        <v>35.05763361</v>
      </c>
      <c r="F21" s="20" t="n">
        <v>2.02947879</v>
      </c>
      <c r="G21" s="18" t="n">
        <v>64.58205314999999</v>
      </c>
      <c r="H21" s="20" t="n">
        <v>2.05029722</v>
      </c>
      <c r="I21" s="18" t="n">
        <v>0</v>
      </c>
      <c r="J21" s="20" t="n">
        <v>0</v>
      </c>
      <c r="K21" s="18" t="n">
        <v>0.36031324</v>
      </c>
      <c r="L21" s="20" t="n">
        <v>0.25522475</v>
      </c>
      <c r="M21" s="18" t="n">
        <v>0</v>
      </c>
      <c r="N21" s="20" t="n">
        <v>0</v>
      </c>
      <c r="O21" s="18" t="n">
        <v>0</v>
      </c>
      <c r="P21" s="20" t="n">
        <v>0</v>
      </c>
      <c r="Q21" s="18" t="n">
        <v>0</v>
      </c>
      <c r="R21" s="20" t="n">
        <v>0</v>
      </c>
    </row>
    <row r="22" spans="1:18">
      <c r="A22" s="15" t="s">
        <v>444</v>
      </c>
      <c r="B22" s="17" t="n">
        <v>3667</v>
      </c>
      <c r="C22" s="18">
        <f>(3195.0/B22*100)</f>
        <v/>
      </c>
      <c r="D22" s="19" t="n">
        <v>472</v>
      </c>
      <c r="E22" s="18" t="n">
        <v>26.91965785</v>
      </c>
      <c r="F22" s="20" t="n">
        <v>1.87548059</v>
      </c>
      <c r="G22" s="18" t="n">
        <v>71.2933747</v>
      </c>
      <c r="H22" s="20" t="n">
        <v>1.8956921</v>
      </c>
      <c r="I22" s="18" t="n">
        <v>0</v>
      </c>
      <c r="J22" s="20" t="n">
        <v>0</v>
      </c>
      <c r="K22" s="18" t="n">
        <v>0.8285425</v>
      </c>
      <c r="L22" s="20" t="n">
        <v>0.39846788</v>
      </c>
      <c r="M22" s="18" t="n">
        <v>0</v>
      </c>
      <c r="N22" s="20" t="n">
        <v>0</v>
      </c>
      <c r="O22" s="18" t="n">
        <v>0</v>
      </c>
      <c r="P22" s="20" t="n">
        <v>0</v>
      </c>
      <c r="Q22" s="18" t="n">
        <v>0.9584249500000001</v>
      </c>
      <c r="R22" s="20" t="n">
        <v>0.52126999</v>
      </c>
    </row>
    <row r="23" spans="1:18">
      <c r="A23" s="15" t="s">
        <v>445</v>
      </c>
      <c r="B23" s="17" t="n">
        <v>5792</v>
      </c>
      <c r="C23" s="18">
        <f>(5100.0/B23*100)</f>
        <v/>
      </c>
      <c r="D23" s="19" t="n">
        <v>692</v>
      </c>
      <c r="E23" s="18" t="n">
        <v>33.52614237</v>
      </c>
      <c r="F23" s="20" t="n">
        <v>3.2422745</v>
      </c>
      <c r="G23" s="18" t="n">
        <v>62.97123325</v>
      </c>
      <c r="H23" s="20" t="n">
        <v>3.11314959</v>
      </c>
      <c r="I23" s="18" t="n">
        <v>0</v>
      </c>
      <c r="J23" s="20" t="n">
        <v>0</v>
      </c>
      <c r="K23" s="18" t="n">
        <v>2.44649166</v>
      </c>
      <c r="L23" s="20" t="n">
        <v>0.8891242499999999</v>
      </c>
      <c r="M23" s="18" t="n">
        <v>0</v>
      </c>
      <c r="N23" s="20" t="n">
        <v>0</v>
      </c>
      <c r="O23" s="18" t="n">
        <v>0</v>
      </c>
      <c r="P23" s="20" t="n">
        <v>0</v>
      </c>
      <c r="Q23" s="18" t="n">
        <v>1.05613272</v>
      </c>
      <c r="R23" s="20" t="n">
        <v>0.8279315900000001</v>
      </c>
    </row>
    <row r="24" spans="1:18">
      <c r="A24" s="15" t="s">
        <v>446</v>
      </c>
      <c r="B24" s="17" t="n">
        <v>3309</v>
      </c>
      <c r="C24" s="18">
        <f>(2915.0/B24*100)</f>
        <v/>
      </c>
      <c r="D24" s="19" t="n">
        <v>394</v>
      </c>
      <c r="E24" s="18" t="n">
        <v>49.63516585</v>
      </c>
      <c r="F24" s="20" t="n">
        <v>2.72140601</v>
      </c>
      <c r="G24" s="18" t="n">
        <v>49.12549409</v>
      </c>
      <c r="H24" s="20" t="n">
        <v>2.70510351</v>
      </c>
      <c r="I24" s="18" t="n">
        <v>0</v>
      </c>
      <c r="J24" s="20" t="n">
        <v>0</v>
      </c>
      <c r="K24" s="18" t="n">
        <v>0.7337515100000001</v>
      </c>
      <c r="L24" s="20" t="n">
        <v>0.42247708</v>
      </c>
      <c r="M24" s="18" t="n">
        <v>0</v>
      </c>
      <c r="N24" s="20" t="n">
        <v>0</v>
      </c>
      <c r="O24" s="18" t="n">
        <v>0</v>
      </c>
      <c r="P24" s="20" t="n">
        <v>0</v>
      </c>
      <c r="Q24" s="18" t="n">
        <v>0.50558854</v>
      </c>
      <c r="R24" s="20" t="n">
        <v>0.3521741</v>
      </c>
    </row>
    <row r="25" spans="1:18">
      <c r="A25" s="15" t="s">
        <v>447</v>
      </c>
      <c r="B25" s="17" t="n">
        <v>2669</v>
      </c>
      <c r="C25" s="18">
        <f>(2352.0/B25*100)</f>
        <v/>
      </c>
      <c r="D25" s="19" t="n">
        <v>317</v>
      </c>
      <c r="E25" s="18" t="n">
        <v>20.07632734</v>
      </c>
      <c r="F25" s="20" t="n">
        <v>2.22996094</v>
      </c>
      <c r="G25" s="18" t="n">
        <v>78.9952826</v>
      </c>
      <c r="H25" s="20" t="n">
        <v>2.35749178</v>
      </c>
      <c r="I25" s="18" t="n">
        <v>0</v>
      </c>
      <c r="J25" s="20" t="n">
        <v>0</v>
      </c>
      <c r="K25" s="18" t="n">
        <v>0.92839006</v>
      </c>
      <c r="L25" s="20" t="n">
        <v>0.53613741</v>
      </c>
      <c r="M25" s="18" t="n">
        <v>0</v>
      </c>
      <c r="N25" s="20" t="n">
        <v>0</v>
      </c>
      <c r="O25" s="18" t="n">
        <v>0</v>
      </c>
      <c r="P25" s="20" t="n">
        <v>0</v>
      </c>
      <c r="Q25" s="18" t="n">
        <v>0</v>
      </c>
      <c r="R25" s="20" t="n">
        <v>0</v>
      </c>
    </row>
    <row r="26" spans="1:18">
      <c r="A26" s="15" t="s">
        <v>448</v>
      </c>
      <c r="B26" s="17" t="n">
        <v>2419</v>
      </c>
      <c r="C26" s="18">
        <f>(2131.0/B26*100)</f>
        <v/>
      </c>
      <c r="D26" s="19" t="n">
        <v>288</v>
      </c>
      <c r="E26" s="18" t="n">
        <v>18.36217104</v>
      </c>
      <c r="F26" s="20" t="n">
        <v>2.65831128</v>
      </c>
      <c r="G26" s="18" t="n">
        <v>81.31711445000001</v>
      </c>
      <c r="H26" s="20" t="n">
        <v>2.70946799</v>
      </c>
      <c r="I26" s="18" t="n">
        <v>0</v>
      </c>
      <c r="J26" s="20" t="n">
        <v>0</v>
      </c>
      <c r="K26" s="18" t="n">
        <v>0.32071451</v>
      </c>
      <c r="L26" s="20" t="n">
        <v>0.31218094</v>
      </c>
      <c r="M26" s="18" t="n">
        <v>0</v>
      </c>
      <c r="N26" s="20" t="n">
        <v>0</v>
      </c>
      <c r="O26" s="18" t="n">
        <v>0</v>
      </c>
      <c r="P26" s="20" t="n">
        <v>0</v>
      </c>
      <c r="Q26" s="18" t="n">
        <v>0</v>
      </c>
      <c r="R26" s="20" t="n">
        <v>0</v>
      </c>
    </row>
    <row r="27" spans="1:18">
      <c r="A27" s="15" t="s">
        <v>449</v>
      </c>
      <c r="B27" s="17" t="n">
        <v>2683</v>
      </c>
      <c r="C27" s="18">
        <f>(2355.0/B27*100)</f>
        <v/>
      </c>
      <c r="D27" s="19" t="n">
        <v>328</v>
      </c>
      <c r="E27" s="18" t="n">
        <v>39.06668379</v>
      </c>
      <c r="F27" s="20" t="n">
        <v>2.69077931</v>
      </c>
      <c r="G27" s="18" t="n">
        <v>57.85138095</v>
      </c>
      <c r="H27" s="20" t="n">
        <v>2.75810208</v>
      </c>
      <c r="I27" s="18" t="n">
        <v>0</v>
      </c>
      <c r="J27" s="20" t="n">
        <v>0</v>
      </c>
      <c r="K27" s="18" t="n">
        <v>1.57356449</v>
      </c>
      <c r="L27" s="20" t="n">
        <v>0.70114449</v>
      </c>
      <c r="M27" s="18" t="n">
        <v>0</v>
      </c>
      <c r="N27" s="20" t="n">
        <v>0</v>
      </c>
      <c r="O27" s="18" t="n">
        <v>0</v>
      </c>
      <c r="P27" s="20" t="n">
        <v>0</v>
      </c>
      <c r="Q27" s="18" t="n">
        <v>1.50837078</v>
      </c>
      <c r="R27" s="20" t="n">
        <v>0.67174564</v>
      </c>
    </row>
    <row r="28" spans="1:18">
      <c r="A28" s="15" t="s">
        <v>450</v>
      </c>
      <c r="B28" s="17" t="n">
        <v>3803</v>
      </c>
      <c r="C28" s="18">
        <f>(3403.0/B28*100)</f>
        <v/>
      </c>
      <c r="D28" s="19" t="n">
        <v>400</v>
      </c>
      <c r="E28" s="18" t="n">
        <v>59.17649478</v>
      </c>
      <c r="F28" s="20" t="n">
        <v>2.6245046</v>
      </c>
      <c r="G28" s="18" t="n">
        <v>39.08434204</v>
      </c>
      <c r="H28" s="20" t="n">
        <v>2.52675587</v>
      </c>
      <c r="I28" s="18" t="n">
        <v>0</v>
      </c>
      <c r="J28" s="20" t="n">
        <v>0</v>
      </c>
      <c r="K28" s="18" t="n">
        <v>1.31476049</v>
      </c>
      <c r="L28" s="20" t="n">
        <v>0.71652845</v>
      </c>
      <c r="M28" s="18" t="n">
        <v>0</v>
      </c>
      <c r="N28" s="20" t="n">
        <v>0</v>
      </c>
      <c r="O28" s="18" t="n">
        <v>0</v>
      </c>
      <c r="P28" s="20" t="n">
        <v>0</v>
      </c>
      <c r="Q28" s="18" t="n">
        <v>0.42440268</v>
      </c>
      <c r="R28" s="20" t="n">
        <v>0.30392947</v>
      </c>
    </row>
    <row r="29" spans="1:18">
      <c r="A29" s="15" t="s">
        <v>451</v>
      </c>
      <c r="B29" s="17" t="n">
        <v>2700</v>
      </c>
      <c r="C29" s="18">
        <f>(2338.0/B29*100)</f>
        <v/>
      </c>
      <c r="D29" s="19" t="n">
        <v>362</v>
      </c>
      <c r="E29" s="18" t="n">
        <v>34.96289958</v>
      </c>
      <c r="F29" s="20" t="n">
        <v>2.59749411</v>
      </c>
      <c r="G29" s="18" t="n">
        <v>63.3584703</v>
      </c>
      <c r="H29" s="20" t="n">
        <v>2.93932752</v>
      </c>
      <c r="I29" s="18" t="n">
        <v>0</v>
      </c>
      <c r="J29" s="20" t="n">
        <v>0</v>
      </c>
      <c r="K29" s="18" t="n">
        <v>1.14865501</v>
      </c>
      <c r="L29" s="20" t="n">
        <v>0.56883272</v>
      </c>
      <c r="M29" s="18" t="n">
        <v>0</v>
      </c>
      <c r="N29" s="20" t="n">
        <v>0</v>
      </c>
      <c r="O29" s="18" t="n">
        <v>0</v>
      </c>
      <c r="P29" s="20" t="n">
        <v>0</v>
      </c>
      <c r="Q29" s="18" t="n">
        <v>0.52997512</v>
      </c>
      <c r="R29" s="20" t="n">
        <v>0.37546796</v>
      </c>
    </row>
    <row r="30" spans="1:18">
      <c r="A30" s="15" t="s">
        <v>452</v>
      </c>
      <c r="B30" s="17" t="n">
        <v>2257</v>
      </c>
      <c r="C30" s="18">
        <f>(2011.0/B30*100)</f>
        <v/>
      </c>
      <c r="D30" s="19" t="n">
        <v>246</v>
      </c>
      <c r="E30" s="18" t="n">
        <v>40.16246038</v>
      </c>
      <c r="F30" s="20" t="n">
        <v>3.26904596</v>
      </c>
      <c r="G30" s="18" t="n">
        <v>58.54871252</v>
      </c>
      <c r="H30" s="20" t="n">
        <v>3.31701275</v>
      </c>
      <c r="I30" s="18" t="n">
        <v>0</v>
      </c>
      <c r="J30" s="20" t="n">
        <v>0</v>
      </c>
      <c r="K30" s="18" t="n">
        <v>0.70834346</v>
      </c>
      <c r="L30" s="20" t="n">
        <v>0.48272183</v>
      </c>
      <c r="M30" s="18" t="n">
        <v>0</v>
      </c>
      <c r="N30" s="20" t="n">
        <v>0</v>
      </c>
      <c r="O30" s="18" t="n">
        <v>0</v>
      </c>
      <c r="P30" s="20" t="n">
        <v>0</v>
      </c>
      <c r="Q30" s="18" t="n">
        <v>0.58048364</v>
      </c>
      <c r="R30" s="20" t="n">
        <v>0.58130475</v>
      </c>
    </row>
    <row r="31" spans="1:18">
      <c r="A31" s="15" t="s">
        <v>453</v>
      </c>
      <c r="B31" s="17" t="n">
        <v>2706</v>
      </c>
      <c r="C31" s="18">
        <f>(2372.0/B31*100)</f>
        <v/>
      </c>
      <c r="D31" s="19" t="n">
        <v>334</v>
      </c>
      <c r="E31" s="18" t="n">
        <v>28.30877726</v>
      </c>
      <c r="F31" s="20" t="n">
        <v>2.2874376</v>
      </c>
      <c r="G31" s="18" t="n">
        <v>67.23228933999999</v>
      </c>
      <c r="H31" s="20" t="n">
        <v>2.377487</v>
      </c>
      <c r="I31" s="18" t="n">
        <v>0</v>
      </c>
      <c r="J31" s="20" t="n">
        <v>0</v>
      </c>
      <c r="K31" s="18" t="n">
        <v>3.88384773</v>
      </c>
      <c r="L31" s="20" t="n">
        <v>1.19702682</v>
      </c>
      <c r="M31" s="18" t="n">
        <v>0</v>
      </c>
      <c r="N31" s="20" t="n">
        <v>0</v>
      </c>
      <c r="O31" s="18" t="n">
        <v>0</v>
      </c>
      <c r="P31" s="20" t="n">
        <v>0</v>
      </c>
      <c r="Q31" s="18" t="n">
        <v>0.57508567</v>
      </c>
      <c r="R31" s="20" t="n">
        <v>0.5345559600000001</v>
      </c>
    </row>
    <row r="32" spans="1:18">
      <c r="A32" s="15" t="s">
        <v>454</v>
      </c>
      <c r="B32" s="17" t="n">
        <v>2209</v>
      </c>
      <c r="C32" s="18">
        <f>(1826.0/B32*100)</f>
        <v/>
      </c>
      <c r="D32" s="19" t="n">
        <v>383</v>
      </c>
      <c r="E32" s="18" t="n">
        <v>28.12073801</v>
      </c>
      <c r="F32" s="20" t="n">
        <v>2.41659168</v>
      </c>
      <c r="G32" s="18" t="n">
        <v>70.32316895</v>
      </c>
      <c r="H32" s="20" t="n">
        <v>2.42195423</v>
      </c>
      <c r="I32" s="18" t="n">
        <v>0</v>
      </c>
      <c r="J32" s="20" t="n">
        <v>0</v>
      </c>
      <c r="K32" s="18" t="n">
        <v>0.48528637</v>
      </c>
      <c r="L32" s="20" t="n">
        <v>0.35357643</v>
      </c>
      <c r="M32" s="18" t="n">
        <v>0</v>
      </c>
      <c r="N32" s="20" t="n">
        <v>0</v>
      </c>
      <c r="O32" s="18" t="n">
        <v>0</v>
      </c>
      <c r="P32" s="20" t="n">
        <v>0</v>
      </c>
      <c r="Q32" s="18" t="n">
        <v>1.07080667</v>
      </c>
      <c r="R32" s="20" t="n">
        <v>0.51116191</v>
      </c>
    </row>
    <row r="33" spans="1:18">
      <c r="A33" s="15" t="s">
        <v>455</v>
      </c>
      <c r="B33" s="17" t="n">
        <v>3651</v>
      </c>
      <c r="C33" s="18">
        <f>(3244.0/B33*100)</f>
        <v/>
      </c>
      <c r="D33" s="19" t="n">
        <v>407</v>
      </c>
      <c r="E33" s="18" t="n">
        <v>28.89095642</v>
      </c>
      <c r="F33" s="20" t="n">
        <v>2.39177519</v>
      </c>
      <c r="G33" s="18" t="n">
        <v>70.34473847</v>
      </c>
      <c r="H33" s="20" t="n">
        <v>2.40753428</v>
      </c>
      <c r="I33" s="18" t="n">
        <v>0</v>
      </c>
      <c r="J33" s="20" t="n">
        <v>0</v>
      </c>
      <c r="K33" s="18" t="n">
        <v>0.72504125</v>
      </c>
      <c r="L33" s="20" t="n">
        <v>0.47942554</v>
      </c>
      <c r="M33" s="18" t="n">
        <v>0</v>
      </c>
      <c r="N33" s="20" t="n">
        <v>0</v>
      </c>
      <c r="O33" s="18" t="n">
        <v>0</v>
      </c>
      <c r="P33" s="20" t="n">
        <v>0</v>
      </c>
      <c r="Q33" s="18" t="n">
        <v>0.03926386</v>
      </c>
      <c r="R33" s="20" t="n">
        <v>0.0395833</v>
      </c>
    </row>
    <row r="34" spans="1:18">
      <c r="A34" s="15" t="s">
        <v>456</v>
      </c>
      <c r="B34" s="17" t="n">
        <v>3035</v>
      </c>
      <c r="C34" s="18">
        <f>(2640.0/B34*100)</f>
        <v/>
      </c>
      <c r="D34" s="19" t="n">
        <v>395</v>
      </c>
      <c r="E34" s="18" t="n">
        <v>36.90724347</v>
      </c>
      <c r="F34" s="20" t="n">
        <v>2.80673476</v>
      </c>
      <c r="G34" s="18" t="n">
        <v>60.5934858</v>
      </c>
      <c r="H34" s="20" t="n">
        <v>2.76858608</v>
      </c>
      <c r="I34" s="18" t="n">
        <v>0</v>
      </c>
      <c r="J34" s="20" t="n">
        <v>0</v>
      </c>
      <c r="K34" s="18" t="n">
        <v>1.69061774</v>
      </c>
      <c r="L34" s="20" t="n">
        <v>0.71823132</v>
      </c>
      <c r="M34" s="18" t="n">
        <v>0</v>
      </c>
      <c r="N34" s="20" t="n">
        <v>0</v>
      </c>
      <c r="O34" s="18" t="n">
        <v>0</v>
      </c>
      <c r="P34" s="20" t="n">
        <v>0</v>
      </c>
      <c r="Q34" s="18" t="n">
        <v>0.80865299</v>
      </c>
      <c r="R34" s="20" t="n">
        <v>0.42601908</v>
      </c>
    </row>
    <row r="35" spans="1:18">
      <c r="A35" s="15" t="s">
        <v>457</v>
      </c>
      <c r="B35" s="17" t="n">
        <v>2901</v>
      </c>
      <c r="C35" s="18">
        <f>(2517.0/B35*100)</f>
        <v/>
      </c>
      <c r="D35" s="19" t="n">
        <v>384</v>
      </c>
      <c r="E35" s="18" t="n">
        <v>30.74199911</v>
      </c>
      <c r="F35" s="20" t="n">
        <v>2.62229724</v>
      </c>
      <c r="G35" s="18" t="n">
        <v>68.49520273</v>
      </c>
      <c r="H35" s="20" t="n">
        <v>2.62831353</v>
      </c>
      <c r="I35" s="18" t="n">
        <v>0</v>
      </c>
      <c r="J35" s="20" t="n">
        <v>0</v>
      </c>
      <c r="K35" s="18" t="n">
        <v>0.37902536</v>
      </c>
      <c r="L35" s="20" t="n">
        <v>0.22129735</v>
      </c>
      <c r="M35" s="18" t="n">
        <v>0</v>
      </c>
      <c r="N35" s="20" t="n">
        <v>0</v>
      </c>
      <c r="O35" s="18" t="n">
        <v>0</v>
      </c>
      <c r="P35" s="20" t="n">
        <v>0</v>
      </c>
      <c r="Q35" s="18" t="n">
        <v>0.3837728</v>
      </c>
      <c r="R35" s="20" t="n">
        <v>0.29904823</v>
      </c>
    </row>
    <row r="36" spans="1:18">
      <c r="A36" s="15" t="s">
        <v>458</v>
      </c>
      <c r="B36" s="17" t="n">
        <v>3404</v>
      </c>
      <c r="C36" s="18">
        <f>(3020.0/B36*100)</f>
        <v/>
      </c>
      <c r="D36" s="19" t="n">
        <v>384</v>
      </c>
      <c r="E36" s="18" t="n">
        <v>29.3200768</v>
      </c>
      <c r="F36" s="20" t="n">
        <v>2.14915627</v>
      </c>
      <c r="G36" s="18" t="n">
        <v>68.92606981</v>
      </c>
      <c r="H36" s="20" t="n">
        <v>2.24057007</v>
      </c>
      <c r="I36" s="18" t="n">
        <v>0</v>
      </c>
      <c r="J36" s="20" t="n">
        <v>0</v>
      </c>
      <c r="K36" s="18" t="n">
        <v>1.12470943</v>
      </c>
      <c r="L36" s="20" t="n">
        <v>0.63039896</v>
      </c>
      <c r="M36" s="18" t="n">
        <v>0</v>
      </c>
      <c r="N36" s="20" t="n">
        <v>0</v>
      </c>
      <c r="O36" s="18" t="n">
        <v>0</v>
      </c>
      <c r="P36" s="20" t="n">
        <v>0</v>
      </c>
      <c r="Q36" s="18" t="n">
        <v>0.62914397</v>
      </c>
      <c r="R36" s="20" t="n">
        <v>0.43050287</v>
      </c>
    </row>
    <row r="37" spans="1:18">
      <c r="A37" s="15" t="s">
        <v>459</v>
      </c>
      <c r="B37" s="17" t="n">
        <v>2731</v>
      </c>
      <c r="C37" s="18">
        <f>(2415.0/B37*100)</f>
        <v/>
      </c>
      <c r="D37" s="19" t="n">
        <v>316</v>
      </c>
      <c r="E37" s="18" t="n">
        <v>30.82952838</v>
      </c>
      <c r="F37" s="20" t="n">
        <v>2.65062112</v>
      </c>
      <c r="G37" s="18" t="n">
        <v>67.02059045999999</v>
      </c>
      <c r="H37" s="20" t="n">
        <v>2.69586076</v>
      </c>
      <c r="I37" s="18" t="n">
        <v>0</v>
      </c>
      <c r="J37" s="20" t="n">
        <v>0</v>
      </c>
      <c r="K37" s="18" t="n">
        <v>1.86808015</v>
      </c>
      <c r="L37" s="20" t="n">
        <v>0.60861032</v>
      </c>
      <c r="M37" s="18" t="n">
        <v>0</v>
      </c>
      <c r="N37" s="20" t="n">
        <v>0</v>
      </c>
      <c r="O37" s="18" t="n">
        <v>0</v>
      </c>
      <c r="P37" s="20" t="n">
        <v>0</v>
      </c>
      <c r="Q37" s="18" t="n">
        <v>0.28180102</v>
      </c>
      <c r="R37" s="20" t="n">
        <v>0.28359158</v>
      </c>
    </row>
    <row r="38" spans="1:18">
      <c r="A38" s="15" t="s">
        <v>460</v>
      </c>
      <c r="B38" s="17" t="n">
        <v>2807</v>
      </c>
      <c r="C38" s="18">
        <f>(2351.0/B38*100)</f>
        <v/>
      </c>
      <c r="D38" s="19" t="n">
        <v>456</v>
      </c>
      <c r="E38" s="18" t="n">
        <v>32.52983612</v>
      </c>
      <c r="F38" s="20" t="n">
        <v>2.60972115</v>
      </c>
      <c r="G38" s="18" t="n">
        <v>65.31156467</v>
      </c>
      <c r="H38" s="20" t="n">
        <v>2.6267777</v>
      </c>
      <c r="I38" s="18" t="n">
        <v>0</v>
      </c>
      <c r="J38" s="20" t="n">
        <v>0</v>
      </c>
      <c r="K38" s="18" t="n">
        <v>1.3841117</v>
      </c>
      <c r="L38" s="20" t="n">
        <v>0.54946196</v>
      </c>
      <c r="M38" s="18" t="n">
        <v>0</v>
      </c>
      <c r="N38" s="20" t="n">
        <v>0</v>
      </c>
      <c r="O38" s="18" t="n">
        <v>0</v>
      </c>
      <c r="P38" s="20" t="n">
        <v>0</v>
      </c>
      <c r="Q38" s="18" t="n">
        <v>0.77448751</v>
      </c>
      <c r="R38" s="20" t="n">
        <v>0.44872987</v>
      </c>
    </row>
    <row r="39" spans="1:18">
      <c r="A39" s="15" t="s">
        <v>461</v>
      </c>
      <c r="B39" s="17" t="n">
        <v>2938</v>
      </c>
      <c r="C39" s="18">
        <f>(2567.0/B39*100)</f>
        <v/>
      </c>
      <c r="D39" s="19" t="n">
        <v>371</v>
      </c>
      <c r="E39" s="18" t="n">
        <v>48.14067566</v>
      </c>
      <c r="F39" s="20" t="n">
        <v>2.98705423</v>
      </c>
      <c r="G39" s="18" t="n">
        <v>50.22210204</v>
      </c>
      <c r="H39" s="20" t="n">
        <v>2.93105508</v>
      </c>
      <c r="I39" s="18" t="n">
        <v>0</v>
      </c>
      <c r="J39" s="20" t="n">
        <v>0</v>
      </c>
      <c r="K39" s="18" t="n">
        <v>0.48183476</v>
      </c>
      <c r="L39" s="20" t="n">
        <v>0.2887516</v>
      </c>
      <c r="M39" s="18" t="n">
        <v>0</v>
      </c>
      <c r="N39" s="20" t="n">
        <v>0</v>
      </c>
      <c r="O39" s="18" t="n">
        <v>0</v>
      </c>
      <c r="P39" s="20" t="n">
        <v>0</v>
      </c>
      <c r="Q39" s="18" t="n">
        <v>1.15538754</v>
      </c>
      <c r="R39" s="20" t="n">
        <v>0.48047949</v>
      </c>
    </row>
    <row r="40" spans="1:18">
      <c r="A40" s="15" t="s">
        <v>462</v>
      </c>
      <c r="B40" s="17" t="n">
        <v>6922</v>
      </c>
      <c r="C40" s="18">
        <f>(6072.0/B40*100)</f>
        <v/>
      </c>
      <c r="D40" s="19" t="n">
        <v>850</v>
      </c>
      <c r="E40" s="18" t="n">
        <v>45.79529425</v>
      </c>
      <c r="F40" s="20" t="n">
        <v>3.00060653</v>
      </c>
      <c r="G40" s="18" t="n">
        <v>53.00385579</v>
      </c>
      <c r="H40" s="20" t="n">
        <v>3.02155265</v>
      </c>
      <c r="I40" s="18" t="n">
        <v>0</v>
      </c>
      <c r="J40" s="20" t="n">
        <v>0</v>
      </c>
      <c r="K40" s="18" t="n">
        <v>0.6617986300000001</v>
      </c>
      <c r="L40" s="20" t="n">
        <v>0.39471865</v>
      </c>
      <c r="M40" s="18" t="n">
        <v>0</v>
      </c>
      <c r="N40" s="20" t="n">
        <v>0</v>
      </c>
      <c r="O40" s="18" t="n">
        <v>0</v>
      </c>
      <c r="P40" s="20" t="n">
        <v>0</v>
      </c>
      <c r="Q40" s="18" t="n">
        <v>0.5390513300000001</v>
      </c>
      <c r="R40" s="20" t="n">
        <v>0.42985057</v>
      </c>
    </row>
    <row r="41" spans="1:18">
      <c r="A41" s="15" t="s">
        <v>463</v>
      </c>
      <c r="B41" s="17" t="n">
        <v>2854</v>
      </c>
      <c r="C41" s="18">
        <f>(2498.0/B41*100)</f>
        <v/>
      </c>
      <c r="D41" s="19" t="n">
        <v>356</v>
      </c>
      <c r="E41" s="18" t="n">
        <v>39.57078565</v>
      </c>
      <c r="F41" s="20" t="n">
        <v>2.80748641</v>
      </c>
      <c r="G41" s="18" t="n">
        <v>58.56598153</v>
      </c>
      <c r="H41" s="20" t="n">
        <v>2.68779847</v>
      </c>
      <c r="I41" s="18" t="n">
        <v>0</v>
      </c>
      <c r="J41" s="20" t="n">
        <v>0</v>
      </c>
      <c r="K41" s="18" t="n">
        <v>1.54548795</v>
      </c>
      <c r="L41" s="20" t="n">
        <v>0.82066207</v>
      </c>
      <c r="M41" s="18" t="n">
        <v>0</v>
      </c>
      <c r="N41" s="20" t="n">
        <v>0</v>
      </c>
      <c r="O41" s="18" t="n">
        <v>0</v>
      </c>
      <c r="P41" s="20" t="n">
        <v>0</v>
      </c>
      <c r="Q41" s="18" t="n">
        <v>0.31774487</v>
      </c>
      <c r="R41" s="20" t="n">
        <v>0.32296568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(11040.0/B46*100)</f>
        <v/>
      </c>
      <c r="D46" s="19" t="n">
        <v>1033</v>
      </c>
      <c r="E46" s="18" t="n">
        <v>44.33790366</v>
      </c>
      <c r="F46" s="20" t="n">
        <v>1.82654858</v>
      </c>
      <c r="G46" s="18" t="n">
        <v>51.30508764</v>
      </c>
      <c r="H46" s="20" t="n">
        <v>1.91790136</v>
      </c>
      <c r="I46" s="18" t="n">
        <v>0</v>
      </c>
      <c r="J46" s="20" t="n">
        <v>0</v>
      </c>
      <c r="K46" s="18" t="n">
        <v>2.90902707</v>
      </c>
      <c r="L46" s="20" t="n">
        <v>0.69597316</v>
      </c>
      <c r="M46" s="18" t="n">
        <v>0</v>
      </c>
      <c r="N46" s="20" t="n">
        <v>0</v>
      </c>
      <c r="O46" s="18" t="n">
        <v>0</v>
      </c>
      <c r="P46" s="20" t="n">
        <v>0</v>
      </c>
      <c r="Q46" s="18" t="n">
        <v>1.44798163</v>
      </c>
      <c r="R46" s="20" t="n">
        <v>0.4543897</v>
      </c>
    </row>
    <row r="47" spans="1:18">
      <c r="A47" s="15" t="s">
        <v>470</v>
      </c>
      <c r="B47" s="17" t="n">
        <v>2823</v>
      </c>
      <c r="C47" s="18">
        <f>(2483.0/B47*100)</f>
        <v/>
      </c>
      <c r="D47" s="19" t="n">
        <v>340</v>
      </c>
      <c r="E47" s="18" t="n">
        <v>33.29191267</v>
      </c>
      <c r="F47" s="20" t="n">
        <v>2.3317271</v>
      </c>
      <c r="G47" s="18" t="n">
        <v>62.7040871</v>
      </c>
      <c r="H47" s="20" t="n">
        <v>2.3607424</v>
      </c>
      <c r="I47" s="18" t="n">
        <v>0</v>
      </c>
      <c r="J47" s="20" t="n">
        <v>0</v>
      </c>
      <c r="K47" s="18" t="n">
        <v>2.10240087</v>
      </c>
      <c r="L47" s="20" t="n">
        <v>0.83034675</v>
      </c>
      <c r="M47" s="18" t="n">
        <v>0</v>
      </c>
      <c r="N47" s="20" t="n">
        <v>0</v>
      </c>
      <c r="O47" s="18" t="n">
        <v>0</v>
      </c>
      <c r="P47" s="20" t="n">
        <v>0</v>
      </c>
      <c r="Q47" s="18" t="n">
        <v>1.90159936</v>
      </c>
      <c r="R47" s="20" t="n">
        <v>0.8522411600000001</v>
      </c>
    </row>
    <row r="48" spans="1:18">
      <c r="A48" s="15" t="s">
        <v>471</v>
      </c>
      <c r="B48" s="17" t="n">
        <v>4682</v>
      </c>
      <c r="C48" s="18">
        <f>(4130.0/B48*100)</f>
        <v/>
      </c>
      <c r="D48" s="19" t="n">
        <v>552</v>
      </c>
      <c r="E48" s="18" t="n">
        <v>23.40603594</v>
      </c>
      <c r="F48" s="20" t="n">
        <v>2.85674381</v>
      </c>
      <c r="G48" s="18" t="n">
        <v>73.46902618999999</v>
      </c>
      <c r="H48" s="20" t="n">
        <v>3.07440887</v>
      </c>
      <c r="I48" s="18" t="n">
        <v>0</v>
      </c>
      <c r="J48" s="20" t="n">
        <v>0</v>
      </c>
      <c r="K48" s="18" t="n">
        <v>2.37443464</v>
      </c>
      <c r="L48" s="20" t="n">
        <v>0.99909104</v>
      </c>
      <c r="M48" s="18" t="n">
        <v>0</v>
      </c>
      <c r="N48" s="20" t="n">
        <v>0</v>
      </c>
      <c r="O48" s="18" t="n">
        <v>0</v>
      </c>
      <c r="P48" s="20" t="n">
        <v>0</v>
      </c>
      <c r="Q48" s="18" t="n">
        <v>0.75050323</v>
      </c>
      <c r="R48" s="20" t="n">
        <v>0.50811832</v>
      </c>
    </row>
    <row r="49" spans="1:18">
      <c r="A49" s="15" t="s">
        <v>472</v>
      </c>
      <c r="B49" s="17" t="n">
        <v>6158</v>
      </c>
      <c r="C49" s="18">
        <f>(5427.0/B49*100)</f>
        <v/>
      </c>
      <c r="D49" s="19" t="n">
        <v>731</v>
      </c>
      <c r="E49" s="18" t="n">
        <v>46.25917675</v>
      </c>
      <c r="F49" s="20" t="n">
        <v>2.33143325</v>
      </c>
      <c r="G49" s="18" t="n">
        <v>48.20961288</v>
      </c>
      <c r="H49" s="20" t="n">
        <v>2.42301228</v>
      </c>
      <c r="I49" s="18" t="n">
        <v>0</v>
      </c>
      <c r="J49" s="20" t="n">
        <v>0</v>
      </c>
      <c r="K49" s="18" t="n">
        <v>3.89229066</v>
      </c>
      <c r="L49" s="20" t="n">
        <v>0.71455915</v>
      </c>
      <c r="M49" s="18" t="n">
        <v>0</v>
      </c>
      <c r="N49" s="20" t="n">
        <v>0</v>
      </c>
      <c r="O49" s="18" t="n">
        <v>0</v>
      </c>
      <c r="P49" s="20" t="n">
        <v>0</v>
      </c>
      <c r="Q49" s="18" t="n">
        <v>1.6389197</v>
      </c>
      <c r="R49" s="20" t="n">
        <v>0.57214716</v>
      </c>
    </row>
    <row r="50" spans="1:18">
      <c r="A50" s="15" t="s">
        <v>473</v>
      </c>
      <c r="B50" s="17" t="n">
        <v>3494</v>
      </c>
      <c r="C50" s="18">
        <f>(2834.0/B50*100)</f>
        <v/>
      </c>
      <c r="D50" s="19" t="n">
        <v>660</v>
      </c>
      <c r="E50" s="18" t="n">
        <v>47.95696405</v>
      </c>
      <c r="F50" s="20" t="n">
        <v>2.26875502</v>
      </c>
      <c r="G50" s="18" t="n">
        <v>51.04871393</v>
      </c>
      <c r="H50" s="20" t="n">
        <v>2.30727109</v>
      </c>
      <c r="I50" s="18" t="n">
        <v>0</v>
      </c>
      <c r="J50" s="20" t="n">
        <v>0</v>
      </c>
      <c r="K50" s="18" t="n">
        <v>0.7243875</v>
      </c>
      <c r="L50" s="20" t="n">
        <v>0.36576426</v>
      </c>
      <c r="M50" s="18" t="n">
        <v>0</v>
      </c>
      <c r="N50" s="20" t="n">
        <v>0</v>
      </c>
      <c r="O50" s="18" t="n">
        <v>0</v>
      </c>
      <c r="P50" s="20" t="n">
        <v>0</v>
      </c>
      <c r="Q50" s="18" t="n">
        <v>0.26993452</v>
      </c>
      <c r="R50" s="20" t="n">
        <v>0.15871482</v>
      </c>
    </row>
    <row r="51" spans="1:18">
      <c r="A51" s="15" t="s">
        <v>474</v>
      </c>
      <c r="B51" s="17" t="n">
        <v>3013</v>
      </c>
      <c r="C51" s="18">
        <f>(2648.0/B51*100)</f>
        <v/>
      </c>
      <c r="D51" s="19" t="n">
        <v>365</v>
      </c>
      <c r="E51" s="18" t="n">
        <v>33.79375386</v>
      </c>
      <c r="F51" s="20" t="n">
        <v>2.37455801</v>
      </c>
      <c r="G51" s="18" t="n">
        <v>64.49231648</v>
      </c>
      <c r="H51" s="20" t="n">
        <v>2.48257341</v>
      </c>
      <c r="I51" s="18" t="n">
        <v>0</v>
      </c>
      <c r="J51" s="20" t="n">
        <v>0</v>
      </c>
      <c r="K51" s="18" t="n">
        <v>0.1708272</v>
      </c>
      <c r="L51" s="20" t="n">
        <v>0.16923613</v>
      </c>
      <c r="M51" s="18" t="n">
        <v>0</v>
      </c>
      <c r="N51" s="20" t="n">
        <v>0</v>
      </c>
      <c r="O51" s="18" t="n">
        <v>0</v>
      </c>
      <c r="P51" s="20" t="n">
        <v>0</v>
      </c>
      <c r="Q51" s="18" t="n">
        <v>1.54310247</v>
      </c>
      <c r="R51" s="20" t="n">
        <v>0.77438817</v>
      </c>
    </row>
    <row r="52" spans="1:18">
      <c r="A52" s="15" t="s">
        <v>475</v>
      </c>
      <c r="B52" s="17" t="n">
        <v>2760</v>
      </c>
      <c r="C52" s="18">
        <f>(2421.0/B52*100)</f>
        <v/>
      </c>
      <c r="D52" s="19" t="n">
        <v>339</v>
      </c>
      <c r="E52" s="18" t="n">
        <v>40.34821458</v>
      </c>
      <c r="F52" s="20" t="n">
        <v>2.80972541</v>
      </c>
      <c r="G52" s="18" t="n">
        <v>56.96522999</v>
      </c>
      <c r="H52" s="20" t="n">
        <v>3.0124397</v>
      </c>
      <c r="I52" s="18" t="n">
        <v>0</v>
      </c>
      <c r="J52" s="20" t="n">
        <v>0</v>
      </c>
      <c r="K52" s="18" t="n">
        <v>2.26124425</v>
      </c>
      <c r="L52" s="20" t="n">
        <v>0.9088079999999999</v>
      </c>
      <c r="M52" s="18" t="n">
        <v>0</v>
      </c>
      <c r="N52" s="20" t="n">
        <v>0</v>
      </c>
      <c r="O52" s="18" t="n">
        <v>0</v>
      </c>
      <c r="P52" s="20" t="n">
        <v>0</v>
      </c>
      <c r="Q52" s="18" t="n">
        <v>0.42531118</v>
      </c>
      <c r="R52" s="20" t="n">
        <v>0.42478027</v>
      </c>
    </row>
    <row r="53" spans="1:18">
      <c r="A53" s="15" t="s">
        <v>476</v>
      </c>
      <c r="B53" s="17" t="n">
        <v>2474</v>
      </c>
      <c r="C53" s="18">
        <f>(2058.0/B53*100)</f>
        <v/>
      </c>
      <c r="D53" s="19" t="n">
        <v>416</v>
      </c>
      <c r="E53" s="18" t="n">
        <v>49.99971176</v>
      </c>
      <c r="F53" s="20" t="n">
        <v>2.55944297</v>
      </c>
      <c r="G53" s="18" t="n">
        <v>24.86965984</v>
      </c>
      <c r="H53" s="20" t="n">
        <v>2.58798629</v>
      </c>
      <c r="I53" s="18" t="n">
        <v>0</v>
      </c>
      <c r="J53" s="20" t="n">
        <v>0</v>
      </c>
      <c r="K53" s="18" t="n">
        <v>23.51365152</v>
      </c>
      <c r="L53" s="20" t="n">
        <v>1.91580612</v>
      </c>
      <c r="M53" s="18" t="n">
        <v>0</v>
      </c>
      <c r="N53" s="20" t="n">
        <v>0</v>
      </c>
      <c r="O53" s="18" t="n">
        <v>0</v>
      </c>
      <c r="P53" s="20" t="n">
        <v>0</v>
      </c>
      <c r="Q53" s="18" t="n">
        <v>1.61697687</v>
      </c>
      <c r="R53" s="20" t="n">
        <v>0.78508908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(2357.0/B55*100)</f>
        <v/>
      </c>
      <c r="D55" s="19" t="n">
        <v>318</v>
      </c>
      <c r="E55" s="18" t="n">
        <v>24.53122955</v>
      </c>
      <c r="F55" s="20" t="n">
        <v>2.21580282</v>
      </c>
      <c r="G55" s="18" t="n">
        <v>74.81069567999999</v>
      </c>
      <c r="H55" s="20" t="n">
        <v>2.27660919</v>
      </c>
      <c r="I55" s="18" t="n">
        <v>0</v>
      </c>
      <c r="J55" s="20" t="n">
        <v>0</v>
      </c>
      <c r="K55" s="18" t="n">
        <v>0.36496553</v>
      </c>
      <c r="L55" s="20" t="n">
        <v>0.38147182</v>
      </c>
      <c r="M55" s="18" t="n">
        <v>0</v>
      </c>
      <c r="N55" s="20" t="n">
        <v>0</v>
      </c>
      <c r="O55" s="18" t="n">
        <v>0</v>
      </c>
      <c r="P55" s="20" t="n">
        <v>0</v>
      </c>
      <c r="Q55" s="18" t="n">
        <v>0.29310924</v>
      </c>
      <c r="R55" s="20" t="n">
        <v>0.29346292</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(2811.0/B61*100)</f>
        <v/>
      </c>
      <c r="D61" s="19" t="n">
        <v>390</v>
      </c>
      <c r="E61" s="18" t="n">
        <v>39.61895248</v>
      </c>
      <c r="F61" s="20" t="n">
        <v>3.03746029</v>
      </c>
      <c r="G61" s="18" t="n">
        <v>59.77212393</v>
      </c>
      <c r="H61" s="20" t="n">
        <v>3.02638073</v>
      </c>
      <c r="I61" s="18" t="n">
        <v>0</v>
      </c>
      <c r="J61" s="20" t="n">
        <v>0</v>
      </c>
      <c r="K61" s="18" t="n">
        <v>0.60892359</v>
      </c>
      <c r="L61" s="20" t="n">
        <v>0.40403514</v>
      </c>
      <c r="M61" s="18" t="n">
        <v>0</v>
      </c>
      <c r="N61" s="20" t="n">
        <v>0</v>
      </c>
      <c r="O61" s="18" t="n">
        <v>0</v>
      </c>
      <c r="P61" s="20" t="n">
        <v>0</v>
      </c>
      <c r="Q61" s="18" t="n">
        <v>0</v>
      </c>
      <c r="R61" s="20" t="n">
        <v>0</v>
      </c>
    </row>
    <row r="62" spans="1:18">
      <c r="A62" s="15" t="s">
        <v>486</v>
      </c>
      <c r="B62" s="17" t="n">
        <v>2230</v>
      </c>
      <c r="C62" s="18">
        <f>(1991.0/B62*100)</f>
        <v/>
      </c>
      <c r="D62" s="19" t="n">
        <v>239</v>
      </c>
      <c r="E62" s="18" t="n">
        <v>31.56090426</v>
      </c>
      <c r="F62" s="20" t="n">
        <v>3.20708591</v>
      </c>
      <c r="G62" s="18" t="n">
        <v>68.43909574</v>
      </c>
      <c r="H62" s="20" t="n">
        <v>3.20708591</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(2439.0/B67*100)</f>
        <v/>
      </c>
      <c r="D67" s="19" t="n">
        <v>332</v>
      </c>
      <c r="E67" s="18" t="n">
        <v>36.53157898</v>
      </c>
      <c r="F67" s="20" t="n">
        <v>2.68324845</v>
      </c>
      <c r="G67" s="18" t="n">
        <v>58.71927899</v>
      </c>
      <c r="H67" s="20" t="n">
        <v>2.7874116</v>
      </c>
      <c r="I67" s="18" t="n">
        <v>0</v>
      </c>
      <c r="J67" s="20" t="n">
        <v>0</v>
      </c>
      <c r="K67" s="18" t="n">
        <v>3.69316045</v>
      </c>
      <c r="L67" s="20" t="n">
        <v>1.12247673</v>
      </c>
      <c r="M67" s="18" t="n">
        <v>0</v>
      </c>
      <c r="N67" s="20" t="n">
        <v>0</v>
      </c>
      <c r="O67" s="18" t="n">
        <v>0</v>
      </c>
      <c r="P67" s="20" t="n">
        <v>0</v>
      </c>
      <c r="Q67" s="18" t="n">
        <v>1.05598159</v>
      </c>
      <c r="R67" s="20" t="n">
        <v>0.51902642</v>
      </c>
    </row>
    <row r="68" spans="1:18">
      <c r="A68" s="15" t="s">
        <v>492</v>
      </c>
      <c r="B68" s="17" t="n">
        <v>3460</v>
      </c>
      <c r="C68" s="18">
        <f>(3136.0/B68*100)</f>
        <v/>
      </c>
      <c r="D68" s="19" t="n">
        <v>324</v>
      </c>
      <c r="E68" s="18" t="n">
        <v>60.00950263</v>
      </c>
      <c r="F68" s="20" t="n">
        <v>2.62609912</v>
      </c>
      <c r="G68" s="18" t="n">
        <v>39.37241022</v>
      </c>
      <c r="H68" s="20" t="n">
        <v>2.64474611</v>
      </c>
      <c r="I68" s="18" t="n">
        <v>0</v>
      </c>
      <c r="J68" s="20" t="n">
        <v>0</v>
      </c>
      <c r="K68" s="18" t="n">
        <v>0</v>
      </c>
      <c r="L68" s="20" t="n">
        <v>0</v>
      </c>
      <c r="M68" s="18" t="n">
        <v>0</v>
      </c>
      <c r="N68" s="20" t="n">
        <v>0</v>
      </c>
      <c r="O68" s="18" t="n">
        <v>0</v>
      </c>
      <c r="P68" s="20" t="n">
        <v>0</v>
      </c>
      <c r="Q68" s="18" t="n">
        <v>0.61808715</v>
      </c>
      <c r="R68" s="20" t="n">
        <v>0.43566315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(5027.0/B70*100)</f>
        <v/>
      </c>
      <c r="D70" s="19" t="n">
        <v>1007</v>
      </c>
      <c r="E70" s="18" t="n">
        <v>48.33540028</v>
      </c>
      <c r="F70" s="20" t="n">
        <v>1.80165342</v>
      </c>
      <c r="G70" s="18" t="n">
        <v>44.24597965</v>
      </c>
      <c r="H70" s="20" t="n">
        <v>1.73209572</v>
      </c>
      <c r="I70" s="18" t="n">
        <v>0</v>
      </c>
      <c r="J70" s="20" t="n">
        <v>0</v>
      </c>
      <c r="K70" s="18" t="n">
        <v>5.26442099</v>
      </c>
      <c r="L70" s="20" t="n">
        <v>0.70628085</v>
      </c>
      <c r="M70" s="18" t="n">
        <v>0</v>
      </c>
      <c r="N70" s="20" t="n">
        <v>0</v>
      </c>
      <c r="O70" s="18" t="n">
        <v>0</v>
      </c>
      <c r="P70" s="20" t="n">
        <v>0</v>
      </c>
      <c r="Q70" s="18" t="n">
        <v>2.15419909</v>
      </c>
      <c r="R70" s="20" t="n">
        <v>0.46511732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(2785.0/B72*100)</f>
        <v/>
      </c>
      <c r="D72" s="19" t="n">
        <v>322</v>
      </c>
      <c r="E72" s="18" t="n">
        <v>29.88724013</v>
      </c>
      <c r="F72" s="20" t="n">
        <v>2.73761762</v>
      </c>
      <c r="G72" s="18" t="n">
        <v>68.16990952</v>
      </c>
      <c r="H72" s="20" t="n">
        <v>3.026228</v>
      </c>
      <c r="I72" s="18" t="n">
        <v>0</v>
      </c>
      <c r="J72" s="20" t="n">
        <v>0</v>
      </c>
      <c r="K72" s="18" t="n">
        <v>1.66099042</v>
      </c>
      <c r="L72" s="20" t="n">
        <v>0.69819469</v>
      </c>
      <c r="M72" s="18" t="n">
        <v>0</v>
      </c>
      <c r="N72" s="20" t="n">
        <v>0</v>
      </c>
      <c r="O72" s="18" t="n">
        <v>0</v>
      </c>
      <c r="P72" s="20" t="n">
        <v>0</v>
      </c>
      <c r="Q72" s="18" t="n">
        <v>0.28185994</v>
      </c>
      <c r="R72" s="20" t="n">
        <v>0.40313232</v>
      </c>
    </row>
    <row r="73" spans="1:18">
      <c r="A73" s="15" t="s">
        <v>497</v>
      </c>
      <c r="B73" s="17" t="n">
        <v>2973</v>
      </c>
      <c r="C73" s="18">
        <f>(2593.0/B73*100)</f>
        <v/>
      </c>
      <c r="D73" s="19" t="n">
        <v>380</v>
      </c>
      <c r="E73" s="18" t="n">
        <v>27.70048894</v>
      </c>
      <c r="F73" s="20" t="n">
        <v>2.19818784</v>
      </c>
      <c r="G73" s="18" t="n">
        <v>71.87040247</v>
      </c>
      <c r="H73" s="20" t="n">
        <v>2.21258199</v>
      </c>
      <c r="I73" s="18" t="n">
        <v>0</v>
      </c>
      <c r="J73" s="20" t="n">
        <v>0</v>
      </c>
      <c r="K73" s="18" t="n">
        <v>0</v>
      </c>
      <c r="L73" s="20" t="n">
        <v>0</v>
      </c>
      <c r="M73" s="18" t="n">
        <v>0</v>
      </c>
      <c r="N73" s="20" t="n">
        <v>0</v>
      </c>
      <c r="O73" s="18" t="n">
        <v>0</v>
      </c>
      <c r="P73" s="20" t="n">
        <v>0</v>
      </c>
      <c r="Q73" s="18" t="n">
        <v>0.42910859</v>
      </c>
      <c r="R73" s="20" t="n">
        <v>0.31242034</v>
      </c>
    </row>
    <row r="74" spans="1:18">
      <c r="A74" s="15" t="s">
        <v>498</v>
      </c>
      <c r="B74" s="17" t="n">
        <v>3819</v>
      </c>
      <c r="C74" s="18">
        <f>(3348.0/B74*100)</f>
        <v/>
      </c>
      <c r="D74" s="19" t="n">
        <v>471</v>
      </c>
      <c r="E74" s="18" t="n">
        <v>25.93205142</v>
      </c>
      <c r="F74" s="20" t="n">
        <v>1.84869905</v>
      </c>
      <c r="G74" s="18" t="n">
        <v>72.9495222</v>
      </c>
      <c r="H74" s="20" t="n">
        <v>1.91342826</v>
      </c>
      <c r="I74" s="18" t="n">
        <v>0</v>
      </c>
      <c r="J74" s="20" t="n">
        <v>0</v>
      </c>
      <c r="K74" s="18" t="n">
        <v>0.65181696</v>
      </c>
      <c r="L74" s="20" t="n">
        <v>0.39106848</v>
      </c>
      <c r="M74" s="18" t="n">
        <v>0</v>
      </c>
      <c r="N74" s="20" t="n">
        <v>0</v>
      </c>
      <c r="O74" s="18" t="n">
        <v>0</v>
      </c>
      <c r="P74" s="20" t="n">
        <v>0</v>
      </c>
      <c r="Q74" s="18" t="n">
        <v>0.46660942</v>
      </c>
      <c r="R74" s="20" t="n">
        <v>0.36083691</v>
      </c>
    </row>
    <row r="75" spans="1:18">
      <c r="A75" s="15" t="s">
        <v>499</v>
      </c>
      <c r="B75" s="17" t="n">
        <v>4652</v>
      </c>
      <c r="C75" s="18">
        <f>(4125.0/B75*100)</f>
        <v/>
      </c>
      <c r="D75" s="19" t="n">
        <v>527</v>
      </c>
      <c r="E75" s="18" t="n">
        <v>37.29377346</v>
      </c>
      <c r="F75" s="20" t="n">
        <v>2.47484908</v>
      </c>
      <c r="G75" s="18" t="n">
        <v>62.32609663</v>
      </c>
      <c r="H75" s="20" t="n">
        <v>2.5142466</v>
      </c>
      <c r="I75" s="18" t="n">
        <v>0</v>
      </c>
      <c r="J75" s="20" t="n">
        <v>0</v>
      </c>
      <c r="K75" s="18" t="n">
        <v>0.01089581</v>
      </c>
      <c r="L75" s="20" t="n">
        <v>0.01087796</v>
      </c>
      <c r="M75" s="18" t="n">
        <v>0</v>
      </c>
      <c r="N75" s="20" t="n">
        <v>0</v>
      </c>
      <c r="O75" s="18" t="n">
        <v>0</v>
      </c>
      <c r="P75" s="20" t="n">
        <v>0</v>
      </c>
      <c r="Q75" s="18" t="n">
        <v>0.3692341</v>
      </c>
      <c r="R75" s="20" t="n">
        <v>0.28434506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(2655.0/B77*100)</f>
        <v/>
      </c>
      <c r="D77" s="19" t="n">
        <v>314</v>
      </c>
      <c r="E77" s="18" t="n">
        <v>48.75439284</v>
      </c>
      <c r="F77" s="20" t="n">
        <v>2.73930282</v>
      </c>
      <c r="G77" s="18" t="n">
        <v>43.46148928</v>
      </c>
      <c r="H77" s="20" t="n">
        <v>2.46048666</v>
      </c>
      <c r="I77" s="18" t="n">
        <v>0</v>
      </c>
      <c r="J77" s="20" t="n">
        <v>0</v>
      </c>
      <c r="K77" s="18" t="n">
        <v>6.18750264</v>
      </c>
      <c r="L77" s="20" t="n">
        <v>1.38489175</v>
      </c>
      <c r="M77" s="18" t="n">
        <v>0</v>
      </c>
      <c r="N77" s="20" t="n">
        <v>0</v>
      </c>
      <c r="O77" s="18" t="n">
        <v>0</v>
      </c>
      <c r="P77" s="20" t="n">
        <v>0</v>
      </c>
      <c r="Q77" s="18" t="n">
        <v>1.59661524</v>
      </c>
      <c r="R77" s="20" t="n">
        <v>0.7323771</v>
      </c>
    </row>
    <row r="78" spans="1:18">
      <c r="A78" s="15" t="s">
        <v>502</v>
      </c>
      <c r="B78" s="17" t="n">
        <v>7115</v>
      </c>
      <c r="C78" s="18">
        <f>(6217.0/B78*100)</f>
        <v/>
      </c>
      <c r="D78" s="19" t="n">
        <v>898</v>
      </c>
      <c r="E78" s="18" t="n">
        <v>45.03076874</v>
      </c>
      <c r="F78" s="20" t="n">
        <v>2.41356931</v>
      </c>
      <c r="G78" s="18" t="n">
        <v>53.47761846</v>
      </c>
      <c r="H78" s="20" t="n">
        <v>2.37861156</v>
      </c>
      <c r="I78" s="18" t="n">
        <v>0</v>
      </c>
      <c r="J78" s="20" t="n">
        <v>0</v>
      </c>
      <c r="K78" s="18" t="n">
        <v>1.31674484</v>
      </c>
      <c r="L78" s="20" t="n">
        <v>0.41956707</v>
      </c>
      <c r="M78" s="18" t="n">
        <v>0</v>
      </c>
      <c r="N78" s="20" t="n">
        <v>0</v>
      </c>
      <c r="O78" s="18" t="n">
        <v>0</v>
      </c>
      <c r="P78" s="20" t="n">
        <v>0</v>
      </c>
      <c r="Q78" s="18" t="n">
        <v>0.17486797</v>
      </c>
      <c r="R78" s="20" t="n">
        <v>0.10634853</v>
      </c>
    </row>
    <row r="79" spans="1:18">
      <c r="A79" s="15" t="s">
        <v>503</v>
      </c>
      <c r="B79" s="17" t="n">
        <v>3154</v>
      </c>
      <c r="C79" s="18">
        <f>(2803.0/B79*100)</f>
        <v/>
      </c>
      <c r="D79" s="19" t="n">
        <v>351</v>
      </c>
      <c r="E79" s="18" t="n">
        <v>50.48353347</v>
      </c>
      <c r="F79" s="20" t="n">
        <v>2.66856745</v>
      </c>
      <c r="G79" s="18" t="n">
        <v>44.919373</v>
      </c>
      <c r="H79" s="20" t="n">
        <v>2.75387564</v>
      </c>
      <c r="I79" s="18" t="n">
        <v>0</v>
      </c>
      <c r="J79" s="20" t="n">
        <v>0</v>
      </c>
      <c r="K79" s="18" t="n">
        <v>3.74652887</v>
      </c>
      <c r="L79" s="20" t="n">
        <v>1.02322958</v>
      </c>
      <c r="M79" s="18" t="n">
        <v>0</v>
      </c>
      <c r="N79" s="20" t="n">
        <v>0</v>
      </c>
      <c r="O79" s="18" t="n">
        <v>0</v>
      </c>
      <c r="P79" s="20" t="n">
        <v>0</v>
      </c>
      <c r="Q79" s="18" t="n">
        <v>0.85056465</v>
      </c>
      <c r="R79" s="20" t="n">
        <v>0.44025625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(14094.0/B82*100)</f>
        <v/>
      </c>
      <c r="D82" s="19" t="n">
        <v>1867</v>
      </c>
      <c r="E82" s="18" t="n">
        <v>26.73455915</v>
      </c>
      <c r="F82" s="20" t="n">
        <v>1.48875956</v>
      </c>
      <c r="G82" s="18" t="n">
        <v>71.63729386999999</v>
      </c>
      <c r="H82" s="20" t="n">
        <v>1.45925117</v>
      </c>
      <c r="I82" s="18" t="n">
        <v>0</v>
      </c>
      <c r="J82" s="20" t="n">
        <v>0</v>
      </c>
      <c r="K82" s="18" t="n">
        <v>1.16912792</v>
      </c>
      <c r="L82" s="20" t="n">
        <v>0.34431924</v>
      </c>
      <c r="M82" s="18" t="n">
        <v>0</v>
      </c>
      <c r="N82" s="20" t="n">
        <v>0</v>
      </c>
      <c r="O82" s="18" t="n">
        <v>0</v>
      </c>
      <c r="P82" s="20" t="n">
        <v>0</v>
      </c>
      <c r="Q82" s="18" t="n">
        <v>0.45901906</v>
      </c>
      <c r="R82" s="20" t="n">
        <v>0.21535349</v>
      </c>
    </row>
    <row r="83" spans="1:18">
      <c r="A83" s="15" t="s">
        <v>507</v>
      </c>
      <c r="B83" s="17" t="n">
        <v>808</v>
      </c>
      <c r="C83" s="18">
        <f>(703.0/B83*100)</f>
        <v/>
      </c>
      <c r="D83" s="19" t="n">
        <v>105</v>
      </c>
      <c r="E83" s="18" t="n">
        <v>29.44744285</v>
      </c>
      <c r="F83" s="20" t="n">
        <v>4.70626518</v>
      </c>
      <c r="G83" s="18" t="n">
        <v>70.55255715</v>
      </c>
      <c r="H83" s="20" t="n">
        <v>4.70626518</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(798.0/B84*100)</f>
        <v/>
      </c>
      <c r="D84" s="19" t="n">
        <v>140</v>
      </c>
      <c r="E84" s="18" t="n">
        <v>32.73440921</v>
      </c>
      <c r="F84" s="20" t="n">
        <v>3.84760723</v>
      </c>
      <c r="G84" s="18" t="n">
        <v>67.26559079</v>
      </c>
      <c r="H84" s="20" t="n">
        <v>3.84760723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(6323.0/B7*100)</f>
        <v/>
      </c>
      <c r="D7" s="19" t="n">
        <v>840</v>
      </c>
      <c r="E7" s="18" t="n">
        <v>74.91343907</v>
      </c>
      <c r="F7" s="20" t="n">
        <v>1.84487652</v>
      </c>
      <c r="G7" s="18" t="n">
        <v>24.20528954</v>
      </c>
      <c r="H7" s="20" t="n">
        <v>1.82965901</v>
      </c>
      <c r="I7" s="18" t="n">
        <v>0</v>
      </c>
      <c r="J7" s="20" t="n">
        <v>0</v>
      </c>
      <c r="K7" s="18" t="n">
        <v>0.88127139</v>
      </c>
      <c r="L7" s="20" t="n">
        <v>0.32492389</v>
      </c>
      <c r="M7" s="18" t="n">
        <v>0</v>
      </c>
      <c r="N7" s="20" t="n">
        <v>0</v>
      </c>
      <c r="O7" s="18" t="n">
        <v>0</v>
      </c>
      <c r="P7" s="20" t="n">
        <v>0</v>
      </c>
      <c r="Q7" s="18" t="n">
        <v>0</v>
      </c>
      <c r="R7" s="20" t="n">
        <v>0</v>
      </c>
    </row>
    <row r="8" spans="1:18">
      <c r="A8" s="15" t="s">
        <v>430</v>
      </c>
      <c r="B8" s="17" t="n">
        <v>3443</v>
      </c>
      <c r="C8" s="18">
        <f>(3014.0/B8*100)</f>
        <v/>
      </c>
      <c r="D8" s="19" t="n">
        <v>429</v>
      </c>
      <c r="E8" s="18" t="n">
        <v>83.84585924</v>
      </c>
      <c r="F8" s="20" t="n">
        <v>1.60909794</v>
      </c>
      <c r="G8" s="18" t="n">
        <v>15.43910009</v>
      </c>
      <c r="H8" s="20" t="n">
        <v>1.58312027</v>
      </c>
      <c r="I8" s="18" t="n">
        <v>0</v>
      </c>
      <c r="J8" s="20" t="n">
        <v>0</v>
      </c>
      <c r="K8" s="18" t="n">
        <v>0.71504067</v>
      </c>
      <c r="L8" s="20" t="n">
        <v>0.35707017</v>
      </c>
      <c r="M8" s="18" t="n">
        <v>0</v>
      </c>
      <c r="N8" s="20" t="n">
        <v>0</v>
      </c>
      <c r="O8" s="18" t="n">
        <v>0</v>
      </c>
      <c r="P8" s="20" t="n">
        <v>0</v>
      </c>
      <c r="Q8" s="18" t="n">
        <v>0</v>
      </c>
      <c r="R8" s="20" t="n">
        <v>0</v>
      </c>
    </row>
    <row r="9" spans="1:18">
      <c r="A9" s="15" t="s">
        <v>431</v>
      </c>
      <c r="B9" s="17" t="n">
        <v>4752</v>
      </c>
      <c r="C9" s="18">
        <f>(4123.0/B9*100)</f>
        <v/>
      </c>
      <c r="D9" s="19" t="n">
        <v>629</v>
      </c>
      <c r="E9" s="18" t="n">
        <v>72.52930506</v>
      </c>
      <c r="F9" s="20" t="n">
        <v>1.82753889</v>
      </c>
      <c r="G9" s="18" t="n">
        <v>26.53594645</v>
      </c>
      <c r="H9" s="20" t="n">
        <v>1.82029677</v>
      </c>
      <c r="I9" s="18" t="n">
        <v>0</v>
      </c>
      <c r="J9" s="20" t="n">
        <v>0</v>
      </c>
      <c r="K9" s="18" t="n">
        <v>0.93474849</v>
      </c>
      <c r="L9" s="20" t="n">
        <v>0.33117231</v>
      </c>
      <c r="M9" s="18" t="n">
        <v>0</v>
      </c>
      <c r="N9" s="20" t="n">
        <v>0</v>
      </c>
      <c r="O9" s="18" t="n">
        <v>0</v>
      </c>
      <c r="P9" s="20" t="n">
        <v>0</v>
      </c>
      <c r="Q9" s="18" t="n">
        <v>0</v>
      </c>
      <c r="R9" s="20" t="n">
        <v>0</v>
      </c>
    </row>
    <row r="10" spans="1:18">
      <c r="A10" s="15" t="s">
        <v>432</v>
      </c>
      <c r="B10" s="17" t="n">
        <v>10022</v>
      </c>
      <c r="C10" s="18">
        <f>(8799.0/B10*100)</f>
        <v/>
      </c>
      <c r="D10" s="19" t="n">
        <v>1223</v>
      </c>
      <c r="E10" s="18" t="n">
        <v>74.23300364000001</v>
      </c>
      <c r="F10" s="20" t="n">
        <v>1.39819143</v>
      </c>
      <c r="G10" s="18" t="n">
        <v>24.59738517</v>
      </c>
      <c r="H10" s="20" t="n">
        <v>1.29212588</v>
      </c>
      <c r="I10" s="18" t="n">
        <v>0</v>
      </c>
      <c r="J10" s="20" t="n">
        <v>0</v>
      </c>
      <c r="K10" s="18" t="n">
        <v>1.1696112</v>
      </c>
      <c r="L10" s="20" t="n">
        <v>0.43077868</v>
      </c>
      <c r="M10" s="18" t="n">
        <v>0</v>
      </c>
      <c r="N10" s="20" t="n">
        <v>0</v>
      </c>
      <c r="O10" s="18" t="n">
        <v>0</v>
      </c>
      <c r="P10" s="20" t="n">
        <v>0</v>
      </c>
      <c r="Q10" s="18" t="n">
        <v>0</v>
      </c>
      <c r="R10" s="20" t="n">
        <v>0</v>
      </c>
    </row>
    <row r="11" spans="1:18">
      <c r="A11" s="15" t="s">
        <v>433</v>
      </c>
      <c r="B11" s="17" t="n">
        <v>3500</v>
      </c>
      <c r="C11" s="18">
        <f>(3091.0/B11*100)</f>
        <v/>
      </c>
      <c r="D11" s="19" t="n">
        <v>409</v>
      </c>
      <c r="E11" s="18" t="n">
        <v>79.18864653</v>
      </c>
      <c r="F11" s="20" t="n">
        <v>2.03083903</v>
      </c>
      <c r="G11" s="18" t="n">
        <v>16.78405632</v>
      </c>
      <c r="H11" s="20" t="n">
        <v>1.86132392</v>
      </c>
      <c r="I11" s="18" t="n">
        <v>0</v>
      </c>
      <c r="J11" s="20" t="n">
        <v>0</v>
      </c>
      <c r="K11" s="18" t="n">
        <v>4.02729715</v>
      </c>
      <c r="L11" s="20" t="n">
        <v>1.20371291</v>
      </c>
      <c r="M11" s="18" t="n">
        <v>0</v>
      </c>
      <c r="N11" s="20" t="n">
        <v>0</v>
      </c>
      <c r="O11" s="18" t="n">
        <v>0</v>
      </c>
      <c r="P11" s="20" t="n">
        <v>0</v>
      </c>
      <c r="Q11" s="18" t="n">
        <v>0</v>
      </c>
      <c r="R11" s="20" t="n">
        <v>0</v>
      </c>
    </row>
    <row r="12" spans="1:18">
      <c r="A12" s="15" t="s">
        <v>434</v>
      </c>
      <c r="B12" s="17" t="n">
        <v>3422</v>
      </c>
      <c r="C12" s="18">
        <f>(2986.0/B12*100)</f>
        <v/>
      </c>
      <c r="D12" s="19" t="n">
        <v>436</v>
      </c>
      <c r="E12" s="18" t="n">
        <v>82.45135394</v>
      </c>
      <c r="F12" s="20" t="n">
        <v>1.91999832</v>
      </c>
      <c r="G12" s="18" t="n">
        <v>17.00517096</v>
      </c>
      <c r="H12" s="20" t="n">
        <v>1.87515893</v>
      </c>
      <c r="I12" s="18" t="n">
        <v>0</v>
      </c>
      <c r="J12" s="20" t="n">
        <v>0</v>
      </c>
      <c r="K12" s="18" t="n">
        <v>0.5434751</v>
      </c>
      <c r="L12" s="20" t="n">
        <v>0.44025122</v>
      </c>
      <c r="M12" s="18" t="n">
        <v>0</v>
      </c>
      <c r="N12" s="20" t="n">
        <v>0</v>
      </c>
      <c r="O12" s="18" t="n">
        <v>0</v>
      </c>
      <c r="P12" s="20" t="n">
        <v>0</v>
      </c>
      <c r="Q12" s="18" t="n">
        <v>0</v>
      </c>
      <c r="R12" s="20" t="n">
        <v>0</v>
      </c>
    </row>
    <row r="13" spans="1:18">
      <c r="A13" s="15" t="s">
        <v>435</v>
      </c>
      <c r="B13" s="17" t="n">
        <v>3602</v>
      </c>
      <c r="C13" s="18">
        <f>(3058.0/B13*100)</f>
        <v/>
      </c>
      <c r="D13" s="19" t="n">
        <v>544</v>
      </c>
      <c r="E13" s="18" t="n">
        <v>76.56469968</v>
      </c>
      <c r="F13" s="20" t="n">
        <v>2.28054092</v>
      </c>
      <c r="G13" s="18" t="n">
        <v>21.80960527</v>
      </c>
      <c r="H13" s="20" t="n">
        <v>2.24263167</v>
      </c>
      <c r="I13" s="18" t="n">
        <v>0</v>
      </c>
      <c r="J13" s="20" t="n">
        <v>0</v>
      </c>
      <c r="K13" s="18" t="n">
        <v>1.62569504</v>
      </c>
      <c r="L13" s="20" t="n">
        <v>0.58673263</v>
      </c>
      <c r="M13" s="18" t="n">
        <v>0</v>
      </c>
      <c r="N13" s="20" t="n">
        <v>0</v>
      </c>
      <c r="O13" s="18" t="n">
        <v>0</v>
      </c>
      <c r="P13" s="20" t="n">
        <v>0</v>
      </c>
      <c r="Q13" s="18" t="n">
        <v>0</v>
      </c>
      <c r="R13" s="20" t="n">
        <v>0</v>
      </c>
    </row>
    <row r="14" spans="1:18">
      <c r="A14" s="15" t="s">
        <v>436</v>
      </c>
      <c r="B14" s="17" t="n">
        <v>2788</v>
      </c>
      <c r="C14" s="18">
        <f>(2464.0/B14*100)</f>
        <v/>
      </c>
      <c r="D14" s="19" t="n">
        <v>324</v>
      </c>
      <c r="E14" s="18" t="n">
        <v>67.42711103000001</v>
      </c>
      <c r="F14" s="20" t="n">
        <v>3.02390303</v>
      </c>
      <c r="G14" s="18" t="n">
        <v>32.32970935</v>
      </c>
      <c r="H14" s="20" t="n">
        <v>3.0502497</v>
      </c>
      <c r="I14" s="18" t="n">
        <v>0</v>
      </c>
      <c r="J14" s="20" t="n">
        <v>0</v>
      </c>
      <c r="K14" s="18" t="n">
        <v>0.24317962</v>
      </c>
      <c r="L14" s="20" t="n">
        <v>0.25917789</v>
      </c>
      <c r="M14" s="18" t="n">
        <v>0</v>
      </c>
      <c r="N14" s="20" t="n">
        <v>0</v>
      </c>
      <c r="O14" s="18" t="n">
        <v>0</v>
      </c>
      <c r="P14" s="20" t="n">
        <v>0</v>
      </c>
      <c r="Q14" s="18" t="n">
        <v>0</v>
      </c>
      <c r="R14" s="20" t="n">
        <v>0</v>
      </c>
    </row>
    <row r="15" spans="1:18">
      <c r="A15" s="15" t="s">
        <v>437</v>
      </c>
      <c r="B15" s="17" t="n">
        <v>2863</v>
      </c>
      <c r="C15" s="18">
        <f>(2512.0/B15*100)</f>
        <v/>
      </c>
      <c r="D15" s="19" t="n">
        <v>351</v>
      </c>
      <c r="E15" s="18" t="n">
        <v>63.31848589</v>
      </c>
      <c r="F15" s="20" t="n">
        <v>2.75359954</v>
      </c>
      <c r="G15" s="18" t="n">
        <v>35.57164674</v>
      </c>
      <c r="H15" s="20" t="n">
        <v>2.84355115</v>
      </c>
      <c r="I15" s="18" t="n">
        <v>0</v>
      </c>
      <c r="J15" s="20" t="n">
        <v>0</v>
      </c>
      <c r="K15" s="18" t="n">
        <v>1.10986738</v>
      </c>
      <c r="L15" s="20" t="n">
        <v>0.7176214</v>
      </c>
      <c r="M15" s="18" t="n">
        <v>0</v>
      </c>
      <c r="N15" s="20" t="n">
        <v>0</v>
      </c>
      <c r="O15" s="18" t="n">
        <v>0</v>
      </c>
      <c r="P15" s="20" t="n">
        <v>0</v>
      </c>
      <c r="Q15" s="18" t="n">
        <v>0</v>
      </c>
      <c r="R15" s="20" t="n">
        <v>0</v>
      </c>
    </row>
    <row r="16" spans="1:18">
      <c r="A16" s="15" t="s">
        <v>438</v>
      </c>
      <c r="B16" s="17" t="n">
        <v>3111</v>
      </c>
      <c r="C16" s="18">
        <f>(2737.0/B16*100)</f>
        <v/>
      </c>
      <c r="D16" s="19" t="n">
        <v>374</v>
      </c>
      <c r="E16" s="18" t="n">
        <v>81.52156753</v>
      </c>
      <c r="F16" s="20" t="n">
        <v>2.07040326</v>
      </c>
      <c r="G16" s="18" t="n">
        <v>13.55233944</v>
      </c>
      <c r="H16" s="20" t="n">
        <v>2.04074703</v>
      </c>
      <c r="I16" s="18" t="n">
        <v>0</v>
      </c>
      <c r="J16" s="20" t="n">
        <v>0</v>
      </c>
      <c r="K16" s="18" t="n">
        <v>4.92609302</v>
      </c>
      <c r="L16" s="20" t="n">
        <v>1.25093671</v>
      </c>
      <c r="M16" s="18" t="n">
        <v>0</v>
      </c>
      <c r="N16" s="20" t="n">
        <v>0</v>
      </c>
      <c r="O16" s="18" t="n">
        <v>0</v>
      </c>
      <c r="P16" s="20" t="n">
        <v>0</v>
      </c>
      <c r="Q16" s="18" t="n">
        <v>0</v>
      </c>
      <c r="R16" s="20" t="n">
        <v>0</v>
      </c>
    </row>
    <row r="17" spans="1:18">
      <c r="A17" s="15" t="s">
        <v>439</v>
      </c>
      <c r="B17" s="17" t="n">
        <v>3197</v>
      </c>
      <c r="C17" s="18">
        <f>(2791.0/B17*100)</f>
        <v/>
      </c>
      <c r="D17" s="19" t="n">
        <v>406</v>
      </c>
      <c r="E17" s="18" t="n">
        <v>82.59273945</v>
      </c>
      <c r="F17" s="20" t="n">
        <v>2.22874519</v>
      </c>
      <c r="G17" s="18" t="n">
        <v>13.60359199</v>
      </c>
      <c r="H17" s="20" t="n">
        <v>1.86307209</v>
      </c>
      <c r="I17" s="18" t="n">
        <v>0</v>
      </c>
      <c r="J17" s="20" t="n">
        <v>0</v>
      </c>
      <c r="K17" s="18" t="n">
        <v>3.80366855</v>
      </c>
      <c r="L17" s="20" t="n">
        <v>0.99288923</v>
      </c>
      <c r="M17" s="18" t="n">
        <v>0</v>
      </c>
      <c r="N17" s="20" t="n">
        <v>0</v>
      </c>
      <c r="O17" s="18" t="n">
        <v>0</v>
      </c>
      <c r="P17" s="20" t="n">
        <v>0</v>
      </c>
      <c r="Q17" s="18" t="n">
        <v>0</v>
      </c>
      <c r="R17" s="20" t="n">
        <v>0</v>
      </c>
    </row>
    <row r="18" spans="1:18">
      <c r="A18" s="15" t="s">
        <v>440</v>
      </c>
      <c r="B18" s="17" t="n">
        <v>2706</v>
      </c>
      <c r="C18" s="18">
        <f>(2382.0/B18*100)</f>
        <v/>
      </c>
      <c r="D18" s="19" t="n">
        <v>324</v>
      </c>
      <c r="E18" s="18" t="n">
        <v>82.23565910000001</v>
      </c>
      <c r="F18" s="20" t="n">
        <v>2.14603785</v>
      </c>
      <c r="G18" s="18" t="n">
        <v>17.30142172</v>
      </c>
      <c r="H18" s="20" t="n">
        <v>2.16185332</v>
      </c>
      <c r="I18" s="18" t="n">
        <v>0</v>
      </c>
      <c r="J18" s="20" t="n">
        <v>0</v>
      </c>
      <c r="K18" s="18" t="n">
        <v>0.46291919</v>
      </c>
      <c r="L18" s="20" t="n">
        <v>0.34369184</v>
      </c>
      <c r="M18" s="18" t="n">
        <v>0</v>
      </c>
      <c r="N18" s="20" t="n">
        <v>0</v>
      </c>
      <c r="O18" s="18" t="n">
        <v>0</v>
      </c>
      <c r="P18" s="20" t="n">
        <v>0</v>
      </c>
      <c r="Q18" s="18" t="n">
        <v>0</v>
      </c>
      <c r="R18" s="20" t="n">
        <v>0</v>
      </c>
    </row>
    <row r="19" spans="1:18">
      <c r="A19" s="15" t="s">
        <v>441</v>
      </c>
      <c r="B19" s="17" t="n">
        <v>2850</v>
      </c>
      <c r="C19" s="18">
        <f>(2530.0/B19*100)</f>
        <v/>
      </c>
      <c r="D19" s="19" t="n">
        <v>320</v>
      </c>
      <c r="E19" s="18" t="n">
        <v>85.82479705999999</v>
      </c>
      <c r="F19" s="20" t="n">
        <v>2.03437751</v>
      </c>
      <c r="G19" s="18" t="n">
        <v>13.03701971</v>
      </c>
      <c r="H19" s="20" t="n">
        <v>2.0680859</v>
      </c>
      <c r="I19" s="18" t="n">
        <v>0</v>
      </c>
      <c r="J19" s="20" t="n">
        <v>0</v>
      </c>
      <c r="K19" s="18" t="n">
        <v>1.13818323</v>
      </c>
      <c r="L19" s="20" t="n">
        <v>0.57512016</v>
      </c>
      <c r="M19" s="18" t="n">
        <v>0</v>
      </c>
      <c r="N19" s="20" t="n">
        <v>0</v>
      </c>
      <c r="O19" s="18" t="n">
        <v>0</v>
      </c>
      <c r="P19" s="20" t="n">
        <v>0</v>
      </c>
      <c r="Q19" s="18" t="n">
        <v>0</v>
      </c>
      <c r="R19" s="20" t="n">
        <v>0</v>
      </c>
    </row>
    <row r="20" spans="1:18">
      <c r="A20" s="15" t="s">
        <v>442</v>
      </c>
      <c r="B20" s="17" t="n">
        <v>1741</v>
      </c>
      <c r="C20" s="18">
        <f>(1533.0/B20*100)</f>
        <v/>
      </c>
      <c r="D20" s="19" t="n">
        <v>208</v>
      </c>
      <c r="E20" s="18" t="n">
        <v>68.17694308999999</v>
      </c>
      <c r="F20" s="20" t="n">
        <v>3.12387989</v>
      </c>
      <c r="G20" s="18" t="n">
        <v>31.08246771</v>
      </c>
      <c r="H20" s="20" t="n">
        <v>3.05022144</v>
      </c>
      <c r="I20" s="18" t="n">
        <v>0</v>
      </c>
      <c r="J20" s="20" t="n">
        <v>0</v>
      </c>
      <c r="K20" s="18" t="n">
        <v>0.7405891999999999</v>
      </c>
      <c r="L20" s="20" t="n">
        <v>0.7571455499999999</v>
      </c>
      <c r="M20" s="18" t="n">
        <v>0</v>
      </c>
      <c r="N20" s="20" t="n">
        <v>0</v>
      </c>
      <c r="O20" s="18" t="n">
        <v>0</v>
      </c>
      <c r="P20" s="20" t="n">
        <v>0</v>
      </c>
      <c r="Q20" s="18" t="n">
        <v>0</v>
      </c>
      <c r="R20" s="20" t="n">
        <v>0</v>
      </c>
    </row>
    <row r="21" spans="1:18">
      <c r="A21" s="15" t="s">
        <v>443</v>
      </c>
      <c r="B21" s="17" t="n">
        <v>2833</v>
      </c>
      <c r="C21" s="18">
        <f>(2360.0/B21*100)</f>
        <v/>
      </c>
      <c r="D21" s="19" t="n">
        <v>473</v>
      </c>
      <c r="E21" s="18" t="n">
        <v>71.88129065</v>
      </c>
      <c r="F21" s="20" t="n">
        <v>2.04682964</v>
      </c>
      <c r="G21" s="18" t="n">
        <v>27.75711562</v>
      </c>
      <c r="H21" s="20" t="n">
        <v>2.04750125</v>
      </c>
      <c r="I21" s="18" t="n">
        <v>0</v>
      </c>
      <c r="J21" s="20" t="n">
        <v>0</v>
      </c>
      <c r="K21" s="18" t="n">
        <v>0.36159373</v>
      </c>
      <c r="L21" s="20" t="n">
        <v>0.25612996</v>
      </c>
      <c r="M21" s="18" t="n">
        <v>0</v>
      </c>
      <c r="N21" s="20" t="n">
        <v>0</v>
      </c>
      <c r="O21" s="18" t="n">
        <v>0</v>
      </c>
      <c r="P21" s="20" t="n">
        <v>0</v>
      </c>
      <c r="Q21" s="18" t="n">
        <v>0</v>
      </c>
      <c r="R21" s="20" t="n">
        <v>0</v>
      </c>
    </row>
    <row r="22" spans="1:18">
      <c r="A22" s="15" t="s">
        <v>444</v>
      </c>
      <c r="B22" s="17" t="n">
        <v>3667</v>
      </c>
      <c r="C22" s="18">
        <f>(3195.0/B22*100)</f>
        <v/>
      </c>
      <c r="D22" s="19" t="n">
        <v>472</v>
      </c>
      <c r="E22" s="18" t="n">
        <v>74.24545575</v>
      </c>
      <c r="F22" s="20" t="n">
        <v>2.14381273</v>
      </c>
      <c r="G22" s="18" t="n">
        <v>24.72969391</v>
      </c>
      <c r="H22" s="20" t="n">
        <v>2.1358285</v>
      </c>
      <c r="I22" s="18" t="n">
        <v>0</v>
      </c>
      <c r="J22" s="20" t="n">
        <v>0</v>
      </c>
      <c r="K22" s="18" t="n">
        <v>1.02485034</v>
      </c>
      <c r="L22" s="20" t="n">
        <v>0.44528929</v>
      </c>
      <c r="M22" s="18" t="n">
        <v>0</v>
      </c>
      <c r="N22" s="20" t="n">
        <v>0</v>
      </c>
      <c r="O22" s="18" t="n">
        <v>0</v>
      </c>
      <c r="P22" s="20" t="n">
        <v>0</v>
      </c>
      <c r="Q22" s="18" t="n">
        <v>0</v>
      </c>
      <c r="R22" s="20" t="n">
        <v>0</v>
      </c>
    </row>
    <row r="23" spans="1:18">
      <c r="A23" s="15" t="s">
        <v>445</v>
      </c>
      <c r="B23" s="17" t="n">
        <v>5792</v>
      </c>
      <c r="C23" s="18">
        <f>(5103.0/B23*100)</f>
        <v/>
      </c>
      <c r="D23" s="19" t="n">
        <v>689</v>
      </c>
      <c r="E23" s="18" t="n">
        <v>81.45363902</v>
      </c>
      <c r="F23" s="20" t="n">
        <v>1.88423038</v>
      </c>
      <c r="G23" s="18" t="n">
        <v>15.66941775</v>
      </c>
      <c r="H23" s="20" t="n">
        <v>1.86114059</v>
      </c>
      <c r="I23" s="18" t="n">
        <v>0</v>
      </c>
      <c r="J23" s="20" t="n">
        <v>0</v>
      </c>
      <c r="K23" s="18" t="n">
        <v>2.87694323</v>
      </c>
      <c r="L23" s="20" t="n">
        <v>1.00359207</v>
      </c>
      <c r="M23" s="18" t="n">
        <v>0</v>
      </c>
      <c r="N23" s="20" t="n">
        <v>0</v>
      </c>
      <c r="O23" s="18" t="n">
        <v>0</v>
      </c>
      <c r="P23" s="20" t="n">
        <v>0</v>
      </c>
      <c r="Q23" s="18" t="n">
        <v>0</v>
      </c>
      <c r="R23" s="20" t="n">
        <v>0</v>
      </c>
    </row>
    <row r="24" spans="1:18">
      <c r="A24" s="15" t="s">
        <v>446</v>
      </c>
      <c r="B24" s="17" t="n">
        <v>3309</v>
      </c>
      <c r="C24" s="18">
        <f>(2917.0/B24*100)</f>
        <v/>
      </c>
      <c r="D24" s="19" t="n">
        <v>392</v>
      </c>
      <c r="E24" s="18" t="n">
        <v>64.57906699</v>
      </c>
      <c r="F24" s="20" t="n">
        <v>2.54479855</v>
      </c>
      <c r="G24" s="18" t="n">
        <v>34.45971447</v>
      </c>
      <c r="H24" s="20" t="n">
        <v>2.55780669</v>
      </c>
      <c r="I24" s="18" t="n">
        <v>0</v>
      </c>
      <c r="J24" s="20" t="n">
        <v>0</v>
      </c>
      <c r="K24" s="18" t="n">
        <v>0.96121854</v>
      </c>
      <c r="L24" s="20" t="n">
        <v>0.48485504</v>
      </c>
      <c r="M24" s="18" t="n">
        <v>0</v>
      </c>
      <c r="N24" s="20" t="n">
        <v>0</v>
      </c>
      <c r="O24" s="18" t="n">
        <v>0</v>
      </c>
      <c r="P24" s="20" t="n">
        <v>0</v>
      </c>
      <c r="Q24" s="18" t="n">
        <v>0</v>
      </c>
      <c r="R24" s="20" t="n">
        <v>0</v>
      </c>
    </row>
    <row r="25" spans="1:18">
      <c r="A25" s="15" t="s">
        <v>447</v>
      </c>
      <c r="B25" s="17" t="n">
        <v>2669</v>
      </c>
      <c r="C25" s="18">
        <f>(2352.0/B25*100)</f>
        <v/>
      </c>
      <c r="D25" s="19" t="n">
        <v>317</v>
      </c>
      <c r="E25" s="18" t="n">
        <v>49.70030991</v>
      </c>
      <c r="F25" s="20" t="n">
        <v>3.17373392</v>
      </c>
      <c r="G25" s="18" t="n">
        <v>49.37130003</v>
      </c>
      <c r="H25" s="20" t="n">
        <v>3.12138774</v>
      </c>
      <c r="I25" s="18" t="n">
        <v>0</v>
      </c>
      <c r="J25" s="20" t="n">
        <v>0</v>
      </c>
      <c r="K25" s="18" t="n">
        <v>0.92839006</v>
      </c>
      <c r="L25" s="20" t="n">
        <v>0.53613741</v>
      </c>
      <c r="M25" s="18" t="n">
        <v>0</v>
      </c>
      <c r="N25" s="20" t="n">
        <v>0</v>
      </c>
      <c r="O25" s="18" t="n">
        <v>0</v>
      </c>
      <c r="P25" s="20" t="n">
        <v>0</v>
      </c>
      <c r="Q25" s="18" t="n">
        <v>0</v>
      </c>
      <c r="R25" s="20" t="n">
        <v>0</v>
      </c>
    </row>
    <row r="26" spans="1:18">
      <c r="A26" s="15" t="s">
        <v>448</v>
      </c>
      <c r="B26" s="17" t="n">
        <v>2419</v>
      </c>
      <c r="C26" s="18">
        <f>(2132.0/B26*100)</f>
        <v/>
      </c>
      <c r="D26" s="19" t="n">
        <v>287</v>
      </c>
      <c r="E26" s="18" t="n">
        <v>74.04683873</v>
      </c>
      <c r="F26" s="20" t="n">
        <v>2.69589942</v>
      </c>
      <c r="G26" s="18" t="n">
        <v>25.63131671</v>
      </c>
      <c r="H26" s="20" t="n">
        <v>2.68849755</v>
      </c>
      <c r="I26" s="18" t="n">
        <v>0</v>
      </c>
      <c r="J26" s="20" t="n">
        <v>0</v>
      </c>
      <c r="K26" s="18" t="n">
        <v>0.32184456</v>
      </c>
      <c r="L26" s="20" t="n">
        <v>0.31327863</v>
      </c>
      <c r="M26" s="18" t="n">
        <v>0</v>
      </c>
      <c r="N26" s="20" t="n">
        <v>0</v>
      </c>
      <c r="O26" s="18" t="n">
        <v>0</v>
      </c>
      <c r="P26" s="20" t="n">
        <v>0</v>
      </c>
      <c r="Q26" s="18" t="n">
        <v>0</v>
      </c>
      <c r="R26" s="20" t="n">
        <v>0</v>
      </c>
    </row>
    <row r="27" spans="1:18">
      <c r="A27" s="15" t="s">
        <v>449</v>
      </c>
      <c r="B27" s="17" t="n">
        <v>2683</v>
      </c>
      <c r="C27" s="18">
        <f>(2357.0/B27*100)</f>
        <v/>
      </c>
      <c r="D27" s="19" t="n">
        <v>326</v>
      </c>
      <c r="E27" s="18" t="n">
        <v>80.03766158000001</v>
      </c>
      <c r="F27" s="20" t="n">
        <v>2.26710634</v>
      </c>
      <c r="G27" s="18" t="n">
        <v>18.07608329</v>
      </c>
      <c r="H27" s="20" t="n">
        <v>2.09434084</v>
      </c>
      <c r="I27" s="18" t="n">
        <v>0</v>
      </c>
      <c r="J27" s="20" t="n">
        <v>0</v>
      </c>
      <c r="K27" s="18" t="n">
        <v>1.88625513</v>
      </c>
      <c r="L27" s="20" t="n">
        <v>0.76503957</v>
      </c>
      <c r="M27" s="18" t="n">
        <v>0</v>
      </c>
      <c r="N27" s="20" t="n">
        <v>0</v>
      </c>
      <c r="O27" s="18" t="n">
        <v>0</v>
      </c>
      <c r="P27" s="20" t="n">
        <v>0</v>
      </c>
      <c r="Q27" s="18" t="n">
        <v>0</v>
      </c>
      <c r="R27" s="20" t="n">
        <v>0</v>
      </c>
    </row>
    <row r="28" spans="1:18">
      <c r="A28" s="15" t="s">
        <v>450</v>
      </c>
      <c r="B28" s="17" t="n">
        <v>3803</v>
      </c>
      <c r="C28" s="18">
        <f>(3407.0/B28*100)</f>
        <v/>
      </c>
      <c r="D28" s="19" t="n">
        <v>396</v>
      </c>
      <c r="E28" s="18" t="n">
        <v>90.70792675</v>
      </c>
      <c r="F28" s="20" t="n">
        <v>1.58912599</v>
      </c>
      <c r="G28" s="18" t="n">
        <v>7.95806606</v>
      </c>
      <c r="H28" s="20" t="n">
        <v>1.45121528</v>
      </c>
      <c r="I28" s="18" t="n">
        <v>0</v>
      </c>
      <c r="J28" s="20" t="n">
        <v>0</v>
      </c>
      <c r="K28" s="18" t="n">
        <v>1.33400719</v>
      </c>
      <c r="L28" s="20" t="n">
        <v>0.72630224</v>
      </c>
      <c r="M28" s="18" t="n">
        <v>0</v>
      </c>
      <c r="N28" s="20" t="n">
        <v>0</v>
      </c>
      <c r="O28" s="18" t="n">
        <v>0</v>
      </c>
      <c r="P28" s="20" t="n">
        <v>0</v>
      </c>
      <c r="Q28" s="18" t="n">
        <v>0</v>
      </c>
      <c r="R28" s="20" t="n">
        <v>0</v>
      </c>
    </row>
    <row r="29" spans="1:18">
      <c r="A29" s="15" t="s">
        <v>451</v>
      </c>
      <c r="B29" s="17" t="n">
        <v>2700</v>
      </c>
      <c r="C29" s="18">
        <f>(2338.0/B29*100)</f>
        <v/>
      </c>
      <c r="D29" s="19" t="n">
        <v>362</v>
      </c>
      <c r="E29" s="18" t="n">
        <v>63.57931403</v>
      </c>
      <c r="F29" s="20" t="n">
        <v>1.84580378</v>
      </c>
      <c r="G29" s="18" t="n">
        <v>34.76901563</v>
      </c>
      <c r="H29" s="20" t="n">
        <v>2.0778217</v>
      </c>
      <c r="I29" s="18" t="n">
        <v>0</v>
      </c>
      <c r="J29" s="20" t="n">
        <v>0</v>
      </c>
      <c r="K29" s="18" t="n">
        <v>1.65167034</v>
      </c>
      <c r="L29" s="20" t="n">
        <v>0.77117968</v>
      </c>
      <c r="M29" s="18" t="n">
        <v>0</v>
      </c>
      <c r="N29" s="20" t="n">
        <v>0</v>
      </c>
      <c r="O29" s="18" t="n">
        <v>0</v>
      </c>
      <c r="P29" s="20" t="n">
        <v>0</v>
      </c>
      <c r="Q29" s="18" t="n">
        <v>0</v>
      </c>
      <c r="R29" s="20" t="n">
        <v>0</v>
      </c>
    </row>
    <row r="30" spans="1:18">
      <c r="A30" s="15" t="s">
        <v>452</v>
      </c>
      <c r="B30" s="17" t="n">
        <v>2257</v>
      </c>
      <c r="C30" s="18">
        <f>(2014.0/B30*100)</f>
        <v/>
      </c>
      <c r="D30" s="19" t="n">
        <v>243</v>
      </c>
      <c r="E30" s="18" t="n">
        <v>70.4821852</v>
      </c>
      <c r="F30" s="20" t="n">
        <v>3.00561693</v>
      </c>
      <c r="G30" s="18" t="n">
        <v>28.80204323</v>
      </c>
      <c r="H30" s="20" t="n">
        <v>3.00867938</v>
      </c>
      <c r="I30" s="18" t="n">
        <v>0</v>
      </c>
      <c r="J30" s="20" t="n">
        <v>0</v>
      </c>
      <c r="K30" s="18" t="n">
        <v>0.71577157</v>
      </c>
      <c r="L30" s="20" t="n">
        <v>0.48780686</v>
      </c>
      <c r="M30" s="18" t="n">
        <v>0</v>
      </c>
      <c r="N30" s="20" t="n">
        <v>0</v>
      </c>
      <c r="O30" s="18" t="n">
        <v>0</v>
      </c>
      <c r="P30" s="20" t="n">
        <v>0</v>
      </c>
      <c r="Q30" s="18" t="n">
        <v>0</v>
      </c>
      <c r="R30" s="20" t="n">
        <v>0</v>
      </c>
    </row>
    <row r="31" spans="1:18">
      <c r="A31" s="15" t="s">
        <v>453</v>
      </c>
      <c r="B31" s="17" t="n">
        <v>2706</v>
      </c>
      <c r="C31" s="18">
        <f>(2372.0/B31*100)</f>
        <v/>
      </c>
      <c r="D31" s="19" t="n">
        <v>334</v>
      </c>
      <c r="E31" s="18" t="n">
        <v>61.37413949</v>
      </c>
      <c r="F31" s="20" t="n">
        <v>2.44148675</v>
      </c>
      <c r="G31" s="18" t="n">
        <v>34.74201279</v>
      </c>
      <c r="H31" s="20" t="n">
        <v>2.40556737</v>
      </c>
      <c r="I31" s="18" t="n">
        <v>0</v>
      </c>
      <c r="J31" s="20" t="n">
        <v>0</v>
      </c>
      <c r="K31" s="18" t="n">
        <v>3.88384773</v>
      </c>
      <c r="L31" s="20" t="n">
        <v>1.19702682</v>
      </c>
      <c r="M31" s="18" t="n">
        <v>0</v>
      </c>
      <c r="N31" s="20" t="n">
        <v>0</v>
      </c>
      <c r="O31" s="18" t="n">
        <v>0</v>
      </c>
      <c r="P31" s="20" t="n">
        <v>0</v>
      </c>
      <c r="Q31" s="18" t="n">
        <v>0</v>
      </c>
      <c r="R31" s="20" t="n">
        <v>0</v>
      </c>
    </row>
    <row r="32" spans="1:18">
      <c r="A32" s="15" t="s">
        <v>454</v>
      </c>
      <c r="B32" s="17" t="n">
        <v>2209</v>
      </c>
      <c r="C32" s="18">
        <f>(1826.0/B32*100)</f>
        <v/>
      </c>
      <c r="D32" s="19" t="n">
        <v>383</v>
      </c>
      <c r="E32" s="18" t="n">
        <v>68.98415197</v>
      </c>
      <c r="F32" s="20" t="n">
        <v>2.25209464</v>
      </c>
      <c r="G32" s="18" t="n">
        <v>30.53056166</v>
      </c>
      <c r="H32" s="20" t="n">
        <v>2.18481792</v>
      </c>
      <c r="I32" s="18" t="n">
        <v>0</v>
      </c>
      <c r="J32" s="20" t="n">
        <v>0</v>
      </c>
      <c r="K32" s="18" t="n">
        <v>0.48528637</v>
      </c>
      <c r="L32" s="20" t="n">
        <v>0.35357643</v>
      </c>
      <c r="M32" s="18" t="n">
        <v>0</v>
      </c>
      <c r="N32" s="20" t="n">
        <v>0</v>
      </c>
      <c r="O32" s="18" t="n">
        <v>0</v>
      </c>
      <c r="P32" s="20" t="n">
        <v>0</v>
      </c>
      <c r="Q32" s="18" t="n">
        <v>0</v>
      </c>
      <c r="R32" s="20" t="n">
        <v>0</v>
      </c>
    </row>
    <row r="33" spans="1:18">
      <c r="A33" s="15" t="s">
        <v>455</v>
      </c>
      <c r="B33" s="17" t="n">
        <v>3651</v>
      </c>
      <c r="C33" s="18">
        <f>(3244.0/B33*100)</f>
        <v/>
      </c>
      <c r="D33" s="19" t="n">
        <v>407</v>
      </c>
      <c r="E33" s="18" t="n">
        <v>78.06454998</v>
      </c>
      <c r="F33" s="20" t="n">
        <v>2.22390764</v>
      </c>
      <c r="G33" s="18" t="n">
        <v>21.21040877</v>
      </c>
      <c r="H33" s="20" t="n">
        <v>2.23808624</v>
      </c>
      <c r="I33" s="18" t="n">
        <v>0</v>
      </c>
      <c r="J33" s="20" t="n">
        <v>0</v>
      </c>
      <c r="K33" s="18" t="n">
        <v>0.72504125</v>
      </c>
      <c r="L33" s="20" t="n">
        <v>0.47942554</v>
      </c>
      <c r="M33" s="18" t="n">
        <v>0</v>
      </c>
      <c r="N33" s="20" t="n">
        <v>0</v>
      </c>
      <c r="O33" s="18" t="n">
        <v>0</v>
      </c>
      <c r="P33" s="20" t="n">
        <v>0</v>
      </c>
      <c r="Q33" s="18" t="n">
        <v>0</v>
      </c>
      <c r="R33" s="20" t="n">
        <v>0</v>
      </c>
    </row>
    <row r="34" spans="1:18">
      <c r="A34" s="15" t="s">
        <v>456</v>
      </c>
      <c r="B34" s="17" t="n">
        <v>3035</v>
      </c>
      <c r="C34" s="18">
        <f>(2641.0/B34*100)</f>
        <v/>
      </c>
      <c r="D34" s="19" t="n">
        <v>394</v>
      </c>
      <c r="E34" s="18" t="n">
        <v>75.14154677000001</v>
      </c>
      <c r="F34" s="20" t="n">
        <v>2.51119355</v>
      </c>
      <c r="G34" s="18" t="n">
        <v>22.85340315</v>
      </c>
      <c r="H34" s="20" t="n">
        <v>2.36643753</v>
      </c>
      <c r="I34" s="18" t="n">
        <v>0</v>
      </c>
      <c r="J34" s="20" t="n">
        <v>0</v>
      </c>
      <c r="K34" s="18" t="n">
        <v>2.00505008</v>
      </c>
      <c r="L34" s="20" t="n">
        <v>0.7520012</v>
      </c>
      <c r="M34" s="18" t="n">
        <v>0</v>
      </c>
      <c r="N34" s="20" t="n">
        <v>0</v>
      </c>
      <c r="O34" s="18" t="n">
        <v>0</v>
      </c>
      <c r="P34" s="20" t="n">
        <v>0</v>
      </c>
      <c r="Q34" s="18" t="n">
        <v>0</v>
      </c>
      <c r="R34" s="20" t="n">
        <v>0</v>
      </c>
    </row>
    <row r="35" spans="1:18">
      <c r="A35" s="15" t="s">
        <v>457</v>
      </c>
      <c r="B35" s="17" t="n">
        <v>2901</v>
      </c>
      <c r="C35" s="18">
        <f>(2517.0/B35*100)</f>
        <v/>
      </c>
      <c r="D35" s="19" t="n">
        <v>384</v>
      </c>
      <c r="E35" s="18" t="n">
        <v>55.38434245</v>
      </c>
      <c r="F35" s="20" t="n">
        <v>2.77374402</v>
      </c>
      <c r="G35" s="18" t="n">
        <v>44.23663219</v>
      </c>
      <c r="H35" s="20" t="n">
        <v>2.74567089</v>
      </c>
      <c r="I35" s="18" t="n">
        <v>0</v>
      </c>
      <c r="J35" s="20" t="n">
        <v>0</v>
      </c>
      <c r="K35" s="18" t="n">
        <v>0.37902536</v>
      </c>
      <c r="L35" s="20" t="n">
        <v>0.22129735</v>
      </c>
      <c r="M35" s="18" t="n">
        <v>0</v>
      </c>
      <c r="N35" s="20" t="n">
        <v>0</v>
      </c>
      <c r="O35" s="18" t="n">
        <v>0</v>
      </c>
      <c r="P35" s="20" t="n">
        <v>0</v>
      </c>
      <c r="Q35" s="18" t="n">
        <v>0</v>
      </c>
      <c r="R35" s="20" t="n">
        <v>0</v>
      </c>
    </row>
    <row r="36" spans="1:18">
      <c r="A36" s="15" t="s">
        <v>458</v>
      </c>
      <c r="B36" s="17" t="n">
        <v>3404</v>
      </c>
      <c r="C36" s="18">
        <f>(3023.0/B36*100)</f>
        <v/>
      </c>
      <c r="D36" s="19" t="n">
        <v>381</v>
      </c>
      <c r="E36" s="18" t="n">
        <v>83.41180385</v>
      </c>
      <c r="F36" s="20" t="n">
        <v>2.13016917</v>
      </c>
      <c r="G36" s="18" t="n">
        <v>15.45449321</v>
      </c>
      <c r="H36" s="20" t="n">
        <v>2.23025125</v>
      </c>
      <c r="I36" s="18" t="n">
        <v>0</v>
      </c>
      <c r="J36" s="20" t="n">
        <v>0</v>
      </c>
      <c r="K36" s="18" t="n">
        <v>1.13370294</v>
      </c>
      <c r="L36" s="20" t="n">
        <v>0.63558695</v>
      </c>
      <c r="M36" s="18" t="n">
        <v>0</v>
      </c>
      <c r="N36" s="20" t="n">
        <v>0</v>
      </c>
      <c r="O36" s="18" t="n">
        <v>0</v>
      </c>
      <c r="P36" s="20" t="n">
        <v>0</v>
      </c>
      <c r="Q36" s="18" t="n">
        <v>0</v>
      </c>
      <c r="R36" s="20" t="n">
        <v>0</v>
      </c>
    </row>
    <row r="37" spans="1:18">
      <c r="A37" s="15" t="s">
        <v>459</v>
      </c>
      <c r="B37" s="17" t="n">
        <v>2731</v>
      </c>
      <c r="C37" s="18">
        <f>(2417.0/B37*100)</f>
        <v/>
      </c>
      <c r="D37" s="19" t="n">
        <v>314</v>
      </c>
      <c r="E37" s="18" t="n">
        <v>79.74066542</v>
      </c>
      <c r="F37" s="20" t="n">
        <v>2.2428257</v>
      </c>
      <c r="G37" s="18" t="n">
        <v>18.37819153</v>
      </c>
      <c r="H37" s="20" t="n">
        <v>2.19082273</v>
      </c>
      <c r="I37" s="18" t="n">
        <v>0</v>
      </c>
      <c r="J37" s="20" t="n">
        <v>0</v>
      </c>
      <c r="K37" s="18" t="n">
        <v>1.88114305</v>
      </c>
      <c r="L37" s="20" t="n">
        <v>0.61307995</v>
      </c>
      <c r="M37" s="18" t="n">
        <v>0</v>
      </c>
      <c r="N37" s="20" t="n">
        <v>0</v>
      </c>
      <c r="O37" s="18" t="n">
        <v>0</v>
      </c>
      <c r="P37" s="20" t="n">
        <v>0</v>
      </c>
      <c r="Q37" s="18" t="n">
        <v>0</v>
      </c>
      <c r="R37" s="20" t="n">
        <v>0</v>
      </c>
    </row>
    <row r="38" spans="1:18">
      <c r="A38" s="15" t="s">
        <v>460</v>
      </c>
      <c r="B38" s="17" t="n">
        <v>2807</v>
      </c>
      <c r="C38" s="18">
        <f>(2352.0/B38*100)</f>
        <v/>
      </c>
      <c r="D38" s="19" t="n">
        <v>455</v>
      </c>
      <c r="E38" s="18" t="n">
        <v>81.18324029</v>
      </c>
      <c r="F38" s="20" t="n">
        <v>1.88251797</v>
      </c>
      <c r="G38" s="18" t="n">
        <v>17.4289293</v>
      </c>
      <c r="H38" s="20" t="n">
        <v>1.85528262</v>
      </c>
      <c r="I38" s="18" t="n">
        <v>0</v>
      </c>
      <c r="J38" s="20" t="n">
        <v>0</v>
      </c>
      <c r="K38" s="18" t="n">
        <v>1.38783041</v>
      </c>
      <c r="L38" s="20" t="n">
        <v>0.55082645</v>
      </c>
      <c r="M38" s="18" t="n">
        <v>0</v>
      </c>
      <c r="N38" s="20" t="n">
        <v>0</v>
      </c>
      <c r="O38" s="18" t="n">
        <v>0</v>
      </c>
      <c r="P38" s="20" t="n">
        <v>0</v>
      </c>
      <c r="Q38" s="18" t="n">
        <v>0</v>
      </c>
      <c r="R38" s="20" t="n">
        <v>0</v>
      </c>
    </row>
    <row r="39" spans="1:18">
      <c r="A39" s="15" t="s">
        <v>461</v>
      </c>
      <c r="B39" s="17" t="n">
        <v>2938</v>
      </c>
      <c r="C39" s="18">
        <f>(2568.0/B39*100)</f>
        <v/>
      </c>
      <c r="D39" s="19" t="n">
        <v>370</v>
      </c>
      <c r="E39" s="18" t="n">
        <v>91.96491168</v>
      </c>
      <c r="F39" s="20" t="n">
        <v>1.32243292</v>
      </c>
      <c r="G39" s="18" t="n">
        <v>7.55171816</v>
      </c>
      <c r="H39" s="20" t="n">
        <v>1.40875131</v>
      </c>
      <c r="I39" s="18" t="n">
        <v>0</v>
      </c>
      <c r="J39" s="20" t="n">
        <v>0</v>
      </c>
      <c r="K39" s="18" t="n">
        <v>0.48337016</v>
      </c>
      <c r="L39" s="20" t="n">
        <v>0.28967434</v>
      </c>
      <c r="M39" s="18" t="n">
        <v>0</v>
      </c>
      <c r="N39" s="20" t="n">
        <v>0</v>
      </c>
      <c r="O39" s="18" t="n">
        <v>0</v>
      </c>
      <c r="P39" s="20" t="n">
        <v>0</v>
      </c>
      <c r="Q39" s="18" t="n">
        <v>0</v>
      </c>
      <c r="R39" s="20" t="n">
        <v>0</v>
      </c>
    </row>
    <row r="40" spans="1:18">
      <c r="A40" s="15" t="s">
        <v>462</v>
      </c>
      <c r="B40" s="17" t="n">
        <v>6922</v>
      </c>
      <c r="C40" s="18">
        <f>(6072.0/B40*100)</f>
        <v/>
      </c>
      <c r="D40" s="19" t="n">
        <v>850</v>
      </c>
      <c r="E40" s="18" t="n">
        <v>73.33521656000001</v>
      </c>
      <c r="F40" s="20" t="n">
        <v>2.54045748</v>
      </c>
      <c r="G40" s="18" t="n">
        <v>25.61849835</v>
      </c>
      <c r="H40" s="20" t="n">
        <v>2.53968575</v>
      </c>
      <c r="I40" s="18" t="n">
        <v>0</v>
      </c>
      <c r="J40" s="20" t="n">
        <v>0</v>
      </c>
      <c r="K40" s="18" t="n">
        <v>1.04628509</v>
      </c>
      <c r="L40" s="20" t="n">
        <v>0.49264813</v>
      </c>
      <c r="M40" s="18" t="n">
        <v>0</v>
      </c>
      <c r="N40" s="20" t="n">
        <v>0</v>
      </c>
      <c r="O40" s="18" t="n">
        <v>0</v>
      </c>
      <c r="P40" s="20" t="n">
        <v>0</v>
      </c>
      <c r="Q40" s="18" t="n">
        <v>0</v>
      </c>
      <c r="R40" s="20" t="n">
        <v>0</v>
      </c>
    </row>
    <row r="41" spans="1:18">
      <c r="A41" s="15" t="s">
        <v>463</v>
      </c>
      <c r="B41" s="17" t="n">
        <v>2854</v>
      </c>
      <c r="C41" s="18">
        <f>(2500.0/B41*100)</f>
        <v/>
      </c>
      <c r="D41" s="19" t="n">
        <v>354</v>
      </c>
      <c r="E41" s="18" t="n">
        <v>81.83553056</v>
      </c>
      <c r="F41" s="20" t="n">
        <v>2.42232698</v>
      </c>
      <c r="G41" s="18" t="n">
        <v>16.61085416</v>
      </c>
      <c r="H41" s="20" t="n">
        <v>2.12377906</v>
      </c>
      <c r="I41" s="18" t="n">
        <v>0</v>
      </c>
      <c r="J41" s="20" t="n">
        <v>0</v>
      </c>
      <c r="K41" s="18" t="n">
        <v>1.55361528</v>
      </c>
      <c r="L41" s="20" t="n">
        <v>0.82490402</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(11058.0/B46*100)</f>
        <v/>
      </c>
      <c r="D46" s="19" t="n">
        <v>1015</v>
      </c>
      <c r="E46" s="18" t="n">
        <v>83.9883245</v>
      </c>
      <c r="F46" s="20" t="n">
        <v>1.47126089</v>
      </c>
      <c r="G46" s="18" t="n">
        <v>12.59369211</v>
      </c>
      <c r="H46" s="20" t="n">
        <v>1.30542239</v>
      </c>
      <c r="I46" s="18" t="n">
        <v>0</v>
      </c>
      <c r="J46" s="20" t="n">
        <v>0</v>
      </c>
      <c r="K46" s="18" t="n">
        <v>3.41798339</v>
      </c>
      <c r="L46" s="20" t="n">
        <v>0.75804875</v>
      </c>
      <c r="M46" s="18" t="n">
        <v>0</v>
      </c>
      <c r="N46" s="20" t="n">
        <v>0</v>
      </c>
      <c r="O46" s="18" t="n">
        <v>0</v>
      </c>
      <c r="P46" s="20" t="n">
        <v>0</v>
      </c>
      <c r="Q46" s="18" t="n">
        <v>0</v>
      </c>
      <c r="R46" s="20" t="n">
        <v>0</v>
      </c>
    </row>
    <row r="47" spans="1:18">
      <c r="A47" s="15" t="s">
        <v>470</v>
      </c>
      <c r="B47" s="17" t="n">
        <v>2823</v>
      </c>
      <c r="C47" s="18">
        <f>(2485.0/B47*100)</f>
        <v/>
      </c>
      <c r="D47" s="19" t="n">
        <v>338</v>
      </c>
      <c r="E47" s="18" t="n">
        <v>75.56289111</v>
      </c>
      <c r="F47" s="20" t="n">
        <v>2.49429147</v>
      </c>
      <c r="G47" s="18" t="n">
        <v>22.32274692</v>
      </c>
      <c r="H47" s="20" t="n">
        <v>2.4234284</v>
      </c>
      <c r="I47" s="18" t="n">
        <v>0</v>
      </c>
      <c r="J47" s="20" t="n">
        <v>0</v>
      </c>
      <c r="K47" s="18" t="n">
        <v>2.11436197</v>
      </c>
      <c r="L47" s="20" t="n">
        <v>0.8349413999999999</v>
      </c>
      <c r="M47" s="18" t="n">
        <v>0</v>
      </c>
      <c r="N47" s="20" t="n">
        <v>0</v>
      </c>
      <c r="O47" s="18" t="n">
        <v>0</v>
      </c>
      <c r="P47" s="20" t="n">
        <v>0</v>
      </c>
      <c r="Q47" s="18" t="n">
        <v>0</v>
      </c>
      <c r="R47" s="20" t="n">
        <v>0</v>
      </c>
    </row>
    <row r="48" spans="1:18">
      <c r="A48" s="15" t="s">
        <v>471</v>
      </c>
      <c r="B48" s="17" t="n">
        <v>4682</v>
      </c>
      <c r="C48" s="18">
        <f>(4131.0/B48*100)</f>
        <v/>
      </c>
      <c r="D48" s="19" t="n">
        <v>551</v>
      </c>
      <c r="E48" s="18" t="n">
        <v>64.04999113</v>
      </c>
      <c r="F48" s="20" t="n">
        <v>2.86572294</v>
      </c>
      <c r="G48" s="18" t="n">
        <v>33.5677589</v>
      </c>
      <c r="H48" s="20" t="n">
        <v>2.91573835</v>
      </c>
      <c r="I48" s="18" t="n">
        <v>0</v>
      </c>
      <c r="J48" s="20" t="n">
        <v>0</v>
      </c>
      <c r="K48" s="18" t="n">
        <v>2.38224997</v>
      </c>
      <c r="L48" s="20" t="n">
        <v>1.00220503</v>
      </c>
      <c r="M48" s="18" t="n">
        <v>0</v>
      </c>
      <c r="N48" s="20" t="n">
        <v>0</v>
      </c>
      <c r="O48" s="18" t="n">
        <v>0</v>
      </c>
      <c r="P48" s="20" t="n">
        <v>0</v>
      </c>
      <c r="Q48" s="18" t="n">
        <v>0</v>
      </c>
      <c r="R48" s="20" t="n">
        <v>0</v>
      </c>
    </row>
    <row r="49" spans="1:18">
      <c r="A49" s="15" t="s">
        <v>472</v>
      </c>
      <c r="B49" s="17" t="n">
        <v>6158</v>
      </c>
      <c r="C49" s="18">
        <f>(5432.0/B49*100)</f>
        <v/>
      </c>
      <c r="D49" s="19" t="n">
        <v>726</v>
      </c>
      <c r="E49" s="18" t="n">
        <v>90.12230864</v>
      </c>
      <c r="F49" s="20" t="n">
        <v>1.53617619</v>
      </c>
      <c r="G49" s="18" t="n">
        <v>5.70978793</v>
      </c>
      <c r="H49" s="20" t="n">
        <v>1.23340949</v>
      </c>
      <c r="I49" s="18" t="n">
        <v>0</v>
      </c>
      <c r="J49" s="20" t="n">
        <v>0</v>
      </c>
      <c r="K49" s="18" t="n">
        <v>4.16790344</v>
      </c>
      <c r="L49" s="20" t="n">
        <v>0.75307644</v>
      </c>
      <c r="M49" s="18" t="n">
        <v>0</v>
      </c>
      <c r="N49" s="20" t="n">
        <v>0</v>
      </c>
      <c r="O49" s="18" t="n">
        <v>0</v>
      </c>
      <c r="P49" s="20" t="n">
        <v>0</v>
      </c>
      <c r="Q49" s="18" t="n">
        <v>0</v>
      </c>
      <c r="R49" s="20" t="n">
        <v>0</v>
      </c>
    </row>
    <row r="50" spans="1:18">
      <c r="A50" s="15" t="s">
        <v>473</v>
      </c>
      <c r="B50" s="17" t="n">
        <v>3494</v>
      </c>
      <c r="C50" s="18">
        <f>(2836.0/B50*100)</f>
        <v/>
      </c>
      <c r="D50" s="19" t="n">
        <v>658</v>
      </c>
      <c r="E50" s="18" t="n">
        <v>91.82725325</v>
      </c>
      <c r="F50" s="20" t="n">
        <v>1.07919894</v>
      </c>
      <c r="G50" s="18" t="n">
        <v>7.1113822</v>
      </c>
      <c r="H50" s="20" t="n">
        <v>1.02672902</v>
      </c>
      <c r="I50" s="18" t="n">
        <v>0</v>
      </c>
      <c r="J50" s="20" t="n">
        <v>0</v>
      </c>
      <c r="K50" s="18" t="n">
        <v>1.06136455</v>
      </c>
      <c r="L50" s="20" t="n">
        <v>0.4305716</v>
      </c>
      <c r="M50" s="18" t="n">
        <v>0</v>
      </c>
      <c r="N50" s="20" t="n">
        <v>0</v>
      </c>
      <c r="O50" s="18" t="n">
        <v>0</v>
      </c>
      <c r="P50" s="20" t="n">
        <v>0</v>
      </c>
      <c r="Q50" s="18" t="n">
        <v>0</v>
      </c>
      <c r="R50" s="20" t="n">
        <v>0</v>
      </c>
    </row>
    <row r="51" spans="1:18">
      <c r="A51" s="15" t="s">
        <v>474</v>
      </c>
      <c r="B51" s="17" t="n">
        <v>3013</v>
      </c>
      <c r="C51" s="18">
        <f>(2648.0/B51*100)</f>
        <v/>
      </c>
      <c r="D51" s="19" t="n">
        <v>365</v>
      </c>
      <c r="E51" s="18" t="n">
        <v>78.73357289</v>
      </c>
      <c r="F51" s="20" t="n">
        <v>2.05718267</v>
      </c>
      <c r="G51" s="18" t="n">
        <v>21.09559991</v>
      </c>
      <c r="H51" s="20" t="n">
        <v>2.06830863</v>
      </c>
      <c r="I51" s="18" t="n">
        <v>0</v>
      </c>
      <c r="J51" s="20" t="n">
        <v>0</v>
      </c>
      <c r="K51" s="18" t="n">
        <v>0.1708272</v>
      </c>
      <c r="L51" s="20" t="n">
        <v>0.16923613</v>
      </c>
      <c r="M51" s="18" t="n">
        <v>0</v>
      </c>
      <c r="N51" s="20" t="n">
        <v>0</v>
      </c>
      <c r="O51" s="18" t="n">
        <v>0</v>
      </c>
      <c r="P51" s="20" t="n">
        <v>0</v>
      </c>
      <c r="Q51" s="18" t="n">
        <v>0</v>
      </c>
      <c r="R51" s="20" t="n">
        <v>0</v>
      </c>
    </row>
    <row r="52" spans="1:18">
      <c r="A52" s="15" t="s">
        <v>475</v>
      </c>
      <c r="B52" s="17" t="n">
        <v>2760</v>
      </c>
      <c r="C52" s="18">
        <f>(2423.0/B52*100)</f>
        <v/>
      </c>
      <c r="D52" s="19" t="n">
        <v>337</v>
      </c>
      <c r="E52" s="18" t="n">
        <v>81.42373726</v>
      </c>
      <c r="F52" s="20" t="n">
        <v>2.18316486</v>
      </c>
      <c r="G52" s="18" t="n">
        <v>16.09677734</v>
      </c>
      <c r="H52" s="20" t="n">
        <v>2.09944693</v>
      </c>
      <c r="I52" s="18" t="n">
        <v>0</v>
      </c>
      <c r="J52" s="20" t="n">
        <v>0</v>
      </c>
      <c r="K52" s="18" t="n">
        <v>2.47948541</v>
      </c>
      <c r="L52" s="20" t="n">
        <v>0.94765081</v>
      </c>
      <c r="M52" s="18" t="n">
        <v>0</v>
      </c>
      <c r="N52" s="20" t="n">
        <v>0</v>
      </c>
      <c r="O52" s="18" t="n">
        <v>0</v>
      </c>
      <c r="P52" s="20" t="n">
        <v>0</v>
      </c>
      <c r="Q52" s="18" t="n">
        <v>0</v>
      </c>
      <c r="R52" s="20" t="n">
        <v>0</v>
      </c>
    </row>
    <row r="53" spans="1:18">
      <c r="A53" s="15" t="s">
        <v>476</v>
      </c>
      <c r="B53" s="17" t="n">
        <v>2474</v>
      </c>
      <c r="C53" s="18">
        <f>(2059.0/B53*100)</f>
        <v/>
      </c>
      <c r="D53" s="19" t="n">
        <v>415</v>
      </c>
      <c r="E53" s="18" t="n">
        <v>70.3880436</v>
      </c>
      <c r="F53" s="20" t="n">
        <v>2.38006065</v>
      </c>
      <c r="G53" s="18" t="n">
        <v>5.51428666</v>
      </c>
      <c r="H53" s="20" t="n">
        <v>1.1507833</v>
      </c>
      <c r="I53" s="18" t="n">
        <v>0</v>
      </c>
      <c r="J53" s="20" t="n">
        <v>0</v>
      </c>
      <c r="K53" s="18" t="n">
        <v>24.09766974</v>
      </c>
      <c r="L53" s="20" t="n">
        <v>1.97700555</v>
      </c>
      <c r="M53" s="18" t="n">
        <v>0</v>
      </c>
      <c r="N53" s="20" t="n">
        <v>0</v>
      </c>
      <c r="O53" s="18" t="n">
        <v>0</v>
      </c>
      <c r="P53" s="20" t="n">
        <v>0</v>
      </c>
      <c r="Q53" s="18" t="n">
        <v>0</v>
      </c>
      <c r="R53" s="20" t="n">
        <v>0</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(2358.0/B55*100)</f>
        <v/>
      </c>
      <c r="D55" s="19" t="n">
        <v>317</v>
      </c>
      <c r="E55" s="18" t="n">
        <v>45.47149609</v>
      </c>
      <c r="F55" s="20" t="n">
        <v>2.91982531</v>
      </c>
      <c r="G55" s="18" t="n">
        <v>53.89848211</v>
      </c>
      <c r="H55" s="20" t="n">
        <v>2.87819674</v>
      </c>
      <c r="I55" s="18" t="n">
        <v>0</v>
      </c>
      <c r="J55" s="20" t="n">
        <v>0</v>
      </c>
      <c r="K55" s="18" t="n">
        <v>0.6300218</v>
      </c>
      <c r="L55" s="20" t="n">
        <v>0.4617706</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(2813.0/B61*100)</f>
        <v/>
      </c>
      <c r="D61" s="19" t="n">
        <v>388</v>
      </c>
      <c r="E61" s="18" t="n">
        <v>77.82942103000001</v>
      </c>
      <c r="F61" s="20" t="n">
        <v>2.18231597</v>
      </c>
      <c r="G61" s="18" t="n">
        <v>20.87678859</v>
      </c>
      <c r="H61" s="20" t="n">
        <v>2.03508586</v>
      </c>
      <c r="I61" s="18" t="n">
        <v>0</v>
      </c>
      <c r="J61" s="20" t="n">
        <v>0</v>
      </c>
      <c r="K61" s="18" t="n">
        <v>1.29379038</v>
      </c>
      <c r="L61" s="20" t="n">
        <v>0.62756891</v>
      </c>
      <c r="M61" s="18" t="n">
        <v>0</v>
      </c>
      <c r="N61" s="20" t="n">
        <v>0</v>
      </c>
      <c r="O61" s="18" t="n">
        <v>0</v>
      </c>
      <c r="P61" s="20" t="n">
        <v>0</v>
      </c>
      <c r="Q61" s="18" t="n">
        <v>0</v>
      </c>
      <c r="R61" s="20" t="n">
        <v>0</v>
      </c>
    </row>
    <row r="62" spans="1:18">
      <c r="A62" s="15" t="s">
        <v>486</v>
      </c>
      <c r="B62" s="17" t="n">
        <v>2230</v>
      </c>
      <c r="C62" s="18">
        <f>(1991.0/B62*100)</f>
        <v/>
      </c>
      <c r="D62" s="19" t="n">
        <v>239</v>
      </c>
      <c r="E62" s="18" t="n">
        <v>59.84507092</v>
      </c>
      <c r="F62" s="20" t="n">
        <v>3.23361367</v>
      </c>
      <c r="G62" s="18" t="n">
        <v>40.15492908</v>
      </c>
      <c r="H62" s="20" t="n">
        <v>3.23361367</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(2440.0/B67*100)</f>
        <v/>
      </c>
      <c r="D67" s="19" t="n">
        <v>331</v>
      </c>
      <c r="E67" s="18" t="n">
        <v>77.76717659000001</v>
      </c>
      <c r="F67" s="20" t="n">
        <v>2.22405251</v>
      </c>
      <c r="G67" s="18" t="n">
        <v>18.26105091</v>
      </c>
      <c r="H67" s="20" t="n">
        <v>1.87794886</v>
      </c>
      <c r="I67" s="18" t="n">
        <v>0</v>
      </c>
      <c r="J67" s="20" t="n">
        <v>0</v>
      </c>
      <c r="K67" s="18" t="n">
        <v>3.9717725</v>
      </c>
      <c r="L67" s="20" t="n">
        <v>1.15914894</v>
      </c>
      <c r="M67" s="18" t="n">
        <v>0</v>
      </c>
      <c r="N67" s="20" t="n">
        <v>0</v>
      </c>
      <c r="O67" s="18" t="n">
        <v>0</v>
      </c>
      <c r="P67" s="20" t="n">
        <v>0</v>
      </c>
      <c r="Q67" s="18" t="n">
        <v>0</v>
      </c>
      <c r="R67" s="20" t="n">
        <v>0</v>
      </c>
    </row>
    <row r="68" spans="1:18">
      <c r="A68" s="15" t="s">
        <v>492</v>
      </c>
      <c r="B68" s="17" t="n">
        <v>3460</v>
      </c>
      <c r="C68" s="18">
        <f>(3142.0/B68*100)</f>
        <v/>
      </c>
      <c r="D68" s="19" t="n">
        <v>318</v>
      </c>
      <c r="E68" s="18" t="n">
        <v>92.11049042</v>
      </c>
      <c r="F68" s="20" t="n">
        <v>1.42125059</v>
      </c>
      <c r="G68" s="18" t="n">
        <v>7.88950958</v>
      </c>
      <c r="H68" s="20" t="n">
        <v>1.42125059</v>
      </c>
      <c r="I68" s="18" t="n">
        <v>0</v>
      </c>
      <c r="J68" s="20" t="n">
        <v>0</v>
      </c>
      <c r="K68" s="18" t="n">
        <v>0</v>
      </c>
      <c r="L68" s="20" t="n">
        <v>0</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(5027.0/B70*100)</f>
        <v/>
      </c>
      <c r="D70" s="19" t="n">
        <v>1007</v>
      </c>
      <c r="E70" s="18" t="n">
        <v>85.0541812</v>
      </c>
      <c r="F70" s="20" t="n">
        <v>1.22722584</v>
      </c>
      <c r="G70" s="18" t="n">
        <v>9.167295749999999</v>
      </c>
      <c r="H70" s="20" t="n">
        <v>0.9069009099999999</v>
      </c>
      <c r="I70" s="18" t="n">
        <v>0</v>
      </c>
      <c r="J70" s="20" t="n">
        <v>0</v>
      </c>
      <c r="K70" s="18" t="n">
        <v>5.77852305</v>
      </c>
      <c r="L70" s="20" t="n">
        <v>0.77846227</v>
      </c>
      <c r="M70" s="18" t="n">
        <v>0</v>
      </c>
      <c r="N70" s="20" t="n">
        <v>0</v>
      </c>
      <c r="O70" s="18" t="n">
        <v>0</v>
      </c>
      <c r="P70" s="20" t="n">
        <v>0</v>
      </c>
      <c r="Q70" s="18" t="n">
        <v>0</v>
      </c>
      <c r="R70" s="20" t="n">
        <v>0</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(2786.0/B72*100)</f>
        <v/>
      </c>
      <c r="D72" s="19" t="n">
        <v>321</v>
      </c>
      <c r="E72" s="18" t="n">
        <v>72.69271508999999</v>
      </c>
      <c r="F72" s="20" t="n">
        <v>3.01512329</v>
      </c>
      <c r="G72" s="18" t="n">
        <v>25.40820916</v>
      </c>
      <c r="H72" s="20" t="n">
        <v>3.09511641</v>
      </c>
      <c r="I72" s="18" t="n">
        <v>0</v>
      </c>
      <c r="J72" s="20" t="n">
        <v>0</v>
      </c>
      <c r="K72" s="18" t="n">
        <v>1.89907575</v>
      </c>
      <c r="L72" s="20" t="n">
        <v>0.7405886699999999</v>
      </c>
      <c r="M72" s="18" t="n">
        <v>0</v>
      </c>
      <c r="N72" s="20" t="n">
        <v>0</v>
      </c>
      <c r="O72" s="18" t="n">
        <v>0</v>
      </c>
      <c r="P72" s="20" t="n">
        <v>0</v>
      </c>
      <c r="Q72" s="18" t="n">
        <v>0</v>
      </c>
      <c r="R72" s="20" t="n">
        <v>0</v>
      </c>
    </row>
    <row r="73" spans="1:18">
      <c r="A73" s="15" t="s">
        <v>497</v>
      </c>
      <c r="B73" s="17" t="n">
        <v>2973</v>
      </c>
      <c r="C73" s="18">
        <f>(2593.0/B73*100)</f>
        <v/>
      </c>
      <c r="D73" s="19" t="n">
        <v>380</v>
      </c>
      <c r="E73" s="18" t="n">
        <v>64.37203555000001</v>
      </c>
      <c r="F73" s="20" t="n">
        <v>2.65322293</v>
      </c>
      <c r="G73" s="18" t="n">
        <v>35.62796445</v>
      </c>
      <c r="H73" s="20" t="n">
        <v>2.65322293</v>
      </c>
      <c r="I73" s="18" t="n">
        <v>0</v>
      </c>
      <c r="J73" s="20" t="n">
        <v>0</v>
      </c>
      <c r="K73" s="18" t="n">
        <v>0</v>
      </c>
      <c r="L73" s="20" t="n">
        <v>0</v>
      </c>
      <c r="M73" s="18" t="n">
        <v>0</v>
      </c>
      <c r="N73" s="20" t="n">
        <v>0</v>
      </c>
      <c r="O73" s="18" t="n">
        <v>0</v>
      </c>
      <c r="P73" s="20" t="n">
        <v>0</v>
      </c>
      <c r="Q73" s="18" t="n">
        <v>0</v>
      </c>
      <c r="R73" s="20" t="n">
        <v>0</v>
      </c>
    </row>
    <row r="74" spans="1:18">
      <c r="A74" s="15" t="s">
        <v>498</v>
      </c>
      <c r="B74" s="17" t="n">
        <v>3819</v>
      </c>
      <c r="C74" s="18">
        <f>(3348.0/B74*100)</f>
        <v/>
      </c>
      <c r="D74" s="19" t="n">
        <v>471</v>
      </c>
      <c r="E74" s="18" t="n">
        <v>63.52953574</v>
      </c>
      <c r="F74" s="20" t="n">
        <v>2.00892149</v>
      </c>
      <c r="G74" s="18" t="n">
        <v>35.5108265</v>
      </c>
      <c r="H74" s="20" t="n">
        <v>1.92655472</v>
      </c>
      <c r="I74" s="18" t="n">
        <v>0</v>
      </c>
      <c r="J74" s="20" t="n">
        <v>0</v>
      </c>
      <c r="K74" s="18" t="n">
        <v>0.95963776</v>
      </c>
      <c r="L74" s="20" t="n">
        <v>0.49933839</v>
      </c>
      <c r="M74" s="18" t="n">
        <v>0</v>
      </c>
      <c r="N74" s="20" t="n">
        <v>0</v>
      </c>
      <c r="O74" s="18" t="n">
        <v>0</v>
      </c>
      <c r="P74" s="20" t="n">
        <v>0</v>
      </c>
      <c r="Q74" s="18" t="n">
        <v>0</v>
      </c>
      <c r="R74" s="20" t="n">
        <v>0</v>
      </c>
    </row>
    <row r="75" spans="1:18">
      <c r="A75" s="15" t="s">
        <v>499</v>
      </c>
      <c r="B75" s="17" t="n">
        <v>4652</v>
      </c>
      <c r="C75" s="18">
        <f>(4129.0/B75*100)</f>
        <v/>
      </c>
      <c r="D75" s="19" t="n">
        <v>523</v>
      </c>
      <c r="E75" s="18" t="n">
        <v>86.49536737</v>
      </c>
      <c r="F75" s="20" t="n">
        <v>2.07004137</v>
      </c>
      <c r="G75" s="18" t="n">
        <v>13.49366266</v>
      </c>
      <c r="H75" s="20" t="n">
        <v>2.07011075</v>
      </c>
      <c r="I75" s="18" t="n">
        <v>0</v>
      </c>
      <c r="J75" s="20" t="n">
        <v>0</v>
      </c>
      <c r="K75" s="18" t="n">
        <v>0.01096996</v>
      </c>
      <c r="L75" s="20" t="n">
        <v>0.01095137</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(2655.0/B77*100)</f>
        <v/>
      </c>
      <c r="D77" s="19" t="n">
        <v>314</v>
      </c>
      <c r="E77" s="18" t="n">
        <v>91.82466615</v>
      </c>
      <c r="F77" s="20" t="n">
        <v>1.70251204</v>
      </c>
      <c r="G77" s="18" t="n">
        <v>0.65204728</v>
      </c>
      <c r="H77" s="20" t="n">
        <v>0.41199024</v>
      </c>
      <c r="I77" s="18" t="n">
        <v>0</v>
      </c>
      <c r="J77" s="20" t="n">
        <v>0</v>
      </c>
      <c r="K77" s="18" t="n">
        <v>7.52328656</v>
      </c>
      <c r="L77" s="20" t="n">
        <v>1.58717185</v>
      </c>
      <c r="M77" s="18" t="n">
        <v>0</v>
      </c>
      <c r="N77" s="20" t="n">
        <v>0</v>
      </c>
      <c r="O77" s="18" t="n">
        <v>0</v>
      </c>
      <c r="P77" s="20" t="n">
        <v>0</v>
      </c>
      <c r="Q77" s="18" t="n">
        <v>0</v>
      </c>
      <c r="R77" s="20" t="n">
        <v>0</v>
      </c>
    </row>
    <row r="78" spans="1:18">
      <c r="A78" s="15" t="s">
        <v>502</v>
      </c>
      <c r="B78" s="17" t="n">
        <v>7115</v>
      </c>
      <c r="C78" s="18">
        <f>(6217.0/B78*100)</f>
        <v/>
      </c>
      <c r="D78" s="19" t="n">
        <v>898</v>
      </c>
      <c r="E78" s="18" t="n">
        <v>88.48021484</v>
      </c>
      <c r="F78" s="20" t="n">
        <v>1.27168719</v>
      </c>
      <c r="G78" s="18" t="n">
        <v>9.808888960000001</v>
      </c>
      <c r="H78" s="20" t="n">
        <v>1.27473779</v>
      </c>
      <c r="I78" s="18" t="n">
        <v>0</v>
      </c>
      <c r="J78" s="20" t="n">
        <v>0</v>
      </c>
      <c r="K78" s="18" t="n">
        <v>1.7108962</v>
      </c>
      <c r="L78" s="20" t="n">
        <v>0.52135625</v>
      </c>
      <c r="M78" s="18" t="n">
        <v>0</v>
      </c>
      <c r="N78" s="20" t="n">
        <v>0</v>
      </c>
      <c r="O78" s="18" t="n">
        <v>0</v>
      </c>
      <c r="P78" s="20" t="n">
        <v>0</v>
      </c>
      <c r="Q78" s="18" t="n">
        <v>0</v>
      </c>
      <c r="R78" s="20" t="n">
        <v>0</v>
      </c>
    </row>
    <row r="79" spans="1:18">
      <c r="A79" s="15" t="s">
        <v>503</v>
      </c>
      <c r="B79" s="17" t="n">
        <v>3154</v>
      </c>
      <c r="C79" s="18">
        <f>(2806.0/B79*100)</f>
        <v/>
      </c>
      <c r="D79" s="19" t="n">
        <v>348</v>
      </c>
      <c r="E79" s="18" t="n">
        <v>88.08333258</v>
      </c>
      <c r="F79" s="20" t="n">
        <v>2.22659006</v>
      </c>
      <c r="G79" s="18" t="n">
        <v>6.80615587</v>
      </c>
      <c r="H79" s="20" t="n">
        <v>1.65221262</v>
      </c>
      <c r="I79" s="18" t="n">
        <v>0</v>
      </c>
      <c r="J79" s="20" t="n">
        <v>0</v>
      </c>
      <c r="K79" s="18" t="n">
        <v>5.11051155</v>
      </c>
      <c r="L79" s="20" t="n">
        <v>1.20520654</v>
      </c>
      <c r="M79" s="18" t="n">
        <v>0</v>
      </c>
      <c r="N79" s="20" t="n">
        <v>0</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(14104.0/B82*100)</f>
        <v/>
      </c>
      <c r="D82" s="19" t="n">
        <v>1857</v>
      </c>
      <c r="E82" s="18" t="n">
        <v>83.03083929</v>
      </c>
      <c r="F82" s="20" t="n">
        <v>1.25120428</v>
      </c>
      <c r="G82" s="18" t="n">
        <v>15.79423945</v>
      </c>
      <c r="H82" s="20" t="n">
        <v>1.19734385</v>
      </c>
      <c r="I82" s="18" t="n">
        <v>0</v>
      </c>
      <c r="J82" s="20" t="n">
        <v>0</v>
      </c>
      <c r="K82" s="18" t="n">
        <v>1.17492126</v>
      </c>
      <c r="L82" s="20" t="n">
        <v>0.34612602</v>
      </c>
      <c r="M82" s="18" t="n">
        <v>0</v>
      </c>
      <c r="N82" s="20" t="n">
        <v>0</v>
      </c>
      <c r="O82" s="18" t="n">
        <v>0</v>
      </c>
      <c r="P82" s="20" t="n">
        <v>0</v>
      </c>
      <c r="Q82" s="18" t="n">
        <v>0</v>
      </c>
      <c r="R82" s="20" t="n">
        <v>0</v>
      </c>
    </row>
    <row r="83" spans="1:18">
      <c r="A83" s="15" t="s">
        <v>507</v>
      </c>
      <c r="B83" s="17" t="n">
        <v>808</v>
      </c>
      <c r="C83" s="18">
        <f>(703.0/B83*100)</f>
        <v/>
      </c>
      <c r="D83" s="19" t="n">
        <v>105</v>
      </c>
      <c r="E83" s="18" t="n">
        <v>73.30192905</v>
      </c>
      <c r="F83" s="20" t="n">
        <v>6.34038585</v>
      </c>
      <c r="G83" s="18" t="n">
        <v>26.69807095</v>
      </c>
      <c r="H83" s="20" t="n">
        <v>6.34038585</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(798.0/B84*100)</f>
        <v/>
      </c>
      <c r="D84" s="19" t="n">
        <v>140</v>
      </c>
      <c r="E84" s="18" t="n">
        <v>71.0484124</v>
      </c>
      <c r="F84" s="20" t="n">
        <v>4.23266728</v>
      </c>
      <c r="G84" s="18" t="n">
        <v>28.9515876</v>
      </c>
      <c r="H84" s="20" t="n">
        <v>4.23266728</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(6264.0/B7*100)</f>
        <v/>
      </c>
      <c r="D7" s="19" t="n">
        <v>899</v>
      </c>
      <c r="E7" s="18" t="n">
        <v>35.71453139</v>
      </c>
      <c r="F7" s="20" t="n">
        <v>1.83043116</v>
      </c>
      <c r="G7" s="18" t="n">
        <v>62.16441626</v>
      </c>
      <c r="H7" s="20" t="n">
        <v>1.85608349</v>
      </c>
      <c r="I7" s="18" t="n">
        <v>0</v>
      </c>
      <c r="J7" s="20" t="n">
        <v>0</v>
      </c>
      <c r="K7" s="18" t="n">
        <v>0.06922813</v>
      </c>
      <c r="L7" s="20" t="n">
        <v>0.06989387</v>
      </c>
      <c r="M7" s="18" t="n">
        <v>0</v>
      </c>
      <c r="N7" s="20" t="n">
        <v>0</v>
      </c>
      <c r="O7" s="18" t="n">
        <v>0</v>
      </c>
      <c r="P7" s="20" t="n">
        <v>0</v>
      </c>
      <c r="Q7" s="18" t="n">
        <v>2.05182422</v>
      </c>
      <c r="R7" s="20" t="n">
        <v>0.5928688</v>
      </c>
    </row>
    <row r="8" spans="1:18">
      <c r="A8" s="15" t="s">
        <v>430</v>
      </c>
      <c r="B8" s="17" t="n">
        <v>3443</v>
      </c>
      <c r="C8" s="18">
        <f>(3010.0/B8*100)</f>
        <v/>
      </c>
      <c r="D8" s="19" t="n">
        <v>433</v>
      </c>
      <c r="E8" s="18" t="n">
        <v>30.17294948</v>
      </c>
      <c r="F8" s="20" t="n">
        <v>2.39005057</v>
      </c>
      <c r="G8" s="18" t="n">
        <v>67.19601529000001</v>
      </c>
      <c r="H8" s="20" t="n">
        <v>2.46691996</v>
      </c>
      <c r="I8" s="18" t="n">
        <v>0</v>
      </c>
      <c r="J8" s="20" t="n">
        <v>0</v>
      </c>
      <c r="K8" s="18" t="n">
        <v>0</v>
      </c>
      <c r="L8" s="20" t="n">
        <v>0</v>
      </c>
      <c r="M8" s="18" t="n">
        <v>0</v>
      </c>
      <c r="N8" s="20" t="n">
        <v>0</v>
      </c>
      <c r="O8" s="18" t="n">
        <v>0</v>
      </c>
      <c r="P8" s="20" t="n">
        <v>0</v>
      </c>
      <c r="Q8" s="18" t="n">
        <v>2.63103523</v>
      </c>
      <c r="R8" s="20" t="n">
        <v>0.92876423</v>
      </c>
    </row>
    <row r="9" spans="1:18">
      <c r="A9" s="15" t="s">
        <v>431</v>
      </c>
      <c r="B9" s="17" t="n">
        <v>4752</v>
      </c>
      <c r="C9" s="18">
        <f>(4179.0/B9*100)</f>
        <v/>
      </c>
      <c r="D9" s="19" t="n">
        <v>573</v>
      </c>
      <c r="E9" s="18" t="n">
        <v>34.14164876</v>
      </c>
      <c r="F9" s="20" t="n">
        <v>2.01244334</v>
      </c>
      <c r="G9" s="18" t="n">
        <v>64.21395242</v>
      </c>
      <c r="H9" s="20" t="n">
        <v>2.17166275</v>
      </c>
      <c r="I9" s="18" t="n">
        <v>0</v>
      </c>
      <c r="J9" s="20" t="n">
        <v>0</v>
      </c>
      <c r="K9" s="18" t="n">
        <v>0.47512783</v>
      </c>
      <c r="L9" s="20" t="n">
        <v>0.34218016</v>
      </c>
      <c r="M9" s="18" t="n">
        <v>0</v>
      </c>
      <c r="N9" s="20" t="n">
        <v>0</v>
      </c>
      <c r="O9" s="18" t="n">
        <v>0</v>
      </c>
      <c r="P9" s="20" t="n">
        <v>0</v>
      </c>
      <c r="Q9" s="18" t="n">
        <v>1.169271</v>
      </c>
      <c r="R9" s="20" t="n">
        <v>0.48059152</v>
      </c>
    </row>
    <row r="10" spans="1:18">
      <c r="A10" s="15" t="s">
        <v>432</v>
      </c>
      <c r="B10" s="17" t="n">
        <v>10022</v>
      </c>
      <c r="C10" s="18">
        <f>(8800.0/B10*100)</f>
        <v/>
      </c>
      <c r="D10" s="19" t="n">
        <v>1222</v>
      </c>
      <c r="E10" s="18" t="n">
        <v>28.46758862</v>
      </c>
      <c r="F10" s="20" t="n">
        <v>1.71466746</v>
      </c>
      <c r="G10" s="18" t="n">
        <v>69.76852780999999</v>
      </c>
      <c r="H10" s="20" t="n">
        <v>1.8615656</v>
      </c>
      <c r="I10" s="18" t="n">
        <v>0</v>
      </c>
      <c r="J10" s="20" t="n">
        <v>0</v>
      </c>
      <c r="K10" s="18" t="n">
        <v>0.20073501</v>
      </c>
      <c r="L10" s="20" t="n">
        <v>0.15812979</v>
      </c>
      <c r="M10" s="18" t="n">
        <v>0</v>
      </c>
      <c r="N10" s="20" t="n">
        <v>0</v>
      </c>
      <c r="O10" s="18" t="n">
        <v>0</v>
      </c>
      <c r="P10" s="20" t="n">
        <v>0</v>
      </c>
      <c r="Q10" s="18" t="n">
        <v>1.56314855</v>
      </c>
      <c r="R10" s="20" t="n">
        <v>0.46067802</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38.86577912</v>
      </c>
      <c r="F12" s="20" t="n">
        <v>2.92795795</v>
      </c>
      <c r="G12" s="18" t="n">
        <v>61.13422088</v>
      </c>
      <c r="H12" s="20" t="n">
        <v>2.92795795</v>
      </c>
      <c r="I12" s="18" t="n">
        <v>0</v>
      </c>
      <c r="J12" s="20" t="n">
        <v>0</v>
      </c>
      <c r="K12" s="18" t="n">
        <v>0</v>
      </c>
      <c r="L12" s="20" t="n">
        <v>0</v>
      </c>
      <c r="M12" s="18" t="n">
        <v>0</v>
      </c>
      <c r="N12" s="20" t="n">
        <v>0</v>
      </c>
      <c r="O12" s="18" t="n">
        <v>0</v>
      </c>
      <c r="P12" s="20" t="n">
        <v>0</v>
      </c>
      <c r="Q12" s="18" t="n">
        <v>0</v>
      </c>
      <c r="R12" s="20" t="n">
        <v>0</v>
      </c>
    </row>
    <row r="13" spans="1:18">
      <c r="A13" s="15" t="s">
        <v>435</v>
      </c>
      <c r="B13" s="17" t="n">
        <v>3602</v>
      </c>
      <c r="C13" s="18">
        <f>(3183.0/B13*100)</f>
        <v/>
      </c>
      <c r="D13" s="19" t="n">
        <v>419</v>
      </c>
      <c r="E13" s="18" t="n">
        <v>31.21746049</v>
      </c>
      <c r="F13" s="20" t="n">
        <v>2.64868527</v>
      </c>
      <c r="G13" s="18" t="n">
        <v>67.92213923</v>
      </c>
      <c r="H13" s="20" t="n">
        <v>2.6266155</v>
      </c>
      <c r="I13" s="18" t="n">
        <v>0</v>
      </c>
      <c r="J13" s="20" t="n">
        <v>0</v>
      </c>
      <c r="K13" s="18" t="n">
        <v>0.22665646</v>
      </c>
      <c r="L13" s="20" t="n">
        <v>0.18646573</v>
      </c>
      <c r="M13" s="18" t="n">
        <v>0</v>
      </c>
      <c r="N13" s="20" t="n">
        <v>0</v>
      </c>
      <c r="O13" s="18" t="n">
        <v>0</v>
      </c>
      <c r="P13" s="20" t="n">
        <v>0</v>
      </c>
      <c r="Q13" s="18" t="n">
        <v>0.63374382</v>
      </c>
      <c r="R13" s="20" t="n">
        <v>0.38593841</v>
      </c>
    </row>
    <row r="14" spans="1:18">
      <c r="A14" s="15" t="s">
        <v>436</v>
      </c>
      <c r="B14" s="17" t="n">
        <v>2788</v>
      </c>
      <c r="C14" s="18">
        <f>(2441.0/B14*100)</f>
        <v/>
      </c>
      <c r="D14" s="19" t="n">
        <v>347</v>
      </c>
      <c r="E14" s="18" t="n">
        <v>27.58600206</v>
      </c>
      <c r="F14" s="20" t="n">
        <v>2.55542443</v>
      </c>
      <c r="G14" s="18" t="n">
        <v>71.28933963999999</v>
      </c>
      <c r="H14" s="20" t="n">
        <v>2.68799503</v>
      </c>
      <c r="I14" s="18" t="n">
        <v>0</v>
      </c>
      <c r="J14" s="20" t="n">
        <v>0</v>
      </c>
      <c r="K14" s="18" t="n">
        <v>0</v>
      </c>
      <c r="L14" s="20" t="n">
        <v>0</v>
      </c>
      <c r="M14" s="18" t="n">
        <v>0</v>
      </c>
      <c r="N14" s="20" t="n">
        <v>0</v>
      </c>
      <c r="O14" s="18" t="n">
        <v>0</v>
      </c>
      <c r="P14" s="20" t="n">
        <v>0</v>
      </c>
      <c r="Q14" s="18" t="n">
        <v>1.12465829</v>
      </c>
      <c r="R14" s="20" t="n">
        <v>0.70335698</v>
      </c>
    </row>
    <row r="15" spans="1:18">
      <c r="A15" s="15" t="s">
        <v>437</v>
      </c>
      <c r="B15" s="17" t="n">
        <v>2863</v>
      </c>
      <c r="C15" s="18">
        <f>(2517.0/B15*100)</f>
        <v/>
      </c>
      <c r="D15" s="19" t="n">
        <v>346</v>
      </c>
      <c r="E15" s="18" t="n">
        <v>29.95708347</v>
      </c>
      <c r="F15" s="20" t="n">
        <v>2.38414366</v>
      </c>
      <c r="G15" s="18" t="n">
        <v>68.38110140000001</v>
      </c>
      <c r="H15" s="20" t="n">
        <v>2.42376294</v>
      </c>
      <c r="I15" s="18" t="n">
        <v>0</v>
      </c>
      <c r="J15" s="20" t="n">
        <v>0</v>
      </c>
      <c r="K15" s="18" t="n">
        <v>0.31081203</v>
      </c>
      <c r="L15" s="20" t="n">
        <v>0.29234999</v>
      </c>
      <c r="M15" s="18" t="n">
        <v>0</v>
      </c>
      <c r="N15" s="20" t="n">
        <v>0</v>
      </c>
      <c r="O15" s="18" t="n">
        <v>0</v>
      </c>
      <c r="P15" s="20" t="n">
        <v>0</v>
      </c>
      <c r="Q15" s="18" t="n">
        <v>1.3510031</v>
      </c>
      <c r="R15" s="20" t="n">
        <v>0.60617859</v>
      </c>
    </row>
    <row r="16" spans="1:18">
      <c r="A16" s="15" t="s">
        <v>438</v>
      </c>
      <c r="B16" s="17" t="n">
        <v>3111</v>
      </c>
      <c r="C16" s="18">
        <f>(2740.0/B16*100)</f>
        <v/>
      </c>
      <c r="D16" s="19" t="n">
        <v>371</v>
      </c>
      <c r="E16" s="18" t="n">
        <v>27.63937591</v>
      </c>
      <c r="F16" s="20" t="n">
        <v>2.19405692</v>
      </c>
      <c r="G16" s="18" t="n">
        <v>70.62333418999999</v>
      </c>
      <c r="H16" s="20" t="n">
        <v>2.15735221</v>
      </c>
      <c r="I16" s="18" t="n">
        <v>0</v>
      </c>
      <c r="J16" s="20" t="n">
        <v>0</v>
      </c>
      <c r="K16" s="18" t="n">
        <v>0</v>
      </c>
      <c r="L16" s="20" t="n">
        <v>0</v>
      </c>
      <c r="M16" s="18" t="n">
        <v>0</v>
      </c>
      <c r="N16" s="20" t="n">
        <v>0</v>
      </c>
      <c r="O16" s="18" t="n">
        <v>0</v>
      </c>
      <c r="P16" s="20" t="n">
        <v>0</v>
      </c>
      <c r="Q16" s="18" t="n">
        <v>1.7372899</v>
      </c>
      <c r="R16" s="20" t="n">
        <v>0.62262046</v>
      </c>
    </row>
    <row r="17" spans="1:18">
      <c r="A17" s="15" t="s">
        <v>439</v>
      </c>
      <c r="B17" s="17" t="n">
        <v>3197</v>
      </c>
      <c r="C17" s="18">
        <f>(2801.0/B17*100)</f>
        <v/>
      </c>
      <c r="D17" s="19" t="n">
        <v>396</v>
      </c>
      <c r="E17" s="18" t="n">
        <v>30.9160383</v>
      </c>
      <c r="F17" s="20" t="n">
        <v>2.42557286</v>
      </c>
      <c r="G17" s="18" t="n">
        <v>68.34772551</v>
      </c>
      <c r="H17" s="20" t="n">
        <v>2.45487182</v>
      </c>
      <c r="I17" s="18" t="n">
        <v>0</v>
      </c>
      <c r="J17" s="20" t="n">
        <v>0</v>
      </c>
      <c r="K17" s="18" t="n">
        <v>0</v>
      </c>
      <c r="L17" s="20" t="n">
        <v>0</v>
      </c>
      <c r="M17" s="18" t="n">
        <v>0</v>
      </c>
      <c r="N17" s="20" t="n">
        <v>0</v>
      </c>
      <c r="O17" s="18" t="n">
        <v>0</v>
      </c>
      <c r="P17" s="20" t="n">
        <v>0</v>
      </c>
      <c r="Q17" s="18" t="n">
        <v>0.7362362</v>
      </c>
      <c r="R17" s="20" t="n">
        <v>0.38378156</v>
      </c>
    </row>
    <row r="18" spans="1:18">
      <c r="A18" s="15" t="s">
        <v>440</v>
      </c>
      <c r="B18" s="17" t="n">
        <v>2706</v>
      </c>
      <c r="C18" s="18">
        <f>(2381.0/B18*100)</f>
        <v/>
      </c>
      <c r="D18" s="19" t="n">
        <v>325</v>
      </c>
      <c r="E18" s="18" t="n">
        <v>31.74468926</v>
      </c>
      <c r="F18" s="20" t="n">
        <v>2.87057609</v>
      </c>
      <c r="G18" s="18" t="n">
        <v>65.85337833</v>
      </c>
      <c r="H18" s="20" t="n">
        <v>2.84339977</v>
      </c>
      <c r="I18" s="18" t="n">
        <v>0</v>
      </c>
      <c r="J18" s="20" t="n">
        <v>0</v>
      </c>
      <c r="K18" s="18" t="n">
        <v>0.26258158</v>
      </c>
      <c r="L18" s="20" t="n">
        <v>0.25756256</v>
      </c>
      <c r="M18" s="18" t="n">
        <v>0</v>
      </c>
      <c r="N18" s="20" t="n">
        <v>0</v>
      </c>
      <c r="O18" s="18" t="n">
        <v>0</v>
      </c>
      <c r="P18" s="20" t="n">
        <v>0</v>
      </c>
      <c r="Q18" s="18" t="n">
        <v>2.13935083</v>
      </c>
      <c r="R18" s="20" t="n">
        <v>1.09334191</v>
      </c>
    </row>
    <row r="19" spans="1:18">
      <c r="A19" s="15" t="s">
        <v>441</v>
      </c>
      <c r="B19" s="17" t="n">
        <v>2850</v>
      </c>
      <c r="C19" s="18">
        <f>(2512.0/B19*100)</f>
        <v/>
      </c>
      <c r="D19" s="19" t="n">
        <v>338</v>
      </c>
      <c r="E19" s="18" t="n">
        <v>44.99934389</v>
      </c>
      <c r="F19" s="20" t="n">
        <v>2.70711872</v>
      </c>
      <c r="G19" s="18" t="n">
        <v>53.00230182</v>
      </c>
      <c r="H19" s="20" t="n">
        <v>2.76734346</v>
      </c>
      <c r="I19" s="18" t="n">
        <v>0</v>
      </c>
      <c r="J19" s="20" t="n">
        <v>0</v>
      </c>
      <c r="K19" s="18" t="n">
        <v>0</v>
      </c>
      <c r="L19" s="20" t="n">
        <v>0</v>
      </c>
      <c r="M19" s="18" t="n">
        <v>0</v>
      </c>
      <c r="N19" s="20" t="n">
        <v>0</v>
      </c>
      <c r="O19" s="18" t="n">
        <v>0</v>
      </c>
      <c r="P19" s="20" t="n">
        <v>0</v>
      </c>
      <c r="Q19" s="18" t="n">
        <v>1.99835428</v>
      </c>
      <c r="R19" s="20" t="n">
        <v>1.00873197</v>
      </c>
    </row>
    <row r="20" spans="1:18">
      <c r="A20" s="15" t="s">
        <v>442</v>
      </c>
      <c r="B20" s="17" t="n">
        <v>1741</v>
      </c>
      <c r="C20" s="18">
        <f>(1529.0/B20*100)</f>
        <v/>
      </c>
      <c r="D20" s="19" t="n">
        <v>212</v>
      </c>
      <c r="E20" s="18" t="n">
        <v>27.5307668</v>
      </c>
      <c r="F20" s="20" t="n">
        <v>3.3305608</v>
      </c>
      <c r="G20" s="18" t="n">
        <v>69.87558761</v>
      </c>
      <c r="H20" s="20" t="n">
        <v>3.22964804</v>
      </c>
      <c r="I20" s="18" t="n">
        <v>0</v>
      </c>
      <c r="J20" s="20" t="n">
        <v>0</v>
      </c>
      <c r="K20" s="18" t="n">
        <v>0.44884683</v>
      </c>
      <c r="L20" s="20" t="n">
        <v>0.45466541</v>
      </c>
      <c r="M20" s="18" t="n">
        <v>0</v>
      </c>
      <c r="N20" s="20" t="n">
        <v>0</v>
      </c>
      <c r="O20" s="18" t="n">
        <v>0</v>
      </c>
      <c r="P20" s="20" t="n">
        <v>0</v>
      </c>
      <c r="Q20" s="18" t="n">
        <v>2.14479876</v>
      </c>
      <c r="R20" s="20" t="n">
        <v>0.95210794</v>
      </c>
    </row>
    <row r="21" spans="1:18">
      <c r="A21" s="15" t="s">
        <v>443</v>
      </c>
      <c r="B21" s="17" t="n">
        <v>2833</v>
      </c>
      <c r="C21" s="18">
        <f>(2374.0/B21*100)</f>
        <v/>
      </c>
      <c r="D21" s="19" t="n">
        <v>459</v>
      </c>
      <c r="E21" s="18" t="n">
        <v>32.43185648</v>
      </c>
      <c r="F21" s="20" t="n">
        <v>2.43195186</v>
      </c>
      <c r="G21" s="18" t="n">
        <v>65.64997612000001</v>
      </c>
      <c r="H21" s="20" t="n">
        <v>2.4427795</v>
      </c>
      <c r="I21" s="18" t="n">
        <v>0</v>
      </c>
      <c r="J21" s="20" t="n">
        <v>0</v>
      </c>
      <c r="K21" s="18" t="n">
        <v>0.19154893</v>
      </c>
      <c r="L21" s="20" t="n">
        <v>0.13790466</v>
      </c>
      <c r="M21" s="18" t="n">
        <v>0</v>
      </c>
      <c r="N21" s="20" t="n">
        <v>0</v>
      </c>
      <c r="O21" s="18" t="n">
        <v>0</v>
      </c>
      <c r="P21" s="20" t="n">
        <v>0</v>
      </c>
      <c r="Q21" s="18" t="n">
        <v>1.72661848</v>
      </c>
      <c r="R21" s="20" t="n">
        <v>0.64575253</v>
      </c>
    </row>
    <row r="22" spans="1:18">
      <c r="A22" s="15" t="s">
        <v>444</v>
      </c>
      <c r="B22" s="17" t="n">
        <v>3667</v>
      </c>
      <c r="C22" s="18">
        <f>(3194.0/B22*100)</f>
        <v/>
      </c>
      <c r="D22" s="19" t="n">
        <v>473</v>
      </c>
      <c r="E22" s="18" t="n">
        <v>34.88969021</v>
      </c>
      <c r="F22" s="20" t="n">
        <v>2.49220598</v>
      </c>
      <c r="G22" s="18" t="n">
        <v>60.88476568</v>
      </c>
      <c r="H22" s="20" t="n">
        <v>2.60111963</v>
      </c>
      <c r="I22" s="18" t="n">
        <v>0</v>
      </c>
      <c r="J22" s="20" t="n">
        <v>0</v>
      </c>
      <c r="K22" s="18" t="n">
        <v>0</v>
      </c>
      <c r="L22" s="20" t="n">
        <v>0</v>
      </c>
      <c r="M22" s="18" t="n">
        <v>0</v>
      </c>
      <c r="N22" s="20" t="n">
        <v>0</v>
      </c>
      <c r="O22" s="18" t="n">
        <v>0</v>
      </c>
      <c r="P22" s="20" t="n">
        <v>0</v>
      </c>
      <c r="Q22" s="18" t="n">
        <v>4.2255441</v>
      </c>
      <c r="R22" s="20" t="n">
        <v>0.9410842699999999</v>
      </c>
    </row>
    <row r="23" spans="1:18">
      <c r="A23" s="15" t="s">
        <v>445</v>
      </c>
      <c r="B23" s="17" t="n">
        <v>5792</v>
      </c>
      <c r="C23" s="18">
        <f>(5073.0/B23*100)</f>
        <v/>
      </c>
      <c r="D23" s="19" t="n">
        <v>719</v>
      </c>
      <c r="E23" s="18" t="n">
        <v>30.75390869</v>
      </c>
      <c r="F23" s="20" t="n">
        <v>2.43393927</v>
      </c>
      <c r="G23" s="18" t="n">
        <v>67.65318662999999</v>
      </c>
      <c r="H23" s="20" t="n">
        <v>2.56727564</v>
      </c>
      <c r="I23" s="18" t="n">
        <v>0</v>
      </c>
      <c r="J23" s="20" t="n">
        <v>0</v>
      </c>
      <c r="K23" s="18" t="n">
        <v>0.13389201</v>
      </c>
      <c r="L23" s="20" t="n">
        <v>0.13622722</v>
      </c>
      <c r="M23" s="18" t="n">
        <v>0</v>
      </c>
      <c r="N23" s="20" t="n">
        <v>0</v>
      </c>
      <c r="O23" s="18" t="n">
        <v>0</v>
      </c>
      <c r="P23" s="20" t="n">
        <v>0</v>
      </c>
      <c r="Q23" s="18" t="n">
        <v>1.45901267</v>
      </c>
      <c r="R23" s="20" t="n">
        <v>0.52726752</v>
      </c>
    </row>
    <row r="24" spans="1:18">
      <c r="A24" s="15" t="s">
        <v>446</v>
      </c>
      <c r="B24" s="17" t="n">
        <v>3309</v>
      </c>
      <c r="C24" s="18">
        <f>(2918.0/B24*100)</f>
        <v/>
      </c>
      <c r="D24" s="19" t="n">
        <v>391</v>
      </c>
      <c r="E24" s="18" t="n">
        <v>44.05958225</v>
      </c>
      <c r="F24" s="20" t="n">
        <v>2.72027453</v>
      </c>
      <c r="G24" s="18" t="n">
        <v>55.44703303</v>
      </c>
      <c r="H24" s="20" t="n">
        <v>2.83185404</v>
      </c>
      <c r="I24" s="18" t="n">
        <v>0</v>
      </c>
      <c r="J24" s="20" t="n">
        <v>0</v>
      </c>
      <c r="K24" s="18" t="n">
        <v>0</v>
      </c>
      <c r="L24" s="20" t="n">
        <v>0</v>
      </c>
      <c r="M24" s="18" t="n">
        <v>0</v>
      </c>
      <c r="N24" s="20" t="n">
        <v>0</v>
      </c>
      <c r="O24" s="18" t="n">
        <v>0</v>
      </c>
      <c r="P24" s="20" t="n">
        <v>0</v>
      </c>
      <c r="Q24" s="18" t="n">
        <v>0.49338473</v>
      </c>
      <c r="R24" s="20" t="n">
        <v>0.35290592</v>
      </c>
    </row>
    <row r="25" spans="1:18">
      <c r="A25" s="15" t="s">
        <v>447</v>
      </c>
      <c r="B25" s="17" t="n">
        <v>2669</v>
      </c>
      <c r="C25" s="18">
        <f>(2339.0/B25*100)</f>
        <v/>
      </c>
      <c r="D25" s="19" t="n">
        <v>330</v>
      </c>
      <c r="E25" s="18" t="n">
        <v>23.28701856</v>
      </c>
      <c r="F25" s="20" t="n">
        <v>2.26172703</v>
      </c>
      <c r="G25" s="18" t="n">
        <v>76.42830678</v>
      </c>
      <c r="H25" s="20" t="n">
        <v>2.26637045</v>
      </c>
      <c r="I25" s="18" t="n">
        <v>0</v>
      </c>
      <c r="J25" s="20" t="n">
        <v>0</v>
      </c>
      <c r="K25" s="18" t="n">
        <v>0.28467466</v>
      </c>
      <c r="L25" s="20" t="n">
        <v>0.28404007</v>
      </c>
      <c r="M25" s="18" t="n">
        <v>0</v>
      </c>
      <c r="N25" s="20" t="n">
        <v>0</v>
      </c>
      <c r="O25" s="18" t="n">
        <v>0</v>
      </c>
      <c r="P25" s="20" t="n">
        <v>0</v>
      </c>
      <c r="Q25" s="18" t="n">
        <v>0</v>
      </c>
      <c r="R25" s="20" t="n">
        <v>0</v>
      </c>
    </row>
    <row r="26" spans="1:18">
      <c r="A26" s="15" t="s">
        <v>448</v>
      </c>
      <c r="B26" s="17" t="n">
        <v>2419</v>
      </c>
      <c r="C26" s="18">
        <f>(2112.0/B26*100)</f>
        <v/>
      </c>
      <c r="D26" s="19" t="n">
        <v>307</v>
      </c>
      <c r="E26" s="18" t="n">
        <v>28.33937101</v>
      </c>
      <c r="F26" s="20" t="n">
        <v>2.56028176</v>
      </c>
      <c r="G26" s="18" t="n">
        <v>69.21361424</v>
      </c>
      <c r="H26" s="20" t="n">
        <v>2.58784179</v>
      </c>
      <c r="I26" s="18" t="n">
        <v>0</v>
      </c>
      <c r="J26" s="20" t="n">
        <v>0</v>
      </c>
      <c r="K26" s="18" t="n">
        <v>0</v>
      </c>
      <c r="L26" s="20" t="n">
        <v>0</v>
      </c>
      <c r="M26" s="18" t="n">
        <v>0</v>
      </c>
      <c r="N26" s="20" t="n">
        <v>0</v>
      </c>
      <c r="O26" s="18" t="n">
        <v>0</v>
      </c>
      <c r="P26" s="20" t="n">
        <v>0</v>
      </c>
      <c r="Q26" s="18" t="n">
        <v>2.44701475</v>
      </c>
      <c r="R26" s="20" t="n">
        <v>0.96103006</v>
      </c>
    </row>
    <row r="27" spans="1:18">
      <c r="A27" s="15" t="s">
        <v>449</v>
      </c>
      <c r="B27" s="17" t="n">
        <v>2683</v>
      </c>
      <c r="C27" s="18">
        <f>(2342.0/B27*100)</f>
        <v/>
      </c>
      <c r="D27" s="19" t="n">
        <v>341</v>
      </c>
      <c r="E27" s="18" t="n">
        <v>34.96533735</v>
      </c>
      <c r="F27" s="20" t="n">
        <v>2.64261915</v>
      </c>
      <c r="G27" s="18" t="n">
        <v>64.16337373</v>
      </c>
      <c r="H27" s="20" t="n">
        <v>2.64408215</v>
      </c>
      <c r="I27" s="18" t="n">
        <v>0</v>
      </c>
      <c r="J27" s="20" t="n">
        <v>0</v>
      </c>
      <c r="K27" s="18" t="n">
        <v>0</v>
      </c>
      <c r="L27" s="20" t="n">
        <v>0</v>
      </c>
      <c r="M27" s="18" t="n">
        <v>0</v>
      </c>
      <c r="N27" s="20" t="n">
        <v>0</v>
      </c>
      <c r="O27" s="18" t="n">
        <v>0</v>
      </c>
      <c r="P27" s="20" t="n">
        <v>0</v>
      </c>
      <c r="Q27" s="18" t="n">
        <v>0.87128892</v>
      </c>
      <c r="R27" s="20" t="n">
        <v>0.48868035</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33.72491855</v>
      </c>
      <c r="F29" s="20" t="n">
        <v>2.67292726</v>
      </c>
      <c r="G29" s="18" t="n">
        <v>65.77655009999999</v>
      </c>
      <c r="H29" s="20" t="n">
        <v>2.69637576</v>
      </c>
      <c r="I29" s="18" t="n">
        <v>0</v>
      </c>
      <c r="J29" s="20" t="n">
        <v>0</v>
      </c>
      <c r="K29" s="18" t="n">
        <v>0</v>
      </c>
      <c r="L29" s="20" t="n">
        <v>0</v>
      </c>
      <c r="M29" s="18" t="n">
        <v>0</v>
      </c>
      <c r="N29" s="20" t="n">
        <v>0</v>
      </c>
      <c r="O29" s="18" t="n">
        <v>0</v>
      </c>
      <c r="P29" s="20" t="n">
        <v>0</v>
      </c>
      <c r="Q29" s="18" t="n">
        <v>0.49853135</v>
      </c>
      <c r="R29" s="20" t="n">
        <v>0.33236205</v>
      </c>
    </row>
    <row r="30" spans="1:18">
      <c r="A30" s="15" t="s">
        <v>452</v>
      </c>
      <c r="B30" s="17" t="n">
        <v>2257</v>
      </c>
      <c r="C30" s="18">
        <f>(1961.0/B30*100)</f>
        <v/>
      </c>
      <c r="D30" s="19" t="n">
        <v>296</v>
      </c>
      <c r="E30" s="18" t="n">
        <v>32.35140992</v>
      </c>
      <c r="F30" s="20" t="n">
        <v>2.5684883</v>
      </c>
      <c r="G30" s="18" t="n">
        <v>67.31591141</v>
      </c>
      <c r="H30" s="20" t="n">
        <v>2.57259181</v>
      </c>
      <c r="I30" s="18" t="n">
        <v>0</v>
      </c>
      <c r="J30" s="20" t="n">
        <v>0</v>
      </c>
      <c r="K30" s="18" t="n">
        <v>0</v>
      </c>
      <c r="L30" s="20" t="n">
        <v>0</v>
      </c>
      <c r="M30" s="18" t="n">
        <v>0</v>
      </c>
      <c r="N30" s="20" t="n">
        <v>0</v>
      </c>
      <c r="O30" s="18" t="n">
        <v>0</v>
      </c>
      <c r="P30" s="20" t="n">
        <v>0</v>
      </c>
      <c r="Q30" s="18" t="n">
        <v>0.33267868</v>
      </c>
      <c r="R30" s="20" t="n">
        <v>0.32622637</v>
      </c>
    </row>
    <row r="31" spans="1:18">
      <c r="A31" s="15" t="s">
        <v>453</v>
      </c>
      <c r="B31" s="17" t="n">
        <v>2706</v>
      </c>
      <c r="C31" s="18">
        <f>(2369.0/B31*100)</f>
        <v/>
      </c>
      <c r="D31" s="19" t="n">
        <v>337</v>
      </c>
      <c r="E31" s="18" t="n">
        <v>44.19073118</v>
      </c>
      <c r="F31" s="20" t="n">
        <v>2.96499524</v>
      </c>
      <c r="G31" s="18" t="n">
        <v>53.9840942</v>
      </c>
      <c r="H31" s="20" t="n">
        <v>3.02650414</v>
      </c>
      <c r="I31" s="18" t="n">
        <v>0</v>
      </c>
      <c r="J31" s="20" t="n">
        <v>0</v>
      </c>
      <c r="K31" s="18" t="n">
        <v>0</v>
      </c>
      <c r="L31" s="20" t="n">
        <v>0</v>
      </c>
      <c r="M31" s="18" t="n">
        <v>0</v>
      </c>
      <c r="N31" s="20" t="n">
        <v>0</v>
      </c>
      <c r="O31" s="18" t="n">
        <v>0</v>
      </c>
      <c r="P31" s="20" t="n">
        <v>0</v>
      </c>
      <c r="Q31" s="18" t="n">
        <v>1.82517462</v>
      </c>
      <c r="R31" s="20" t="n">
        <v>0.72506358</v>
      </c>
    </row>
    <row r="32" spans="1:18">
      <c r="A32" s="15" t="s">
        <v>454</v>
      </c>
      <c r="B32" s="17" t="n">
        <v>2209</v>
      </c>
      <c r="C32" s="18">
        <f>(1827.0/B32*100)</f>
        <v/>
      </c>
      <c r="D32" s="19" t="n">
        <v>382</v>
      </c>
      <c r="E32" s="18" t="n">
        <v>32.68655143</v>
      </c>
      <c r="F32" s="20" t="n">
        <v>2.42462263</v>
      </c>
      <c r="G32" s="18" t="n">
        <v>65.91837224</v>
      </c>
      <c r="H32" s="20" t="n">
        <v>2.3975388</v>
      </c>
      <c r="I32" s="18" t="n">
        <v>0</v>
      </c>
      <c r="J32" s="20" t="n">
        <v>0</v>
      </c>
      <c r="K32" s="18" t="n">
        <v>0</v>
      </c>
      <c r="L32" s="20" t="n">
        <v>0</v>
      </c>
      <c r="M32" s="18" t="n">
        <v>0</v>
      </c>
      <c r="N32" s="20" t="n">
        <v>0</v>
      </c>
      <c r="O32" s="18" t="n">
        <v>0</v>
      </c>
      <c r="P32" s="20" t="n">
        <v>0</v>
      </c>
      <c r="Q32" s="18" t="n">
        <v>1.39507632</v>
      </c>
      <c r="R32" s="20" t="n">
        <v>0.46314643</v>
      </c>
    </row>
    <row r="33" spans="1:18">
      <c r="A33" s="15" t="s">
        <v>455</v>
      </c>
      <c r="B33" s="17" t="n">
        <v>3651</v>
      </c>
      <c r="C33" s="18">
        <f>(3189.0/B33*100)</f>
        <v/>
      </c>
      <c r="D33" s="19" t="n">
        <v>462</v>
      </c>
      <c r="E33" s="18" t="n">
        <v>34.95094033</v>
      </c>
      <c r="F33" s="20" t="n">
        <v>2.34602675</v>
      </c>
      <c r="G33" s="18" t="n">
        <v>63.82473956</v>
      </c>
      <c r="H33" s="20" t="n">
        <v>2.40916011</v>
      </c>
      <c r="I33" s="18" t="n">
        <v>0</v>
      </c>
      <c r="J33" s="20" t="n">
        <v>0</v>
      </c>
      <c r="K33" s="18" t="n">
        <v>0</v>
      </c>
      <c r="L33" s="20" t="n">
        <v>0</v>
      </c>
      <c r="M33" s="18" t="n">
        <v>0</v>
      </c>
      <c r="N33" s="20" t="n">
        <v>0</v>
      </c>
      <c r="O33" s="18" t="n">
        <v>0</v>
      </c>
      <c r="P33" s="20" t="n">
        <v>0</v>
      </c>
      <c r="Q33" s="18" t="n">
        <v>1.2243201</v>
      </c>
      <c r="R33" s="20" t="n">
        <v>0.58465466</v>
      </c>
    </row>
    <row r="34" spans="1:18">
      <c r="A34" s="15" t="s">
        <v>456</v>
      </c>
      <c r="B34" s="17" t="n">
        <v>3035</v>
      </c>
      <c r="C34" s="18">
        <f>(2656.0/B34*100)</f>
        <v/>
      </c>
      <c r="D34" s="19" t="n">
        <v>379</v>
      </c>
      <c r="E34" s="18" t="n">
        <v>40.79409165</v>
      </c>
      <c r="F34" s="20" t="n">
        <v>2.98247382</v>
      </c>
      <c r="G34" s="18" t="n">
        <v>58.21295681</v>
      </c>
      <c r="H34" s="20" t="n">
        <v>3.02807649</v>
      </c>
      <c r="I34" s="18" t="n">
        <v>0</v>
      </c>
      <c r="J34" s="20" t="n">
        <v>0</v>
      </c>
      <c r="K34" s="18" t="n">
        <v>0</v>
      </c>
      <c r="L34" s="20" t="n">
        <v>0</v>
      </c>
      <c r="M34" s="18" t="n">
        <v>0</v>
      </c>
      <c r="N34" s="20" t="n">
        <v>0</v>
      </c>
      <c r="O34" s="18" t="n">
        <v>0</v>
      </c>
      <c r="P34" s="20" t="n">
        <v>0</v>
      </c>
      <c r="Q34" s="18" t="n">
        <v>0.99295154</v>
      </c>
      <c r="R34" s="20" t="n">
        <v>0.44117547</v>
      </c>
    </row>
    <row r="35" spans="1:18">
      <c r="A35" s="15" t="s">
        <v>457</v>
      </c>
      <c r="B35" s="17" t="n">
        <v>2901</v>
      </c>
      <c r="C35" s="18">
        <f>(2529.0/B35*100)</f>
        <v/>
      </c>
      <c r="D35" s="19" t="n">
        <v>372</v>
      </c>
      <c r="E35" s="18" t="n">
        <v>21.25815992</v>
      </c>
      <c r="F35" s="20" t="n">
        <v>2.48142903</v>
      </c>
      <c r="G35" s="18" t="n">
        <v>77.37679272</v>
      </c>
      <c r="H35" s="20" t="n">
        <v>2.53417882</v>
      </c>
      <c r="I35" s="18" t="n">
        <v>0</v>
      </c>
      <c r="J35" s="20" t="n">
        <v>0</v>
      </c>
      <c r="K35" s="18" t="n">
        <v>0</v>
      </c>
      <c r="L35" s="20" t="n">
        <v>0</v>
      </c>
      <c r="M35" s="18" t="n">
        <v>0</v>
      </c>
      <c r="N35" s="20" t="n">
        <v>0</v>
      </c>
      <c r="O35" s="18" t="n">
        <v>0</v>
      </c>
      <c r="P35" s="20" t="n">
        <v>0</v>
      </c>
      <c r="Q35" s="18" t="n">
        <v>1.36504736</v>
      </c>
      <c r="R35" s="20" t="n">
        <v>0.5183806</v>
      </c>
    </row>
    <row r="36" spans="1:18">
      <c r="A36" s="15" t="s">
        <v>458</v>
      </c>
      <c r="B36" s="17" t="n">
        <v>3404</v>
      </c>
      <c r="C36" s="18">
        <f>(3002.0/B36*100)</f>
        <v/>
      </c>
      <c r="D36" s="19" t="n">
        <v>402</v>
      </c>
      <c r="E36" s="18" t="n">
        <v>31.5262181</v>
      </c>
      <c r="F36" s="20" t="n">
        <v>2.43048303</v>
      </c>
      <c r="G36" s="18" t="n">
        <v>67.0585122</v>
      </c>
      <c r="H36" s="20" t="n">
        <v>2.43404221</v>
      </c>
      <c r="I36" s="18" t="n">
        <v>0</v>
      </c>
      <c r="J36" s="20" t="n">
        <v>0</v>
      </c>
      <c r="K36" s="18" t="n">
        <v>0</v>
      </c>
      <c r="L36" s="20" t="n">
        <v>0</v>
      </c>
      <c r="M36" s="18" t="n">
        <v>0</v>
      </c>
      <c r="N36" s="20" t="n">
        <v>0</v>
      </c>
      <c r="O36" s="18" t="n">
        <v>0</v>
      </c>
      <c r="P36" s="20" t="n">
        <v>0</v>
      </c>
      <c r="Q36" s="18" t="n">
        <v>1.4152697</v>
      </c>
      <c r="R36" s="20" t="n">
        <v>0.61808039</v>
      </c>
    </row>
    <row r="37" spans="1:18">
      <c r="A37" s="15" t="s">
        <v>459</v>
      </c>
      <c r="B37" s="17" t="n">
        <v>2731</v>
      </c>
      <c r="C37" s="18">
        <f>(2402.0/B37*100)</f>
        <v/>
      </c>
      <c r="D37" s="19" t="n">
        <v>329</v>
      </c>
      <c r="E37" s="18" t="n">
        <v>23.8143816</v>
      </c>
      <c r="F37" s="20" t="n">
        <v>2.26408035</v>
      </c>
      <c r="G37" s="18" t="n">
        <v>74.53244534</v>
      </c>
      <c r="H37" s="20" t="n">
        <v>2.28277386</v>
      </c>
      <c r="I37" s="18" t="n">
        <v>0</v>
      </c>
      <c r="J37" s="20" t="n">
        <v>0</v>
      </c>
      <c r="K37" s="18" t="n">
        <v>0</v>
      </c>
      <c r="L37" s="20" t="n">
        <v>0</v>
      </c>
      <c r="M37" s="18" t="n">
        <v>0</v>
      </c>
      <c r="N37" s="20" t="n">
        <v>0</v>
      </c>
      <c r="O37" s="18" t="n">
        <v>0</v>
      </c>
      <c r="P37" s="20" t="n">
        <v>0</v>
      </c>
      <c r="Q37" s="18" t="n">
        <v>1.65317306</v>
      </c>
      <c r="R37" s="20" t="n">
        <v>0.80420689</v>
      </c>
    </row>
    <row r="38" spans="1:18">
      <c r="A38" s="15" t="s">
        <v>460</v>
      </c>
      <c r="B38" s="17" t="n">
        <v>2807</v>
      </c>
      <c r="C38" s="18">
        <f>(2371.0/B38*100)</f>
        <v/>
      </c>
      <c r="D38" s="19" t="n">
        <v>436</v>
      </c>
      <c r="E38" s="18" t="n">
        <v>29.50163335</v>
      </c>
      <c r="F38" s="20" t="n">
        <v>2.35760842</v>
      </c>
      <c r="G38" s="18" t="n">
        <v>69.76045104000001</v>
      </c>
      <c r="H38" s="20" t="n">
        <v>2.31843862</v>
      </c>
      <c r="I38" s="18" t="n">
        <v>0</v>
      </c>
      <c r="J38" s="20" t="n">
        <v>0</v>
      </c>
      <c r="K38" s="18" t="n">
        <v>0</v>
      </c>
      <c r="L38" s="20" t="n">
        <v>0</v>
      </c>
      <c r="M38" s="18" t="n">
        <v>0</v>
      </c>
      <c r="N38" s="20" t="n">
        <v>0</v>
      </c>
      <c r="O38" s="18" t="n">
        <v>0</v>
      </c>
      <c r="P38" s="20" t="n">
        <v>0</v>
      </c>
      <c r="Q38" s="18" t="n">
        <v>0.7379156100000001</v>
      </c>
      <c r="R38" s="20" t="n">
        <v>0.39674096</v>
      </c>
    </row>
    <row r="39" spans="1:18">
      <c r="A39" s="15" t="s">
        <v>461</v>
      </c>
      <c r="B39" s="17" t="n">
        <v>2938</v>
      </c>
      <c r="C39" s="18">
        <f>(2572.0/B39*100)</f>
        <v/>
      </c>
      <c r="D39" s="19" t="n">
        <v>366</v>
      </c>
      <c r="E39" s="18" t="n">
        <v>48.74254861</v>
      </c>
      <c r="F39" s="20" t="n">
        <v>2.51414317</v>
      </c>
      <c r="G39" s="18" t="n">
        <v>49.30621911</v>
      </c>
      <c r="H39" s="20" t="n">
        <v>2.6457122</v>
      </c>
      <c r="I39" s="18" t="n">
        <v>0</v>
      </c>
      <c r="J39" s="20" t="n">
        <v>0</v>
      </c>
      <c r="K39" s="18" t="n">
        <v>0.30288636</v>
      </c>
      <c r="L39" s="20" t="n">
        <v>0.43260656</v>
      </c>
      <c r="M39" s="18" t="n">
        <v>0</v>
      </c>
      <c r="N39" s="20" t="n">
        <v>0</v>
      </c>
      <c r="O39" s="18" t="n">
        <v>0</v>
      </c>
      <c r="P39" s="20" t="n">
        <v>0</v>
      </c>
      <c r="Q39" s="18" t="n">
        <v>1.64834592</v>
      </c>
      <c r="R39" s="20" t="n">
        <v>0.50614795</v>
      </c>
    </row>
    <row r="40" spans="1:18">
      <c r="A40" s="15" t="s">
        <v>462</v>
      </c>
      <c r="B40" s="17" t="n">
        <v>6922</v>
      </c>
      <c r="C40" s="18">
        <f>(6041.0/B40*100)</f>
        <v/>
      </c>
      <c r="D40" s="19" t="n">
        <v>881</v>
      </c>
      <c r="E40" s="18" t="n">
        <v>36.75589257</v>
      </c>
      <c r="F40" s="20" t="n">
        <v>2.39363999</v>
      </c>
      <c r="G40" s="18" t="n">
        <v>61.41900634</v>
      </c>
      <c r="H40" s="20" t="n">
        <v>2.38911856</v>
      </c>
      <c r="I40" s="18" t="n">
        <v>0</v>
      </c>
      <c r="J40" s="20" t="n">
        <v>0</v>
      </c>
      <c r="K40" s="18" t="n">
        <v>0</v>
      </c>
      <c r="L40" s="20" t="n">
        <v>0</v>
      </c>
      <c r="M40" s="18" t="n">
        <v>0</v>
      </c>
      <c r="N40" s="20" t="n">
        <v>0</v>
      </c>
      <c r="O40" s="18" t="n">
        <v>0</v>
      </c>
      <c r="P40" s="20" t="n">
        <v>0</v>
      </c>
      <c r="Q40" s="18" t="n">
        <v>1.82510109</v>
      </c>
      <c r="R40" s="20" t="n">
        <v>0.70535604</v>
      </c>
    </row>
    <row r="41" spans="1:18">
      <c r="A41" s="15" t="s">
        <v>463</v>
      </c>
      <c r="B41" s="17" t="n">
        <v>2854</v>
      </c>
      <c r="C41" s="18">
        <f>(2534.0/B41*100)</f>
        <v/>
      </c>
      <c r="D41" s="19" t="n">
        <v>320</v>
      </c>
      <c r="E41" s="18" t="n">
        <v>41.44113972</v>
      </c>
      <c r="F41" s="20" t="n">
        <v>3.37823563</v>
      </c>
      <c r="G41" s="18" t="n">
        <v>57.78012782</v>
      </c>
      <c r="H41" s="20" t="n">
        <v>3.42891291</v>
      </c>
      <c r="I41" s="18" t="n">
        <v>0</v>
      </c>
      <c r="J41" s="20" t="n">
        <v>0</v>
      </c>
      <c r="K41" s="18" t="n">
        <v>0</v>
      </c>
      <c r="L41" s="20" t="n">
        <v>0</v>
      </c>
      <c r="M41" s="18" t="n">
        <v>0</v>
      </c>
      <c r="N41" s="20" t="n">
        <v>0</v>
      </c>
      <c r="O41" s="18" t="n">
        <v>0</v>
      </c>
      <c r="P41" s="20" t="n">
        <v>0</v>
      </c>
      <c r="Q41" s="18" t="n">
        <v>0.77873246</v>
      </c>
      <c r="R41" s="20" t="n">
        <v>0.51587725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(4119.0/B48*100)</f>
        <v/>
      </c>
      <c r="D48" s="19" t="n">
        <v>563</v>
      </c>
      <c r="E48" s="18" t="n">
        <v>37.25696612</v>
      </c>
      <c r="F48" s="20" t="n">
        <v>2.66188469</v>
      </c>
      <c r="G48" s="18" t="n">
        <v>60.85234807</v>
      </c>
      <c r="H48" s="20" t="n">
        <v>2.73692526</v>
      </c>
      <c r="I48" s="18" t="n">
        <v>0</v>
      </c>
      <c r="J48" s="20" t="n">
        <v>0</v>
      </c>
      <c r="K48" s="18" t="n">
        <v>0.31252831</v>
      </c>
      <c r="L48" s="20" t="n">
        <v>0.4437693</v>
      </c>
      <c r="M48" s="18" t="n">
        <v>0</v>
      </c>
      <c r="N48" s="20" t="n">
        <v>0</v>
      </c>
      <c r="O48" s="18" t="n">
        <v>0</v>
      </c>
      <c r="P48" s="20" t="n">
        <v>0</v>
      </c>
      <c r="Q48" s="18" t="n">
        <v>1.5781575</v>
      </c>
      <c r="R48" s="20" t="n">
        <v>0.67370019</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(2630.0/B51*100)</f>
        <v/>
      </c>
      <c r="D51" s="19" t="n">
        <v>383</v>
      </c>
      <c r="E51" s="18" t="n">
        <v>29.82483459</v>
      </c>
      <c r="F51" s="20" t="n">
        <v>2.43747775</v>
      </c>
      <c r="G51" s="18" t="n">
        <v>67.13911001</v>
      </c>
      <c r="H51" s="20" t="n">
        <v>2.60508415</v>
      </c>
      <c r="I51" s="18" t="n">
        <v>0</v>
      </c>
      <c r="J51" s="20" t="n">
        <v>0</v>
      </c>
      <c r="K51" s="18" t="n">
        <v>0</v>
      </c>
      <c r="L51" s="20" t="n">
        <v>0</v>
      </c>
      <c r="M51" s="18" t="n">
        <v>0</v>
      </c>
      <c r="N51" s="20" t="n">
        <v>0</v>
      </c>
      <c r="O51" s="18" t="n">
        <v>0</v>
      </c>
      <c r="P51" s="20" t="n">
        <v>0</v>
      </c>
      <c r="Q51" s="18" t="n">
        <v>3.0360554</v>
      </c>
      <c r="R51" s="20" t="n">
        <v>0.97174662</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34.60713481</v>
      </c>
      <c r="F55" s="20" t="n">
        <v>2.59564357</v>
      </c>
      <c r="G55" s="18" t="n">
        <v>63.181716</v>
      </c>
      <c r="H55" s="20" t="n">
        <v>2.60905798</v>
      </c>
      <c r="I55" s="18" t="n">
        <v>0</v>
      </c>
      <c r="J55" s="20" t="n">
        <v>0</v>
      </c>
      <c r="K55" s="18" t="n">
        <v>0.87796701</v>
      </c>
      <c r="L55" s="20" t="n">
        <v>0.64863153</v>
      </c>
      <c r="M55" s="18" t="n">
        <v>0</v>
      </c>
      <c r="N55" s="20" t="n">
        <v>0</v>
      </c>
      <c r="O55" s="18" t="n">
        <v>0</v>
      </c>
      <c r="P55" s="20" t="n">
        <v>0</v>
      </c>
      <c r="Q55" s="18" t="n">
        <v>1.33318218</v>
      </c>
      <c r="R55" s="20" t="n">
        <v>0.6573337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(2786.0/B61*100)</f>
        <v/>
      </c>
      <c r="D61" s="19" t="n">
        <v>415</v>
      </c>
      <c r="E61" s="18" t="n">
        <v>38.50907534</v>
      </c>
      <c r="F61" s="20" t="n">
        <v>2.60229646</v>
      </c>
      <c r="G61" s="18" t="n">
        <v>60.38080761</v>
      </c>
      <c r="H61" s="20" t="n">
        <v>2.59344586</v>
      </c>
      <c r="I61" s="18" t="n">
        <v>0</v>
      </c>
      <c r="J61" s="20" t="n">
        <v>0</v>
      </c>
      <c r="K61" s="18" t="n">
        <v>0.37358251</v>
      </c>
      <c r="L61" s="20" t="n">
        <v>0.32460113</v>
      </c>
      <c r="M61" s="18" t="n">
        <v>0</v>
      </c>
      <c r="N61" s="20" t="n">
        <v>0</v>
      </c>
      <c r="O61" s="18" t="n">
        <v>0</v>
      </c>
      <c r="P61" s="20" t="n">
        <v>0</v>
      </c>
      <c r="Q61" s="18" t="n">
        <v>0.73653454</v>
      </c>
      <c r="R61" s="20" t="n">
        <v>0.47541512</v>
      </c>
    </row>
    <row r="62" spans="1:18">
      <c r="A62" s="15" t="s">
        <v>486</v>
      </c>
      <c r="B62" s="17" t="n">
        <v>2230</v>
      </c>
      <c r="C62" s="18">
        <f>(1960.0/B62*100)</f>
        <v/>
      </c>
      <c r="D62" s="19" t="n">
        <v>270</v>
      </c>
      <c r="E62" s="18" t="n">
        <v>30.42572301</v>
      </c>
      <c r="F62" s="20" t="n">
        <v>2.47637984</v>
      </c>
      <c r="G62" s="18" t="n">
        <v>68.83886818000001</v>
      </c>
      <c r="H62" s="20" t="n">
        <v>2.45730051</v>
      </c>
      <c r="I62" s="18" t="n">
        <v>0</v>
      </c>
      <c r="J62" s="20" t="n">
        <v>0</v>
      </c>
      <c r="K62" s="18" t="n">
        <v>0</v>
      </c>
      <c r="L62" s="20" t="n">
        <v>0</v>
      </c>
      <c r="M62" s="18" t="n">
        <v>0</v>
      </c>
      <c r="N62" s="20" t="n">
        <v>0</v>
      </c>
      <c r="O62" s="18" t="n">
        <v>0</v>
      </c>
      <c r="P62" s="20" t="n">
        <v>0</v>
      </c>
      <c r="Q62" s="18" t="n">
        <v>0.73540881</v>
      </c>
      <c r="R62" s="20" t="n">
        <v>0.52756101</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44.40729507</v>
      </c>
      <c r="F67" s="20" t="n">
        <v>2.6938815</v>
      </c>
      <c r="G67" s="18" t="n">
        <v>51.29556154</v>
      </c>
      <c r="H67" s="20" t="n">
        <v>2.76630147</v>
      </c>
      <c r="I67" s="18" t="n">
        <v>0</v>
      </c>
      <c r="J67" s="20" t="n">
        <v>0</v>
      </c>
      <c r="K67" s="18" t="n">
        <v>0.5538930399999999</v>
      </c>
      <c r="L67" s="20" t="n">
        <v>0.39103788</v>
      </c>
      <c r="M67" s="18" t="n">
        <v>0</v>
      </c>
      <c r="N67" s="20" t="n">
        <v>0</v>
      </c>
      <c r="O67" s="18" t="n">
        <v>0</v>
      </c>
      <c r="P67" s="20" t="n">
        <v>0</v>
      </c>
      <c r="Q67" s="18" t="n">
        <v>3.74325035</v>
      </c>
      <c r="R67" s="20" t="n">
        <v>0.96022078</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(2733.0/B72*100)</f>
        <v/>
      </c>
      <c r="D72" s="19" t="n">
        <v>374</v>
      </c>
      <c r="E72" s="18" t="n">
        <v>25.39494812</v>
      </c>
      <c r="F72" s="20" t="n">
        <v>3.13972151</v>
      </c>
      <c r="G72" s="18" t="n">
        <v>72.23955979</v>
      </c>
      <c r="H72" s="20" t="n">
        <v>3.32150481</v>
      </c>
      <c r="I72" s="18" t="n">
        <v>0</v>
      </c>
      <c r="J72" s="20" t="n">
        <v>0</v>
      </c>
      <c r="K72" s="18" t="n">
        <v>0</v>
      </c>
      <c r="L72" s="20" t="n">
        <v>0</v>
      </c>
      <c r="M72" s="18" t="n">
        <v>0</v>
      </c>
      <c r="N72" s="20" t="n">
        <v>0</v>
      </c>
      <c r="O72" s="18" t="n">
        <v>0</v>
      </c>
      <c r="P72" s="20" t="n">
        <v>0</v>
      </c>
      <c r="Q72" s="18" t="n">
        <v>2.36549209</v>
      </c>
      <c r="R72" s="20" t="n">
        <v>0.90179403</v>
      </c>
    </row>
    <row r="73" spans="1:18">
      <c r="A73" s="15" t="s">
        <v>497</v>
      </c>
      <c r="B73" s="17" t="n">
        <v>2973</v>
      </c>
      <c r="C73" s="18">
        <f>(2583.0/B73*100)</f>
        <v/>
      </c>
      <c r="D73" s="19" t="n">
        <v>390</v>
      </c>
      <c r="E73" s="18" t="n">
        <v>35.66674065</v>
      </c>
      <c r="F73" s="20" t="n">
        <v>2.4268352</v>
      </c>
      <c r="G73" s="18" t="n">
        <v>63.33591214</v>
      </c>
      <c r="H73" s="20" t="n">
        <v>2.44209487</v>
      </c>
      <c r="I73" s="18" t="n">
        <v>0</v>
      </c>
      <c r="J73" s="20" t="n">
        <v>0</v>
      </c>
      <c r="K73" s="18" t="n">
        <v>0.58596997</v>
      </c>
      <c r="L73" s="20" t="n">
        <v>0.03984291</v>
      </c>
      <c r="M73" s="18" t="n">
        <v>0</v>
      </c>
      <c r="N73" s="20" t="n">
        <v>0</v>
      </c>
      <c r="O73" s="18" t="n">
        <v>0</v>
      </c>
      <c r="P73" s="20" t="n">
        <v>0</v>
      </c>
      <c r="Q73" s="18" t="n">
        <v>0.41137724</v>
      </c>
      <c r="R73" s="20" t="n">
        <v>0.29330566</v>
      </c>
    </row>
    <row r="74" spans="1:18">
      <c r="A74" s="15" t="s">
        <v>498</v>
      </c>
      <c r="B74" s="17" t="n">
        <v>3819</v>
      </c>
      <c r="C74" s="18">
        <f>(3335.0/B74*100)</f>
        <v/>
      </c>
      <c r="D74" s="19" t="n">
        <v>484</v>
      </c>
      <c r="E74" s="18" t="n">
        <v>36.77918825</v>
      </c>
      <c r="F74" s="20" t="n">
        <v>2.10722443</v>
      </c>
      <c r="G74" s="18" t="n">
        <v>61.98612127</v>
      </c>
      <c r="H74" s="20" t="n">
        <v>2.05325595</v>
      </c>
      <c r="I74" s="18" t="n">
        <v>0</v>
      </c>
      <c r="J74" s="20" t="n">
        <v>0</v>
      </c>
      <c r="K74" s="18" t="n">
        <v>0.36030512</v>
      </c>
      <c r="L74" s="20" t="n">
        <v>0.22559748</v>
      </c>
      <c r="M74" s="18" t="n">
        <v>0</v>
      </c>
      <c r="N74" s="20" t="n">
        <v>0</v>
      </c>
      <c r="O74" s="18" t="n">
        <v>0</v>
      </c>
      <c r="P74" s="20" t="n">
        <v>0</v>
      </c>
      <c r="Q74" s="18" t="n">
        <v>0.87438536</v>
      </c>
      <c r="R74" s="20" t="n">
        <v>0.31623536</v>
      </c>
    </row>
    <row r="75" spans="1:18">
      <c r="A75" s="15" t="s">
        <v>499</v>
      </c>
      <c r="B75" s="17" t="n">
        <v>4652</v>
      </c>
      <c r="C75" s="18">
        <f>(4099.0/B75*100)</f>
        <v/>
      </c>
      <c r="D75" s="19" t="n">
        <v>553</v>
      </c>
      <c r="E75" s="18" t="n">
        <v>62.10889346</v>
      </c>
      <c r="F75" s="20" t="n">
        <v>2.55826763</v>
      </c>
      <c r="G75" s="18" t="n">
        <v>37.27927301</v>
      </c>
      <c r="H75" s="20" t="n">
        <v>2.64834731</v>
      </c>
      <c r="I75" s="18" t="n">
        <v>0</v>
      </c>
      <c r="J75" s="20" t="n">
        <v>0</v>
      </c>
      <c r="K75" s="18" t="n">
        <v>0</v>
      </c>
      <c r="L75" s="20" t="n">
        <v>0</v>
      </c>
      <c r="M75" s="18" t="n">
        <v>0</v>
      </c>
      <c r="N75" s="20" t="n">
        <v>0</v>
      </c>
      <c r="O75" s="18" t="n">
        <v>0</v>
      </c>
      <c r="P75" s="20" t="n">
        <v>0</v>
      </c>
      <c r="Q75" s="18" t="n">
        <v>0.61183354</v>
      </c>
      <c r="R75" s="20" t="n">
        <v>0.37129491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(14032.0/B82*100)</f>
        <v/>
      </c>
      <c r="D82" s="19" t="n">
        <v>1929</v>
      </c>
      <c r="E82" s="18" t="n">
        <v>31.0093224</v>
      </c>
      <c r="F82" s="20" t="n">
        <v>1.66981382</v>
      </c>
      <c r="G82" s="18" t="n">
        <v>67.67448136</v>
      </c>
      <c r="H82" s="20" t="n">
        <v>1.67131142</v>
      </c>
      <c r="I82" s="18" t="n">
        <v>0</v>
      </c>
      <c r="J82" s="20" t="n">
        <v>0</v>
      </c>
      <c r="K82" s="18" t="n">
        <v>0.06112002</v>
      </c>
      <c r="L82" s="20" t="n">
        <v>0.04642335</v>
      </c>
      <c r="M82" s="18" t="n">
        <v>0</v>
      </c>
      <c r="N82" s="20" t="n">
        <v>0</v>
      </c>
      <c r="O82" s="18" t="n">
        <v>0</v>
      </c>
      <c r="P82" s="20" t="n">
        <v>0</v>
      </c>
      <c r="Q82" s="18" t="n">
        <v>1.25507623</v>
      </c>
      <c r="R82" s="20" t="n">
        <v>0.3426663</v>
      </c>
    </row>
    <row r="83" spans="1:18">
      <c r="A83" s="15" t="s">
        <v>507</v>
      </c>
      <c r="B83" s="17" t="n">
        <v>808</v>
      </c>
      <c r="C83" s="18">
        <f>(711.0/B83*100)</f>
        <v/>
      </c>
      <c r="D83" s="19" t="n">
        <v>97</v>
      </c>
      <c r="E83" s="18" t="n">
        <v>29.85161613</v>
      </c>
      <c r="F83" s="20" t="n">
        <v>4.09016347</v>
      </c>
      <c r="G83" s="18" t="n">
        <v>68.34047391</v>
      </c>
      <c r="H83" s="20" t="n">
        <v>4.21000816</v>
      </c>
      <c r="I83" s="18" t="n">
        <v>0</v>
      </c>
      <c r="J83" s="20" t="n">
        <v>0</v>
      </c>
      <c r="K83" s="18" t="n">
        <v>0</v>
      </c>
      <c r="L83" s="20" t="n">
        <v>0</v>
      </c>
      <c r="M83" s="18" t="n">
        <v>0</v>
      </c>
      <c r="N83" s="20" t="n">
        <v>0</v>
      </c>
      <c r="O83" s="18" t="n">
        <v>0</v>
      </c>
      <c r="P83" s="20" t="n">
        <v>0</v>
      </c>
      <c r="Q83" s="18" t="n">
        <v>1.80790996</v>
      </c>
      <c r="R83" s="20" t="n">
        <v>1.27510188</v>
      </c>
    </row>
    <row r="84" spans="1:18">
      <c r="A84" s="23" t="s">
        <v>508</v>
      </c>
      <c r="B84" s="24" t="n">
        <v>938</v>
      </c>
      <c r="C84" s="25">
        <f>(822.0/B84*100)</f>
        <v/>
      </c>
      <c r="D84" s="19" t="n">
        <v>116</v>
      </c>
      <c r="E84" s="18" t="n">
        <v>41.7126911</v>
      </c>
      <c r="F84" s="20" t="n">
        <v>5.56330672</v>
      </c>
      <c r="G84" s="18" t="n">
        <v>57.39930632</v>
      </c>
      <c r="H84" s="20" t="n">
        <v>5.65099274</v>
      </c>
      <c r="I84" s="18" t="n">
        <v>0</v>
      </c>
      <c r="J84" s="20" t="n">
        <v>0</v>
      </c>
      <c r="K84" s="18" t="n">
        <v>0</v>
      </c>
      <c r="L84" s="20" t="n">
        <v>0</v>
      </c>
      <c r="M84" s="18" t="n">
        <v>0</v>
      </c>
      <c r="N84" s="20" t="n">
        <v>0</v>
      </c>
      <c r="O84" s="18" t="n">
        <v>0</v>
      </c>
      <c r="P84" s="20" t="n">
        <v>0</v>
      </c>
      <c r="Q84" s="18" t="n">
        <v>0.88800258</v>
      </c>
      <c r="R84" s="20" t="n">
        <v>0.88291343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(6264.0/B7*100)</f>
        <v/>
      </c>
      <c r="D7" s="19" t="n">
        <v>899</v>
      </c>
      <c r="E7" s="18" t="n">
        <v>14.53312077</v>
      </c>
      <c r="F7" s="20" t="n">
        <v>1.37207151</v>
      </c>
      <c r="G7" s="18" t="n">
        <v>82.87310334</v>
      </c>
      <c r="H7" s="20" t="n">
        <v>1.47314961</v>
      </c>
      <c r="I7" s="18" t="n">
        <v>0</v>
      </c>
      <c r="J7" s="20" t="n">
        <v>0</v>
      </c>
      <c r="K7" s="18" t="n">
        <v>0.06922813</v>
      </c>
      <c r="L7" s="20" t="n">
        <v>0.06989387</v>
      </c>
      <c r="M7" s="18" t="n">
        <v>0</v>
      </c>
      <c r="N7" s="20" t="n">
        <v>0</v>
      </c>
      <c r="O7" s="18" t="n">
        <v>0</v>
      </c>
      <c r="P7" s="20" t="n">
        <v>0</v>
      </c>
      <c r="Q7" s="18" t="n">
        <v>2.52454776</v>
      </c>
      <c r="R7" s="20" t="n">
        <v>0.64256559</v>
      </c>
    </row>
    <row r="8" spans="1:18">
      <c r="A8" s="15" t="s">
        <v>430</v>
      </c>
      <c r="B8" s="17" t="n">
        <v>3443</v>
      </c>
      <c r="C8" s="18">
        <f>(3010.0/B8*100)</f>
        <v/>
      </c>
      <c r="D8" s="19" t="n">
        <v>433</v>
      </c>
      <c r="E8" s="18" t="n">
        <v>20.70374359</v>
      </c>
      <c r="F8" s="20" t="n">
        <v>2.21770149</v>
      </c>
      <c r="G8" s="18" t="n">
        <v>77.21721415</v>
      </c>
      <c r="H8" s="20" t="n">
        <v>2.388235</v>
      </c>
      <c r="I8" s="18" t="n">
        <v>0</v>
      </c>
      <c r="J8" s="20" t="n">
        <v>0</v>
      </c>
      <c r="K8" s="18" t="n">
        <v>0</v>
      </c>
      <c r="L8" s="20" t="n">
        <v>0</v>
      </c>
      <c r="M8" s="18" t="n">
        <v>0</v>
      </c>
      <c r="N8" s="20" t="n">
        <v>0</v>
      </c>
      <c r="O8" s="18" t="n">
        <v>0</v>
      </c>
      <c r="P8" s="20" t="n">
        <v>0</v>
      </c>
      <c r="Q8" s="18" t="n">
        <v>2.07904226</v>
      </c>
      <c r="R8" s="20" t="n">
        <v>0.87325249</v>
      </c>
    </row>
    <row r="9" spans="1:18">
      <c r="A9" s="15" t="s">
        <v>431</v>
      </c>
      <c r="B9" s="17" t="n">
        <v>4752</v>
      </c>
      <c r="C9" s="18">
        <f>(4179.0/B9*100)</f>
        <v/>
      </c>
      <c r="D9" s="19" t="n">
        <v>573</v>
      </c>
      <c r="E9" s="18" t="n">
        <v>10.29853028</v>
      </c>
      <c r="F9" s="20" t="n">
        <v>1.4614738</v>
      </c>
      <c r="G9" s="18" t="n">
        <v>87.141588</v>
      </c>
      <c r="H9" s="20" t="n">
        <v>1.64614861</v>
      </c>
      <c r="I9" s="18" t="n">
        <v>0</v>
      </c>
      <c r="J9" s="20" t="n">
        <v>0</v>
      </c>
      <c r="K9" s="18" t="n">
        <v>0.47512783</v>
      </c>
      <c r="L9" s="20" t="n">
        <v>0.34218016</v>
      </c>
      <c r="M9" s="18" t="n">
        <v>0</v>
      </c>
      <c r="N9" s="20" t="n">
        <v>0</v>
      </c>
      <c r="O9" s="18" t="n">
        <v>0</v>
      </c>
      <c r="P9" s="20" t="n">
        <v>0</v>
      </c>
      <c r="Q9" s="18" t="n">
        <v>2.08475389</v>
      </c>
      <c r="R9" s="20" t="n">
        <v>0.61667395</v>
      </c>
    </row>
    <row r="10" spans="1:18">
      <c r="A10" s="15" t="s">
        <v>432</v>
      </c>
      <c r="B10" s="17" t="n">
        <v>10022</v>
      </c>
      <c r="C10" s="18">
        <f>(8800.0/B10*100)</f>
        <v/>
      </c>
      <c r="D10" s="19" t="n">
        <v>1222</v>
      </c>
      <c r="E10" s="18" t="n">
        <v>11.36072729</v>
      </c>
      <c r="F10" s="20" t="n">
        <v>1.40440836</v>
      </c>
      <c r="G10" s="18" t="n">
        <v>87.04186434</v>
      </c>
      <c r="H10" s="20" t="n">
        <v>1.45009079</v>
      </c>
      <c r="I10" s="18" t="n">
        <v>0</v>
      </c>
      <c r="J10" s="20" t="n">
        <v>0</v>
      </c>
      <c r="K10" s="18" t="n">
        <v>0.20073501</v>
      </c>
      <c r="L10" s="20" t="n">
        <v>0.15812979</v>
      </c>
      <c r="M10" s="18" t="n">
        <v>0</v>
      </c>
      <c r="N10" s="20" t="n">
        <v>0</v>
      </c>
      <c r="O10" s="18" t="n">
        <v>0</v>
      </c>
      <c r="P10" s="20" t="n">
        <v>0</v>
      </c>
      <c r="Q10" s="18" t="n">
        <v>1.39667336</v>
      </c>
      <c r="R10" s="20" t="n">
        <v>0.51927203</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13.99189971</v>
      </c>
      <c r="F12" s="20" t="n">
        <v>2.15805046</v>
      </c>
      <c r="G12" s="18" t="n">
        <v>84.91832112</v>
      </c>
      <c r="H12" s="20" t="n">
        <v>2.18507304</v>
      </c>
      <c r="I12" s="18" t="n">
        <v>0</v>
      </c>
      <c r="J12" s="20" t="n">
        <v>0</v>
      </c>
      <c r="K12" s="18" t="n">
        <v>0</v>
      </c>
      <c r="L12" s="20" t="n">
        <v>0</v>
      </c>
      <c r="M12" s="18" t="n">
        <v>0</v>
      </c>
      <c r="N12" s="20" t="n">
        <v>0</v>
      </c>
      <c r="O12" s="18" t="n">
        <v>0</v>
      </c>
      <c r="P12" s="20" t="n">
        <v>0</v>
      </c>
      <c r="Q12" s="18" t="n">
        <v>1.08977917</v>
      </c>
      <c r="R12" s="20" t="n">
        <v>0.41002588</v>
      </c>
    </row>
    <row r="13" spans="1:18">
      <c r="A13" s="15" t="s">
        <v>435</v>
      </c>
      <c r="B13" s="17" t="n">
        <v>3602</v>
      </c>
      <c r="C13" s="18">
        <f>(3183.0/B13*100)</f>
        <v/>
      </c>
      <c r="D13" s="19" t="n">
        <v>419</v>
      </c>
      <c r="E13" s="18" t="n">
        <v>12.37713879</v>
      </c>
      <c r="F13" s="20" t="n">
        <v>1.83161215</v>
      </c>
      <c r="G13" s="18" t="n">
        <v>86.60645981</v>
      </c>
      <c r="H13" s="20" t="n">
        <v>1.98502833</v>
      </c>
      <c r="I13" s="18" t="n">
        <v>0</v>
      </c>
      <c r="J13" s="20" t="n">
        <v>0</v>
      </c>
      <c r="K13" s="18" t="n">
        <v>0.65576725</v>
      </c>
      <c r="L13" s="20" t="n">
        <v>0.52305722</v>
      </c>
      <c r="M13" s="18" t="n">
        <v>0</v>
      </c>
      <c r="N13" s="20" t="n">
        <v>0</v>
      </c>
      <c r="O13" s="18" t="n">
        <v>0</v>
      </c>
      <c r="P13" s="20" t="n">
        <v>0</v>
      </c>
      <c r="Q13" s="18" t="n">
        <v>0.36063415</v>
      </c>
      <c r="R13" s="20" t="n">
        <v>0.273409</v>
      </c>
    </row>
    <row r="14" spans="1:18">
      <c r="A14" s="15" t="s">
        <v>436</v>
      </c>
      <c r="B14" s="17" t="n">
        <v>2788</v>
      </c>
      <c r="C14" s="18">
        <f>(2441.0/B14*100)</f>
        <v/>
      </c>
      <c r="D14" s="19" t="n">
        <v>347</v>
      </c>
      <c r="E14" s="18" t="n">
        <v>8.99247761</v>
      </c>
      <c r="F14" s="20" t="n">
        <v>1.73977932</v>
      </c>
      <c r="G14" s="18" t="n">
        <v>90.54504253</v>
      </c>
      <c r="H14" s="20" t="n">
        <v>1.83276894</v>
      </c>
      <c r="I14" s="18" t="n">
        <v>0</v>
      </c>
      <c r="J14" s="20" t="n">
        <v>0</v>
      </c>
      <c r="K14" s="18" t="n">
        <v>0</v>
      </c>
      <c r="L14" s="20" t="n">
        <v>0</v>
      </c>
      <c r="M14" s="18" t="n">
        <v>0</v>
      </c>
      <c r="N14" s="20" t="n">
        <v>0</v>
      </c>
      <c r="O14" s="18" t="n">
        <v>0</v>
      </c>
      <c r="P14" s="20" t="n">
        <v>0</v>
      </c>
      <c r="Q14" s="18" t="n">
        <v>0.46247985</v>
      </c>
      <c r="R14" s="20" t="n">
        <v>0.33005812</v>
      </c>
    </row>
    <row r="15" spans="1:18">
      <c r="A15" s="15" t="s">
        <v>437</v>
      </c>
      <c r="B15" s="17" t="n">
        <v>2863</v>
      </c>
      <c r="C15" s="18">
        <f>(2517.0/B15*100)</f>
        <v/>
      </c>
      <c r="D15" s="19" t="n">
        <v>346</v>
      </c>
      <c r="E15" s="18" t="n">
        <v>20.09140258</v>
      </c>
      <c r="F15" s="20" t="n">
        <v>2.33600063</v>
      </c>
      <c r="G15" s="18" t="n">
        <v>77.34382022</v>
      </c>
      <c r="H15" s="20" t="n">
        <v>2.46745122</v>
      </c>
      <c r="I15" s="18" t="n">
        <v>0</v>
      </c>
      <c r="J15" s="20" t="n">
        <v>0</v>
      </c>
      <c r="K15" s="18" t="n">
        <v>0.31081203</v>
      </c>
      <c r="L15" s="20" t="n">
        <v>0.29234999</v>
      </c>
      <c r="M15" s="18" t="n">
        <v>0</v>
      </c>
      <c r="N15" s="20" t="n">
        <v>0</v>
      </c>
      <c r="O15" s="18" t="n">
        <v>0</v>
      </c>
      <c r="P15" s="20" t="n">
        <v>0</v>
      </c>
      <c r="Q15" s="18" t="n">
        <v>2.25396517</v>
      </c>
      <c r="R15" s="20" t="n">
        <v>0.90940431</v>
      </c>
    </row>
    <row r="16" spans="1:18">
      <c r="A16" s="15" t="s">
        <v>438</v>
      </c>
      <c r="B16" s="17" t="n">
        <v>3111</v>
      </c>
      <c r="C16" s="18">
        <f>(2740.0/B16*100)</f>
        <v/>
      </c>
      <c r="D16" s="19" t="n">
        <v>371</v>
      </c>
      <c r="E16" s="18" t="n">
        <v>13.08968561</v>
      </c>
      <c r="F16" s="20" t="n">
        <v>1.68290753</v>
      </c>
      <c r="G16" s="18" t="n">
        <v>85.18843221</v>
      </c>
      <c r="H16" s="20" t="n">
        <v>1.83975234</v>
      </c>
      <c r="I16" s="18" t="n">
        <v>0</v>
      </c>
      <c r="J16" s="20" t="n">
        <v>0</v>
      </c>
      <c r="K16" s="18" t="n">
        <v>0</v>
      </c>
      <c r="L16" s="20" t="n">
        <v>0</v>
      </c>
      <c r="M16" s="18" t="n">
        <v>0</v>
      </c>
      <c r="N16" s="20" t="n">
        <v>0</v>
      </c>
      <c r="O16" s="18" t="n">
        <v>0</v>
      </c>
      <c r="P16" s="20" t="n">
        <v>0</v>
      </c>
      <c r="Q16" s="18" t="n">
        <v>1.72188218</v>
      </c>
      <c r="R16" s="20" t="n">
        <v>0.6818722699999999</v>
      </c>
    </row>
    <row r="17" spans="1:18">
      <c r="A17" s="15" t="s">
        <v>439</v>
      </c>
      <c r="B17" s="17" t="n">
        <v>3197</v>
      </c>
      <c r="C17" s="18">
        <f>(2801.0/B17*100)</f>
        <v/>
      </c>
      <c r="D17" s="19" t="n">
        <v>396</v>
      </c>
      <c r="E17" s="18" t="n">
        <v>21.48718238</v>
      </c>
      <c r="F17" s="20" t="n">
        <v>2.06995545</v>
      </c>
      <c r="G17" s="18" t="n">
        <v>75.71295228</v>
      </c>
      <c r="H17" s="20" t="n">
        <v>1.9481315</v>
      </c>
      <c r="I17" s="18" t="n">
        <v>0</v>
      </c>
      <c r="J17" s="20" t="n">
        <v>0</v>
      </c>
      <c r="K17" s="18" t="n">
        <v>0</v>
      </c>
      <c r="L17" s="20" t="n">
        <v>0</v>
      </c>
      <c r="M17" s="18" t="n">
        <v>0</v>
      </c>
      <c r="N17" s="20" t="n">
        <v>0</v>
      </c>
      <c r="O17" s="18" t="n">
        <v>0</v>
      </c>
      <c r="P17" s="20" t="n">
        <v>0</v>
      </c>
      <c r="Q17" s="18" t="n">
        <v>2.79986534</v>
      </c>
      <c r="R17" s="20" t="n">
        <v>0.68699798</v>
      </c>
    </row>
    <row r="18" spans="1:18">
      <c r="A18" s="15" t="s">
        <v>440</v>
      </c>
      <c r="B18" s="17" t="n">
        <v>2706</v>
      </c>
      <c r="C18" s="18">
        <f>(2381.0/B18*100)</f>
        <v/>
      </c>
      <c r="D18" s="19" t="n">
        <v>325</v>
      </c>
      <c r="E18" s="18" t="n">
        <v>21.08707682</v>
      </c>
      <c r="F18" s="20" t="n">
        <v>2.33231947</v>
      </c>
      <c r="G18" s="18" t="n">
        <v>75.10712911</v>
      </c>
      <c r="H18" s="20" t="n">
        <v>2.37679627</v>
      </c>
      <c r="I18" s="18" t="n">
        <v>0</v>
      </c>
      <c r="J18" s="20" t="n">
        <v>0</v>
      </c>
      <c r="K18" s="18" t="n">
        <v>0.26258158</v>
      </c>
      <c r="L18" s="20" t="n">
        <v>0.25756256</v>
      </c>
      <c r="M18" s="18" t="n">
        <v>0</v>
      </c>
      <c r="N18" s="20" t="n">
        <v>0</v>
      </c>
      <c r="O18" s="18" t="n">
        <v>0</v>
      </c>
      <c r="P18" s="20" t="n">
        <v>0</v>
      </c>
      <c r="Q18" s="18" t="n">
        <v>3.54321248</v>
      </c>
      <c r="R18" s="20" t="n">
        <v>1.10095999</v>
      </c>
    </row>
    <row r="19" spans="1:18">
      <c r="A19" s="15" t="s">
        <v>441</v>
      </c>
      <c r="B19" s="17" t="n">
        <v>2850</v>
      </c>
      <c r="C19" s="18">
        <f>(2512.0/B19*100)</f>
        <v/>
      </c>
      <c r="D19" s="19" t="n">
        <v>338</v>
      </c>
      <c r="E19" s="18" t="n">
        <v>20.51248482</v>
      </c>
      <c r="F19" s="20" t="n">
        <v>2.25764335</v>
      </c>
      <c r="G19" s="18" t="n">
        <v>77.12729109999999</v>
      </c>
      <c r="H19" s="20" t="n">
        <v>2.46190228</v>
      </c>
      <c r="I19" s="18" t="n">
        <v>0</v>
      </c>
      <c r="J19" s="20" t="n">
        <v>0</v>
      </c>
      <c r="K19" s="18" t="n">
        <v>0</v>
      </c>
      <c r="L19" s="20" t="n">
        <v>0</v>
      </c>
      <c r="M19" s="18" t="n">
        <v>0</v>
      </c>
      <c r="N19" s="20" t="n">
        <v>0</v>
      </c>
      <c r="O19" s="18" t="n">
        <v>0</v>
      </c>
      <c r="P19" s="20" t="n">
        <v>0</v>
      </c>
      <c r="Q19" s="18" t="n">
        <v>2.36022407</v>
      </c>
      <c r="R19" s="20" t="n">
        <v>1.14288173</v>
      </c>
    </row>
    <row r="20" spans="1:18">
      <c r="A20" s="15" t="s">
        <v>442</v>
      </c>
      <c r="B20" s="17" t="n">
        <v>1741</v>
      </c>
      <c r="C20" s="18">
        <f>(1529.0/B20*100)</f>
        <v/>
      </c>
      <c r="D20" s="19" t="n">
        <v>212</v>
      </c>
      <c r="E20" s="18" t="n">
        <v>16.54637066</v>
      </c>
      <c r="F20" s="20" t="n">
        <v>2.45515205</v>
      </c>
      <c r="G20" s="18" t="n">
        <v>81.75901048999999</v>
      </c>
      <c r="H20" s="20" t="n">
        <v>2.59410445</v>
      </c>
      <c r="I20" s="18" t="n">
        <v>0</v>
      </c>
      <c r="J20" s="20" t="n">
        <v>0</v>
      </c>
      <c r="K20" s="18" t="n">
        <v>0.44884683</v>
      </c>
      <c r="L20" s="20" t="n">
        <v>0.45466541</v>
      </c>
      <c r="M20" s="18" t="n">
        <v>0</v>
      </c>
      <c r="N20" s="20" t="n">
        <v>0</v>
      </c>
      <c r="O20" s="18" t="n">
        <v>0</v>
      </c>
      <c r="P20" s="20" t="n">
        <v>0</v>
      </c>
      <c r="Q20" s="18" t="n">
        <v>1.24577203</v>
      </c>
      <c r="R20" s="20" t="n">
        <v>0.6949605599999999</v>
      </c>
    </row>
    <row r="21" spans="1:18">
      <c r="A21" s="15" t="s">
        <v>443</v>
      </c>
      <c r="B21" s="17" t="n">
        <v>2833</v>
      </c>
      <c r="C21" s="18">
        <f>(2374.0/B21*100)</f>
        <v/>
      </c>
      <c r="D21" s="19" t="n">
        <v>459</v>
      </c>
      <c r="E21" s="18" t="n">
        <v>13.37053433</v>
      </c>
      <c r="F21" s="20" t="n">
        <v>1.71335448</v>
      </c>
      <c r="G21" s="18" t="n">
        <v>84.96732901</v>
      </c>
      <c r="H21" s="20" t="n">
        <v>1.74019354</v>
      </c>
      <c r="I21" s="18" t="n">
        <v>0</v>
      </c>
      <c r="J21" s="20" t="n">
        <v>0</v>
      </c>
      <c r="K21" s="18" t="n">
        <v>0.19154893</v>
      </c>
      <c r="L21" s="20" t="n">
        <v>0.13790466</v>
      </c>
      <c r="M21" s="18" t="n">
        <v>0</v>
      </c>
      <c r="N21" s="20" t="n">
        <v>0</v>
      </c>
      <c r="O21" s="18" t="n">
        <v>0</v>
      </c>
      <c r="P21" s="20" t="n">
        <v>0</v>
      </c>
      <c r="Q21" s="18" t="n">
        <v>1.47058772</v>
      </c>
      <c r="R21" s="20" t="n">
        <v>0.5719878</v>
      </c>
    </row>
    <row r="22" spans="1:18">
      <c r="A22" s="15" t="s">
        <v>444</v>
      </c>
      <c r="B22" s="17" t="n">
        <v>3667</v>
      </c>
      <c r="C22" s="18">
        <f>(3194.0/B22*100)</f>
        <v/>
      </c>
      <c r="D22" s="19" t="n">
        <v>473</v>
      </c>
      <c r="E22" s="18" t="n">
        <v>23.53905473</v>
      </c>
      <c r="F22" s="20" t="n">
        <v>2.23324595</v>
      </c>
      <c r="G22" s="18" t="n">
        <v>72.85158524000001</v>
      </c>
      <c r="H22" s="20" t="n">
        <v>2.11865327</v>
      </c>
      <c r="I22" s="18" t="n">
        <v>0</v>
      </c>
      <c r="J22" s="20" t="n">
        <v>0</v>
      </c>
      <c r="K22" s="18" t="n">
        <v>0</v>
      </c>
      <c r="L22" s="20" t="n">
        <v>0</v>
      </c>
      <c r="M22" s="18" t="n">
        <v>0</v>
      </c>
      <c r="N22" s="20" t="n">
        <v>0</v>
      </c>
      <c r="O22" s="18" t="n">
        <v>0</v>
      </c>
      <c r="P22" s="20" t="n">
        <v>0</v>
      </c>
      <c r="Q22" s="18" t="n">
        <v>3.60936002</v>
      </c>
      <c r="R22" s="20" t="n">
        <v>0.9624189399999999</v>
      </c>
    </row>
    <row r="23" spans="1:18">
      <c r="A23" s="15" t="s">
        <v>445</v>
      </c>
      <c r="B23" s="17" t="n">
        <v>5792</v>
      </c>
      <c r="C23" s="18">
        <f>(5073.0/B23*100)</f>
        <v/>
      </c>
      <c r="D23" s="19" t="n">
        <v>719</v>
      </c>
      <c r="E23" s="18" t="n">
        <v>17.65488632</v>
      </c>
      <c r="F23" s="20" t="n">
        <v>2.47247779</v>
      </c>
      <c r="G23" s="18" t="n">
        <v>78.16716931000001</v>
      </c>
      <c r="H23" s="20" t="n">
        <v>2.62114622</v>
      </c>
      <c r="I23" s="18" t="n">
        <v>0</v>
      </c>
      <c r="J23" s="20" t="n">
        <v>0</v>
      </c>
      <c r="K23" s="18" t="n">
        <v>0.13389201</v>
      </c>
      <c r="L23" s="20" t="n">
        <v>0.13622722</v>
      </c>
      <c r="M23" s="18" t="n">
        <v>0</v>
      </c>
      <c r="N23" s="20" t="n">
        <v>0</v>
      </c>
      <c r="O23" s="18" t="n">
        <v>0</v>
      </c>
      <c r="P23" s="20" t="n">
        <v>0</v>
      </c>
      <c r="Q23" s="18" t="n">
        <v>4.04405236</v>
      </c>
      <c r="R23" s="20" t="n">
        <v>1.16326717</v>
      </c>
    </row>
    <row r="24" spans="1:18">
      <c r="A24" s="15" t="s">
        <v>446</v>
      </c>
      <c r="B24" s="17" t="n">
        <v>3309</v>
      </c>
      <c r="C24" s="18">
        <f>(2918.0/B24*100)</f>
        <v/>
      </c>
      <c r="D24" s="19" t="n">
        <v>391</v>
      </c>
      <c r="E24" s="18" t="n">
        <v>12.53407116</v>
      </c>
      <c r="F24" s="20" t="n">
        <v>1.71142303</v>
      </c>
      <c r="G24" s="18" t="n">
        <v>85.9347143</v>
      </c>
      <c r="H24" s="20" t="n">
        <v>1.76289645</v>
      </c>
      <c r="I24" s="18" t="n">
        <v>0</v>
      </c>
      <c r="J24" s="20" t="n">
        <v>0</v>
      </c>
      <c r="K24" s="18" t="n">
        <v>0</v>
      </c>
      <c r="L24" s="20" t="n">
        <v>0</v>
      </c>
      <c r="M24" s="18" t="n">
        <v>0</v>
      </c>
      <c r="N24" s="20" t="n">
        <v>0</v>
      </c>
      <c r="O24" s="18" t="n">
        <v>0</v>
      </c>
      <c r="P24" s="20" t="n">
        <v>0</v>
      </c>
      <c r="Q24" s="18" t="n">
        <v>1.53121454</v>
      </c>
      <c r="R24" s="20" t="n">
        <v>0.6283590999999999</v>
      </c>
    </row>
    <row r="25" spans="1:18">
      <c r="A25" s="15" t="s">
        <v>447</v>
      </c>
      <c r="B25" s="17" t="n">
        <v>2669</v>
      </c>
      <c r="C25" s="18">
        <f>(2339.0/B25*100)</f>
        <v/>
      </c>
      <c r="D25" s="19" t="n">
        <v>330</v>
      </c>
      <c r="E25" s="18" t="n">
        <v>11.99204284</v>
      </c>
      <c r="F25" s="20" t="n">
        <v>1.82859484</v>
      </c>
      <c r="G25" s="18" t="n">
        <v>86.48260307</v>
      </c>
      <c r="H25" s="20" t="n">
        <v>1.84357955</v>
      </c>
      <c r="I25" s="18" t="n">
        <v>0</v>
      </c>
      <c r="J25" s="20" t="n">
        <v>0</v>
      </c>
      <c r="K25" s="18" t="n">
        <v>0.28467466</v>
      </c>
      <c r="L25" s="20" t="n">
        <v>0.28404007</v>
      </c>
      <c r="M25" s="18" t="n">
        <v>0</v>
      </c>
      <c r="N25" s="20" t="n">
        <v>0</v>
      </c>
      <c r="O25" s="18" t="n">
        <v>0</v>
      </c>
      <c r="P25" s="20" t="n">
        <v>0</v>
      </c>
      <c r="Q25" s="18" t="n">
        <v>1.24067943</v>
      </c>
      <c r="R25" s="20" t="n">
        <v>0.62133516</v>
      </c>
    </row>
    <row r="26" spans="1:18">
      <c r="A26" s="15" t="s">
        <v>448</v>
      </c>
      <c r="B26" s="17" t="n">
        <v>2419</v>
      </c>
      <c r="C26" s="18">
        <f>(2112.0/B26*100)</f>
        <v/>
      </c>
      <c r="D26" s="19" t="n">
        <v>307</v>
      </c>
      <c r="E26" s="18" t="n">
        <v>11.60051897</v>
      </c>
      <c r="F26" s="20" t="n">
        <v>1.99733119</v>
      </c>
      <c r="G26" s="18" t="n">
        <v>85.80612805</v>
      </c>
      <c r="H26" s="20" t="n">
        <v>2.13983987</v>
      </c>
      <c r="I26" s="18" t="n">
        <v>0</v>
      </c>
      <c r="J26" s="20" t="n">
        <v>0</v>
      </c>
      <c r="K26" s="18" t="n">
        <v>0</v>
      </c>
      <c r="L26" s="20" t="n">
        <v>0</v>
      </c>
      <c r="M26" s="18" t="n">
        <v>0</v>
      </c>
      <c r="N26" s="20" t="n">
        <v>0</v>
      </c>
      <c r="O26" s="18" t="n">
        <v>0</v>
      </c>
      <c r="P26" s="20" t="n">
        <v>0</v>
      </c>
      <c r="Q26" s="18" t="n">
        <v>2.59335299</v>
      </c>
      <c r="R26" s="20" t="n">
        <v>0.85032659</v>
      </c>
    </row>
    <row r="27" spans="1:18">
      <c r="A27" s="15" t="s">
        <v>449</v>
      </c>
      <c r="B27" s="17" t="n">
        <v>2683</v>
      </c>
      <c r="C27" s="18">
        <f>(2342.0/B27*100)</f>
        <v/>
      </c>
      <c r="D27" s="19" t="n">
        <v>341</v>
      </c>
      <c r="E27" s="18" t="n">
        <v>17.89064261</v>
      </c>
      <c r="F27" s="20" t="n">
        <v>2.18341683</v>
      </c>
      <c r="G27" s="18" t="n">
        <v>80.66853274</v>
      </c>
      <c r="H27" s="20" t="n">
        <v>2.10215563</v>
      </c>
      <c r="I27" s="18" t="n">
        <v>0</v>
      </c>
      <c r="J27" s="20" t="n">
        <v>0</v>
      </c>
      <c r="K27" s="18" t="n">
        <v>0</v>
      </c>
      <c r="L27" s="20" t="n">
        <v>0</v>
      </c>
      <c r="M27" s="18" t="n">
        <v>0</v>
      </c>
      <c r="N27" s="20" t="n">
        <v>0</v>
      </c>
      <c r="O27" s="18" t="n">
        <v>0</v>
      </c>
      <c r="P27" s="20" t="n">
        <v>0</v>
      </c>
      <c r="Q27" s="18" t="n">
        <v>1.44082465</v>
      </c>
      <c r="R27" s="20" t="n">
        <v>0.63312218</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13.7087186</v>
      </c>
      <c r="F29" s="20" t="n">
        <v>2.09467273</v>
      </c>
      <c r="G29" s="18" t="n">
        <v>85.89375674999999</v>
      </c>
      <c r="H29" s="20" t="n">
        <v>2.14849169</v>
      </c>
      <c r="I29" s="18" t="n">
        <v>0</v>
      </c>
      <c r="J29" s="20" t="n">
        <v>0</v>
      </c>
      <c r="K29" s="18" t="n">
        <v>0</v>
      </c>
      <c r="L29" s="20" t="n">
        <v>0</v>
      </c>
      <c r="M29" s="18" t="n">
        <v>0</v>
      </c>
      <c r="N29" s="20" t="n">
        <v>0</v>
      </c>
      <c r="O29" s="18" t="n">
        <v>0</v>
      </c>
      <c r="P29" s="20" t="n">
        <v>0</v>
      </c>
      <c r="Q29" s="18" t="n">
        <v>0.39752464</v>
      </c>
      <c r="R29" s="20" t="n">
        <v>0.30638208</v>
      </c>
    </row>
    <row r="30" spans="1:18">
      <c r="A30" s="15" t="s">
        <v>452</v>
      </c>
      <c r="B30" s="17" t="n">
        <v>2257</v>
      </c>
      <c r="C30" s="18">
        <f>(1961.0/B30*100)</f>
        <v/>
      </c>
      <c r="D30" s="19" t="n">
        <v>296</v>
      </c>
      <c r="E30" s="18" t="n">
        <v>18.55814028</v>
      </c>
      <c r="F30" s="20" t="n">
        <v>2.41641238</v>
      </c>
      <c r="G30" s="18" t="n">
        <v>79.00481087</v>
      </c>
      <c r="H30" s="20" t="n">
        <v>2.67695423</v>
      </c>
      <c r="I30" s="18" t="n">
        <v>0</v>
      </c>
      <c r="J30" s="20" t="n">
        <v>0</v>
      </c>
      <c r="K30" s="18" t="n">
        <v>0</v>
      </c>
      <c r="L30" s="20" t="n">
        <v>0</v>
      </c>
      <c r="M30" s="18" t="n">
        <v>0</v>
      </c>
      <c r="N30" s="20" t="n">
        <v>0</v>
      </c>
      <c r="O30" s="18" t="n">
        <v>0</v>
      </c>
      <c r="P30" s="20" t="n">
        <v>0</v>
      </c>
      <c r="Q30" s="18" t="n">
        <v>2.43704885</v>
      </c>
      <c r="R30" s="20" t="n">
        <v>0.92728166</v>
      </c>
    </row>
    <row r="31" spans="1:18">
      <c r="A31" s="15" t="s">
        <v>453</v>
      </c>
      <c r="B31" s="17" t="n">
        <v>2706</v>
      </c>
      <c r="C31" s="18">
        <f>(2369.0/B31*100)</f>
        <v/>
      </c>
      <c r="D31" s="19" t="n">
        <v>337</v>
      </c>
      <c r="E31" s="18" t="n">
        <v>21.28367746</v>
      </c>
      <c r="F31" s="20" t="n">
        <v>2.10256063</v>
      </c>
      <c r="G31" s="18" t="n">
        <v>76.57384709</v>
      </c>
      <c r="H31" s="20" t="n">
        <v>2.12677789</v>
      </c>
      <c r="I31" s="18" t="n">
        <v>0</v>
      </c>
      <c r="J31" s="20" t="n">
        <v>0</v>
      </c>
      <c r="K31" s="18" t="n">
        <v>0</v>
      </c>
      <c r="L31" s="20" t="n">
        <v>0</v>
      </c>
      <c r="M31" s="18" t="n">
        <v>0</v>
      </c>
      <c r="N31" s="20" t="n">
        <v>0</v>
      </c>
      <c r="O31" s="18" t="n">
        <v>0</v>
      </c>
      <c r="P31" s="20" t="n">
        <v>0</v>
      </c>
      <c r="Q31" s="18" t="n">
        <v>2.14247545</v>
      </c>
      <c r="R31" s="20" t="n">
        <v>0.86265439</v>
      </c>
    </row>
    <row r="32" spans="1:18">
      <c r="A32" s="15" t="s">
        <v>454</v>
      </c>
      <c r="B32" s="17" t="n">
        <v>2209</v>
      </c>
      <c r="C32" s="18">
        <f>(1827.0/B32*100)</f>
        <v/>
      </c>
      <c r="D32" s="19" t="n">
        <v>382</v>
      </c>
      <c r="E32" s="18" t="n">
        <v>14.05826935</v>
      </c>
      <c r="F32" s="20" t="n">
        <v>2.10786833</v>
      </c>
      <c r="G32" s="18" t="n">
        <v>83.44580314</v>
      </c>
      <c r="H32" s="20" t="n">
        <v>2.18862062</v>
      </c>
      <c r="I32" s="18" t="n">
        <v>0</v>
      </c>
      <c r="J32" s="20" t="n">
        <v>0</v>
      </c>
      <c r="K32" s="18" t="n">
        <v>0</v>
      </c>
      <c r="L32" s="20" t="n">
        <v>0</v>
      </c>
      <c r="M32" s="18" t="n">
        <v>0</v>
      </c>
      <c r="N32" s="20" t="n">
        <v>0</v>
      </c>
      <c r="O32" s="18" t="n">
        <v>0</v>
      </c>
      <c r="P32" s="20" t="n">
        <v>0</v>
      </c>
      <c r="Q32" s="18" t="n">
        <v>2.49592751</v>
      </c>
      <c r="R32" s="20" t="n">
        <v>0.78846014</v>
      </c>
    </row>
    <row r="33" spans="1:18">
      <c r="A33" s="15" t="s">
        <v>455</v>
      </c>
      <c r="B33" s="17" t="n">
        <v>3651</v>
      </c>
      <c r="C33" s="18">
        <f>(3189.0/B33*100)</f>
        <v/>
      </c>
      <c r="D33" s="19" t="n">
        <v>462</v>
      </c>
      <c r="E33" s="18" t="n">
        <v>19.05652775</v>
      </c>
      <c r="F33" s="20" t="n">
        <v>2.11288493</v>
      </c>
      <c r="G33" s="18" t="n">
        <v>77.96057390999999</v>
      </c>
      <c r="H33" s="20" t="n">
        <v>2.32588631</v>
      </c>
      <c r="I33" s="18" t="n">
        <v>0</v>
      </c>
      <c r="J33" s="20" t="n">
        <v>0</v>
      </c>
      <c r="K33" s="18" t="n">
        <v>0</v>
      </c>
      <c r="L33" s="20" t="n">
        <v>0</v>
      </c>
      <c r="M33" s="18" t="n">
        <v>0</v>
      </c>
      <c r="N33" s="20" t="n">
        <v>0</v>
      </c>
      <c r="O33" s="18" t="n">
        <v>0</v>
      </c>
      <c r="P33" s="20" t="n">
        <v>0</v>
      </c>
      <c r="Q33" s="18" t="n">
        <v>2.98289834</v>
      </c>
      <c r="R33" s="20" t="n">
        <v>0.79699647</v>
      </c>
    </row>
    <row r="34" spans="1:18">
      <c r="A34" s="15" t="s">
        <v>456</v>
      </c>
      <c r="B34" s="17" t="n">
        <v>3035</v>
      </c>
      <c r="C34" s="18">
        <f>(2656.0/B34*100)</f>
        <v/>
      </c>
      <c r="D34" s="19" t="n">
        <v>379</v>
      </c>
      <c r="E34" s="18" t="n">
        <v>16.22221289</v>
      </c>
      <c r="F34" s="20" t="n">
        <v>2.44313931</v>
      </c>
      <c r="G34" s="18" t="n">
        <v>79.93765778</v>
      </c>
      <c r="H34" s="20" t="n">
        <v>2.89890582</v>
      </c>
      <c r="I34" s="18" t="n">
        <v>0</v>
      </c>
      <c r="J34" s="20" t="n">
        <v>0</v>
      </c>
      <c r="K34" s="18" t="n">
        <v>0</v>
      </c>
      <c r="L34" s="20" t="n">
        <v>0</v>
      </c>
      <c r="M34" s="18" t="n">
        <v>0</v>
      </c>
      <c r="N34" s="20" t="n">
        <v>0</v>
      </c>
      <c r="O34" s="18" t="n">
        <v>0</v>
      </c>
      <c r="P34" s="20" t="n">
        <v>0</v>
      </c>
      <c r="Q34" s="18" t="n">
        <v>3.84012933</v>
      </c>
      <c r="R34" s="20" t="n">
        <v>1.12808684</v>
      </c>
    </row>
    <row r="35" spans="1:18">
      <c r="A35" s="15" t="s">
        <v>457</v>
      </c>
      <c r="B35" s="17" t="n">
        <v>2901</v>
      </c>
      <c r="C35" s="18">
        <f>(2529.0/B35*100)</f>
        <v/>
      </c>
      <c r="D35" s="19" t="n">
        <v>372</v>
      </c>
      <c r="E35" s="18" t="n">
        <v>12.56955861</v>
      </c>
      <c r="F35" s="20" t="n">
        <v>2.15853671</v>
      </c>
      <c r="G35" s="18" t="n">
        <v>85.17953488000001</v>
      </c>
      <c r="H35" s="20" t="n">
        <v>2.33304748</v>
      </c>
      <c r="I35" s="18" t="n">
        <v>0</v>
      </c>
      <c r="J35" s="20" t="n">
        <v>0</v>
      </c>
      <c r="K35" s="18" t="n">
        <v>0.09675664</v>
      </c>
      <c r="L35" s="20" t="n">
        <v>0.09808828</v>
      </c>
      <c r="M35" s="18" t="n">
        <v>0</v>
      </c>
      <c r="N35" s="20" t="n">
        <v>0</v>
      </c>
      <c r="O35" s="18" t="n">
        <v>0</v>
      </c>
      <c r="P35" s="20" t="n">
        <v>0</v>
      </c>
      <c r="Q35" s="18" t="n">
        <v>2.15414987</v>
      </c>
      <c r="R35" s="20" t="n">
        <v>0.97651394</v>
      </c>
    </row>
    <row r="36" spans="1:18">
      <c r="A36" s="15" t="s">
        <v>458</v>
      </c>
      <c r="B36" s="17" t="n">
        <v>3404</v>
      </c>
      <c r="C36" s="18">
        <f>(3002.0/B36*100)</f>
        <v/>
      </c>
      <c r="D36" s="19" t="n">
        <v>402</v>
      </c>
      <c r="E36" s="18" t="n">
        <v>17.18880197</v>
      </c>
      <c r="F36" s="20" t="n">
        <v>1.92306582</v>
      </c>
      <c r="G36" s="18" t="n">
        <v>78.71236698</v>
      </c>
      <c r="H36" s="20" t="n">
        <v>2.19828217</v>
      </c>
      <c r="I36" s="18" t="n">
        <v>0</v>
      </c>
      <c r="J36" s="20" t="n">
        <v>0</v>
      </c>
      <c r="K36" s="18" t="n">
        <v>0</v>
      </c>
      <c r="L36" s="20" t="n">
        <v>0</v>
      </c>
      <c r="M36" s="18" t="n">
        <v>0</v>
      </c>
      <c r="N36" s="20" t="n">
        <v>0</v>
      </c>
      <c r="O36" s="18" t="n">
        <v>0</v>
      </c>
      <c r="P36" s="20" t="n">
        <v>0</v>
      </c>
      <c r="Q36" s="18" t="n">
        <v>4.09883106</v>
      </c>
      <c r="R36" s="20" t="n">
        <v>1.14009525</v>
      </c>
    </row>
    <row r="37" spans="1:18">
      <c r="A37" s="15" t="s">
        <v>459</v>
      </c>
      <c r="B37" s="17" t="n">
        <v>2731</v>
      </c>
      <c r="C37" s="18">
        <f>(2402.0/B37*100)</f>
        <v/>
      </c>
      <c r="D37" s="19" t="n">
        <v>329</v>
      </c>
      <c r="E37" s="18" t="n">
        <v>8.925237879999999</v>
      </c>
      <c r="F37" s="20" t="n">
        <v>1.4043649</v>
      </c>
      <c r="G37" s="18" t="n">
        <v>89.10317603</v>
      </c>
      <c r="H37" s="20" t="n">
        <v>1.62988257</v>
      </c>
      <c r="I37" s="18" t="n">
        <v>0</v>
      </c>
      <c r="J37" s="20" t="n">
        <v>0</v>
      </c>
      <c r="K37" s="18" t="n">
        <v>0</v>
      </c>
      <c r="L37" s="20" t="n">
        <v>0</v>
      </c>
      <c r="M37" s="18" t="n">
        <v>0</v>
      </c>
      <c r="N37" s="20" t="n">
        <v>0</v>
      </c>
      <c r="O37" s="18" t="n">
        <v>0</v>
      </c>
      <c r="P37" s="20" t="n">
        <v>0</v>
      </c>
      <c r="Q37" s="18" t="n">
        <v>1.97158609</v>
      </c>
      <c r="R37" s="20" t="n">
        <v>0.7302313499999999</v>
      </c>
    </row>
    <row r="38" spans="1:18">
      <c r="A38" s="15" t="s">
        <v>460</v>
      </c>
      <c r="B38" s="17" t="n">
        <v>2807</v>
      </c>
      <c r="C38" s="18">
        <f>(2371.0/B38*100)</f>
        <v/>
      </c>
      <c r="D38" s="19" t="n">
        <v>436</v>
      </c>
      <c r="E38" s="18" t="n">
        <v>15.84797961</v>
      </c>
      <c r="F38" s="20" t="n">
        <v>2.03590317</v>
      </c>
      <c r="G38" s="18" t="n">
        <v>83.06310860000001</v>
      </c>
      <c r="H38" s="20" t="n">
        <v>2.04366561</v>
      </c>
      <c r="I38" s="18" t="n">
        <v>0</v>
      </c>
      <c r="J38" s="20" t="n">
        <v>0</v>
      </c>
      <c r="K38" s="18" t="n">
        <v>0</v>
      </c>
      <c r="L38" s="20" t="n">
        <v>0</v>
      </c>
      <c r="M38" s="18" t="n">
        <v>0</v>
      </c>
      <c r="N38" s="20" t="n">
        <v>0</v>
      </c>
      <c r="O38" s="18" t="n">
        <v>0</v>
      </c>
      <c r="P38" s="20" t="n">
        <v>0</v>
      </c>
      <c r="Q38" s="18" t="n">
        <v>1.0889118</v>
      </c>
      <c r="R38" s="20" t="n">
        <v>0.48866985</v>
      </c>
    </row>
    <row r="39" spans="1:18">
      <c r="A39" s="15" t="s">
        <v>461</v>
      </c>
      <c r="B39" s="17" t="n">
        <v>2938</v>
      </c>
      <c r="C39" s="18">
        <f>(2572.0/B39*100)</f>
        <v/>
      </c>
      <c r="D39" s="19" t="n">
        <v>366</v>
      </c>
      <c r="E39" s="18" t="n">
        <v>35.67123405</v>
      </c>
      <c r="F39" s="20" t="n">
        <v>2.98579224</v>
      </c>
      <c r="G39" s="18" t="n">
        <v>62.44523386</v>
      </c>
      <c r="H39" s="20" t="n">
        <v>3.03525936</v>
      </c>
      <c r="I39" s="18" t="n">
        <v>0</v>
      </c>
      <c r="J39" s="20" t="n">
        <v>0</v>
      </c>
      <c r="K39" s="18" t="n">
        <v>0.30288636</v>
      </c>
      <c r="L39" s="20" t="n">
        <v>0.43260656</v>
      </c>
      <c r="M39" s="18" t="n">
        <v>0</v>
      </c>
      <c r="N39" s="20" t="n">
        <v>0</v>
      </c>
      <c r="O39" s="18" t="n">
        <v>0</v>
      </c>
      <c r="P39" s="20" t="n">
        <v>0</v>
      </c>
      <c r="Q39" s="18" t="n">
        <v>1.58064573</v>
      </c>
      <c r="R39" s="20" t="n">
        <v>0.59801168</v>
      </c>
    </row>
    <row r="40" spans="1:18">
      <c r="A40" s="15" t="s">
        <v>462</v>
      </c>
      <c r="B40" s="17" t="n">
        <v>6922</v>
      </c>
      <c r="C40" s="18">
        <f>(6041.0/B40*100)</f>
        <v/>
      </c>
      <c r="D40" s="19" t="n">
        <v>881</v>
      </c>
      <c r="E40" s="18" t="n">
        <v>16.61325818</v>
      </c>
      <c r="F40" s="20" t="n">
        <v>1.96417949</v>
      </c>
      <c r="G40" s="18" t="n">
        <v>81.98078030000001</v>
      </c>
      <c r="H40" s="20" t="n">
        <v>2.05251187</v>
      </c>
      <c r="I40" s="18" t="n">
        <v>0</v>
      </c>
      <c r="J40" s="20" t="n">
        <v>0</v>
      </c>
      <c r="K40" s="18" t="n">
        <v>0</v>
      </c>
      <c r="L40" s="20" t="n">
        <v>0</v>
      </c>
      <c r="M40" s="18" t="n">
        <v>0</v>
      </c>
      <c r="N40" s="20" t="n">
        <v>0</v>
      </c>
      <c r="O40" s="18" t="n">
        <v>0</v>
      </c>
      <c r="P40" s="20" t="n">
        <v>0</v>
      </c>
      <c r="Q40" s="18" t="n">
        <v>1.40596152</v>
      </c>
      <c r="R40" s="20" t="n">
        <v>0.54904867</v>
      </c>
    </row>
    <row r="41" spans="1:18">
      <c r="A41" s="15" t="s">
        <v>463</v>
      </c>
      <c r="B41" s="17" t="n">
        <v>2854</v>
      </c>
      <c r="C41" s="18">
        <f>(2534.0/B41*100)</f>
        <v/>
      </c>
      <c r="D41" s="19" t="n">
        <v>320</v>
      </c>
      <c r="E41" s="18" t="n">
        <v>14.43723703</v>
      </c>
      <c r="F41" s="20" t="n">
        <v>1.70450351</v>
      </c>
      <c r="G41" s="18" t="n">
        <v>85.56276296999999</v>
      </c>
      <c r="H41" s="20" t="n">
        <v>1.70450351</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(4119.0/B48*100)</f>
        <v/>
      </c>
      <c r="D48" s="19" t="n">
        <v>563</v>
      </c>
      <c r="E48" s="18" t="n">
        <v>25.2206917</v>
      </c>
      <c r="F48" s="20" t="n">
        <v>2.68581897</v>
      </c>
      <c r="G48" s="18" t="n">
        <v>73.08638512</v>
      </c>
      <c r="H48" s="20" t="n">
        <v>2.81118133</v>
      </c>
      <c r="I48" s="18" t="n">
        <v>0</v>
      </c>
      <c r="J48" s="20" t="n">
        <v>0</v>
      </c>
      <c r="K48" s="18" t="n">
        <v>0.31252831</v>
      </c>
      <c r="L48" s="20" t="n">
        <v>0.4437693</v>
      </c>
      <c r="M48" s="18" t="n">
        <v>0</v>
      </c>
      <c r="N48" s="20" t="n">
        <v>0</v>
      </c>
      <c r="O48" s="18" t="n">
        <v>0</v>
      </c>
      <c r="P48" s="20" t="n">
        <v>0</v>
      </c>
      <c r="Q48" s="18" t="n">
        <v>1.38039487</v>
      </c>
      <c r="R48" s="20" t="n">
        <v>0.67738106</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(2630.0/B51*100)</f>
        <v/>
      </c>
      <c r="D51" s="19" t="n">
        <v>383</v>
      </c>
      <c r="E51" s="18" t="n">
        <v>27.87261741</v>
      </c>
      <c r="F51" s="20" t="n">
        <v>1.73208525</v>
      </c>
      <c r="G51" s="18" t="n">
        <v>68.15855242000001</v>
      </c>
      <c r="H51" s="20" t="n">
        <v>1.90762432</v>
      </c>
      <c r="I51" s="18" t="n">
        <v>0</v>
      </c>
      <c r="J51" s="20" t="n">
        <v>0</v>
      </c>
      <c r="K51" s="18" t="n">
        <v>0</v>
      </c>
      <c r="L51" s="20" t="n">
        <v>0</v>
      </c>
      <c r="M51" s="18" t="n">
        <v>0</v>
      </c>
      <c r="N51" s="20" t="n">
        <v>0</v>
      </c>
      <c r="O51" s="18" t="n">
        <v>0</v>
      </c>
      <c r="P51" s="20" t="n">
        <v>0</v>
      </c>
      <c r="Q51" s="18" t="n">
        <v>3.96883017</v>
      </c>
      <c r="R51" s="20" t="n">
        <v>1.03144274</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15.43705441</v>
      </c>
      <c r="F55" s="20" t="n">
        <v>1.97923044</v>
      </c>
      <c r="G55" s="18" t="n">
        <v>82.5120107</v>
      </c>
      <c r="H55" s="20" t="n">
        <v>2.423503</v>
      </c>
      <c r="I55" s="18" t="n">
        <v>0</v>
      </c>
      <c r="J55" s="20" t="n">
        <v>0</v>
      </c>
      <c r="K55" s="18" t="n">
        <v>0.87796701</v>
      </c>
      <c r="L55" s="20" t="n">
        <v>0.64863153</v>
      </c>
      <c r="M55" s="18" t="n">
        <v>0</v>
      </c>
      <c r="N55" s="20" t="n">
        <v>0</v>
      </c>
      <c r="O55" s="18" t="n">
        <v>0</v>
      </c>
      <c r="P55" s="20" t="n">
        <v>0</v>
      </c>
      <c r="Q55" s="18" t="n">
        <v>1.17296788</v>
      </c>
      <c r="R55" s="20" t="n">
        <v>0.57464969</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(2786.0/B61*100)</f>
        <v/>
      </c>
      <c r="D61" s="19" t="n">
        <v>415</v>
      </c>
      <c r="E61" s="18" t="n">
        <v>19.13259002</v>
      </c>
      <c r="F61" s="20" t="n">
        <v>2.04621598</v>
      </c>
      <c r="G61" s="18" t="n">
        <v>79.49352192000001</v>
      </c>
      <c r="H61" s="20" t="n">
        <v>2.09939938</v>
      </c>
      <c r="I61" s="18" t="n">
        <v>0</v>
      </c>
      <c r="J61" s="20" t="n">
        <v>0</v>
      </c>
      <c r="K61" s="18" t="n">
        <v>0.37358251</v>
      </c>
      <c r="L61" s="20" t="n">
        <v>0.32460113</v>
      </c>
      <c r="M61" s="18" t="n">
        <v>0</v>
      </c>
      <c r="N61" s="20" t="n">
        <v>0</v>
      </c>
      <c r="O61" s="18" t="n">
        <v>0</v>
      </c>
      <c r="P61" s="20" t="n">
        <v>0</v>
      </c>
      <c r="Q61" s="18" t="n">
        <v>1.00030555</v>
      </c>
      <c r="R61" s="20" t="n">
        <v>0.56701214</v>
      </c>
    </row>
    <row r="62" spans="1:18">
      <c r="A62" s="15" t="s">
        <v>486</v>
      </c>
      <c r="B62" s="17" t="n">
        <v>2230</v>
      </c>
      <c r="C62" s="18">
        <f>(1960.0/B62*100)</f>
        <v/>
      </c>
      <c r="D62" s="19" t="n">
        <v>270</v>
      </c>
      <c r="E62" s="18" t="n">
        <v>17.16311787</v>
      </c>
      <c r="F62" s="20" t="n">
        <v>2.33219132</v>
      </c>
      <c r="G62" s="18" t="n">
        <v>82.83688213000001</v>
      </c>
      <c r="H62" s="20" t="n">
        <v>2.33219132</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17.9090911</v>
      </c>
      <c r="F67" s="20" t="n">
        <v>2.21366073</v>
      </c>
      <c r="G67" s="18" t="n">
        <v>74.9345816</v>
      </c>
      <c r="H67" s="20" t="n">
        <v>2.25159929</v>
      </c>
      <c r="I67" s="18" t="n">
        <v>0</v>
      </c>
      <c r="J67" s="20" t="n">
        <v>0</v>
      </c>
      <c r="K67" s="18" t="n">
        <v>0.5538930399999999</v>
      </c>
      <c r="L67" s="20" t="n">
        <v>0.39103788</v>
      </c>
      <c r="M67" s="18" t="n">
        <v>0</v>
      </c>
      <c r="N67" s="20" t="n">
        <v>0</v>
      </c>
      <c r="O67" s="18" t="n">
        <v>0</v>
      </c>
      <c r="P67" s="20" t="n">
        <v>0</v>
      </c>
      <c r="Q67" s="18" t="n">
        <v>6.60243426</v>
      </c>
      <c r="R67" s="20" t="n">
        <v>1.41468843</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(2733.0/B72*100)</f>
        <v/>
      </c>
      <c r="D72" s="19" t="n">
        <v>374</v>
      </c>
      <c r="E72" s="18" t="n">
        <v>15.04115743</v>
      </c>
      <c r="F72" s="20" t="n">
        <v>1.84644581</v>
      </c>
      <c r="G72" s="18" t="n">
        <v>82.32799369999999</v>
      </c>
      <c r="H72" s="20" t="n">
        <v>2.0646814</v>
      </c>
      <c r="I72" s="18" t="n">
        <v>0</v>
      </c>
      <c r="J72" s="20" t="n">
        <v>0</v>
      </c>
      <c r="K72" s="18" t="n">
        <v>0</v>
      </c>
      <c r="L72" s="20" t="n">
        <v>0</v>
      </c>
      <c r="M72" s="18" t="n">
        <v>0</v>
      </c>
      <c r="N72" s="20" t="n">
        <v>0</v>
      </c>
      <c r="O72" s="18" t="n">
        <v>0</v>
      </c>
      <c r="P72" s="20" t="n">
        <v>0</v>
      </c>
      <c r="Q72" s="18" t="n">
        <v>2.63084887</v>
      </c>
      <c r="R72" s="20" t="n">
        <v>0.96173387</v>
      </c>
    </row>
    <row r="73" spans="1:18">
      <c r="A73" s="15" t="s">
        <v>497</v>
      </c>
      <c r="B73" s="17" t="n">
        <v>2973</v>
      </c>
      <c r="C73" s="18">
        <f>(2583.0/B73*100)</f>
        <v/>
      </c>
      <c r="D73" s="19" t="n">
        <v>390</v>
      </c>
      <c r="E73" s="18" t="n">
        <v>12.74462431</v>
      </c>
      <c r="F73" s="20" t="n">
        <v>1.71209494</v>
      </c>
      <c r="G73" s="18" t="n">
        <v>86.43412346</v>
      </c>
      <c r="H73" s="20" t="n">
        <v>1.71069685</v>
      </c>
      <c r="I73" s="18" t="n">
        <v>0</v>
      </c>
      <c r="J73" s="20" t="n">
        <v>0</v>
      </c>
      <c r="K73" s="18" t="n">
        <v>0.58596997</v>
      </c>
      <c r="L73" s="20" t="n">
        <v>0.03984291</v>
      </c>
      <c r="M73" s="18" t="n">
        <v>0</v>
      </c>
      <c r="N73" s="20" t="n">
        <v>0</v>
      </c>
      <c r="O73" s="18" t="n">
        <v>0</v>
      </c>
      <c r="P73" s="20" t="n">
        <v>0</v>
      </c>
      <c r="Q73" s="18" t="n">
        <v>0.23528226</v>
      </c>
      <c r="R73" s="20" t="n">
        <v>0.23369174</v>
      </c>
    </row>
    <row r="74" spans="1:18">
      <c r="A74" s="15" t="s">
        <v>498</v>
      </c>
      <c r="B74" s="17" t="n">
        <v>3819</v>
      </c>
      <c r="C74" s="18">
        <f>(3335.0/B74*100)</f>
        <v/>
      </c>
      <c r="D74" s="19" t="n">
        <v>484</v>
      </c>
      <c r="E74" s="18" t="n">
        <v>28.75141541</v>
      </c>
      <c r="F74" s="20" t="n">
        <v>2.38577694</v>
      </c>
      <c r="G74" s="18" t="n">
        <v>69.68896784</v>
      </c>
      <c r="H74" s="20" t="n">
        <v>2.31433096</v>
      </c>
      <c r="I74" s="18" t="n">
        <v>0</v>
      </c>
      <c r="J74" s="20" t="n">
        <v>0</v>
      </c>
      <c r="K74" s="18" t="n">
        <v>0.36030512</v>
      </c>
      <c r="L74" s="20" t="n">
        <v>0.22559748</v>
      </c>
      <c r="M74" s="18" t="n">
        <v>0</v>
      </c>
      <c r="N74" s="20" t="n">
        <v>0</v>
      </c>
      <c r="O74" s="18" t="n">
        <v>0</v>
      </c>
      <c r="P74" s="20" t="n">
        <v>0</v>
      </c>
      <c r="Q74" s="18" t="n">
        <v>1.19931163</v>
      </c>
      <c r="R74" s="20" t="n">
        <v>0.5089833</v>
      </c>
    </row>
    <row r="75" spans="1:18">
      <c r="A75" s="15" t="s">
        <v>499</v>
      </c>
      <c r="B75" s="17" t="n">
        <v>4652</v>
      </c>
      <c r="C75" s="18">
        <f>(4099.0/B75*100)</f>
        <v/>
      </c>
      <c r="D75" s="19" t="n">
        <v>553</v>
      </c>
      <c r="E75" s="18" t="n">
        <v>29.92091327</v>
      </c>
      <c r="F75" s="20" t="n">
        <v>1.91613267</v>
      </c>
      <c r="G75" s="18" t="n">
        <v>69.07859341</v>
      </c>
      <c r="H75" s="20" t="n">
        <v>2.12329933</v>
      </c>
      <c r="I75" s="18" t="n">
        <v>0</v>
      </c>
      <c r="J75" s="20" t="n">
        <v>0</v>
      </c>
      <c r="K75" s="18" t="n">
        <v>0</v>
      </c>
      <c r="L75" s="20" t="n">
        <v>0</v>
      </c>
      <c r="M75" s="18" t="n">
        <v>0</v>
      </c>
      <c r="N75" s="20" t="n">
        <v>0</v>
      </c>
      <c r="O75" s="18" t="n">
        <v>0</v>
      </c>
      <c r="P75" s="20" t="n">
        <v>0</v>
      </c>
      <c r="Q75" s="18" t="n">
        <v>1.00049332</v>
      </c>
      <c r="R75" s="20" t="n">
        <v>0.46360285</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(14031.0/B82*100)</f>
        <v/>
      </c>
      <c r="D82" s="19" t="n">
        <v>1930</v>
      </c>
      <c r="E82" s="18" t="n">
        <v>16.81652345</v>
      </c>
      <c r="F82" s="20" t="n">
        <v>1.28359323</v>
      </c>
      <c r="G82" s="18" t="n">
        <v>80.03199585</v>
      </c>
      <c r="H82" s="20" t="n">
        <v>1.35808856</v>
      </c>
      <c r="I82" s="18" t="n">
        <v>0</v>
      </c>
      <c r="J82" s="20" t="n">
        <v>0</v>
      </c>
      <c r="K82" s="18" t="n">
        <v>0.06103212</v>
      </c>
      <c r="L82" s="20" t="n">
        <v>0.04635589</v>
      </c>
      <c r="M82" s="18" t="n">
        <v>0</v>
      </c>
      <c r="N82" s="20" t="n">
        <v>0</v>
      </c>
      <c r="O82" s="18" t="n">
        <v>0</v>
      </c>
      <c r="P82" s="20" t="n">
        <v>0</v>
      </c>
      <c r="Q82" s="18" t="n">
        <v>3.09044858</v>
      </c>
      <c r="R82" s="20" t="n">
        <v>0.61097055</v>
      </c>
    </row>
    <row r="83" spans="1:18">
      <c r="A83" s="15" t="s">
        <v>507</v>
      </c>
      <c r="B83" s="17" t="n">
        <v>808</v>
      </c>
      <c r="C83" s="18">
        <f>(711.0/B83*100)</f>
        <v/>
      </c>
      <c r="D83" s="19" t="n">
        <v>97</v>
      </c>
      <c r="E83" s="18" t="n">
        <v>12.77325713</v>
      </c>
      <c r="F83" s="20" t="n">
        <v>3.76685772</v>
      </c>
      <c r="G83" s="18" t="n">
        <v>85.94940545999999</v>
      </c>
      <c r="H83" s="20" t="n">
        <v>3.92058983</v>
      </c>
      <c r="I83" s="18" t="n">
        <v>0</v>
      </c>
      <c r="J83" s="20" t="n">
        <v>0</v>
      </c>
      <c r="K83" s="18" t="n">
        <v>0</v>
      </c>
      <c r="L83" s="20" t="n">
        <v>0</v>
      </c>
      <c r="M83" s="18" t="n">
        <v>0</v>
      </c>
      <c r="N83" s="20" t="n">
        <v>0</v>
      </c>
      <c r="O83" s="18" t="n">
        <v>0</v>
      </c>
      <c r="P83" s="20" t="n">
        <v>0</v>
      </c>
      <c r="Q83" s="18" t="n">
        <v>1.27733741</v>
      </c>
      <c r="R83" s="20" t="n">
        <v>1.05969463</v>
      </c>
    </row>
    <row r="84" spans="1:18">
      <c r="A84" s="23" t="s">
        <v>508</v>
      </c>
      <c r="B84" s="24" t="n">
        <v>938</v>
      </c>
      <c r="C84" s="25">
        <f>(822.0/B84*100)</f>
        <v/>
      </c>
      <c r="D84" s="19" t="n">
        <v>116</v>
      </c>
      <c r="E84" s="18" t="n">
        <v>16.37030574</v>
      </c>
      <c r="F84" s="20" t="n">
        <v>3.51689799</v>
      </c>
      <c r="G84" s="18" t="n">
        <v>81.91753348</v>
      </c>
      <c r="H84" s="20" t="n">
        <v>3.5561155</v>
      </c>
      <c r="I84" s="18" t="n">
        <v>0</v>
      </c>
      <c r="J84" s="20" t="n">
        <v>0</v>
      </c>
      <c r="K84" s="18" t="n">
        <v>0</v>
      </c>
      <c r="L84" s="20" t="n">
        <v>0</v>
      </c>
      <c r="M84" s="18" t="n">
        <v>0</v>
      </c>
      <c r="N84" s="20" t="n">
        <v>0</v>
      </c>
      <c r="O84" s="18" t="n">
        <v>0</v>
      </c>
      <c r="P84" s="20" t="n">
        <v>0</v>
      </c>
      <c r="Q84" s="18" t="n">
        <v>1.71216078</v>
      </c>
      <c r="R84" s="20" t="n">
        <v>1.21860842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(6264.0/B7*100)</f>
        <v/>
      </c>
      <c r="D7" s="19" t="n">
        <v>899</v>
      </c>
      <c r="E7" s="18" t="n">
        <v>23.52196011</v>
      </c>
      <c r="F7" s="20" t="n">
        <v>1.64195797</v>
      </c>
      <c r="G7" s="18" t="n">
        <v>75.03995442</v>
      </c>
      <c r="H7" s="20" t="n">
        <v>1.58438738</v>
      </c>
      <c r="I7" s="18" t="n">
        <v>0</v>
      </c>
      <c r="J7" s="20" t="n">
        <v>0</v>
      </c>
      <c r="K7" s="18" t="n">
        <v>0.06922813</v>
      </c>
      <c r="L7" s="20" t="n">
        <v>0.06989387</v>
      </c>
      <c r="M7" s="18" t="n">
        <v>0</v>
      </c>
      <c r="N7" s="20" t="n">
        <v>0</v>
      </c>
      <c r="O7" s="18" t="n">
        <v>0</v>
      </c>
      <c r="P7" s="20" t="n">
        <v>0</v>
      </c>
      <c r="Q7" s="18" t="n">
        <v>1.36885734</v>
      </c>
      <c r="R7" s="20" t="n">
        <v>0.4569504</v>
      </c>
    </row>
    <row r="8" spans="1:18">
      <c r="A8" s="15" t="s">
        <v>430</v>
      </c>
      <c r="B8" s="17" t="n">
        <v>3443</v>
      </c>
      <c r="C8" s="18">
        <f>(3010.0/B8*100)</f>
        <v/>
      </c>
      <c r="D8" s="19" t="n">
        <v>433</v>
      </c>
      <c r="E8" s="18" t="n">
        <v>29.66657971</v>
      </c>
      <c r="F8" s="20" t="n">
        <v>1.99789817</v>
      </c>
      <c r="G8" s="18" t="n">
        <v>69.80180566999999</v>
      </c>
      <c r="H8" s="20" t="n">
        <v>2.0479845</v>
      </c>
      <c r="I8" s="18" t="n">
        <v>0</v>
      </c>
      <c r="J8" s="20" t="n">
        <v>0</v>
      </c>
      <c r="K8" s="18" t="n">
        <v>0</v>
      </c>
      <c r="L8" s="20" t="n">
        <v>0</v>
      </c>
      <c r="M8" s="18" t="n">
        <v>0</v>
      </c>
      <c r="N8" s="20" t="n">
        <v>0</v>
      </c>
      <c r="O8" s="18" t="n">
        <v>0</v>
      </c>
      <c r="P8" s="20" t="n">
        <v>0</v>
      </c>
      <c r="Q8" s="18" t="n">
        <v>0.53161462</v>
      </c>
      <c r="R8" s="20" t="n">
        <v>0.32080627</v>
      </c>
    </row>
    <row r="9" spans="1:18">
      <c r="A9" s="15" t="s">
        <v>431</v>
      </c>
      <c r="B9" s="17" t="n">
        <v>4752</v>
      </c>
      <c r="C9" s="18">
        <f>(4179.0/B9*100)</f>
        <v/>
      </c>
      <c r="D9" s="19" t="n">
        <v>573</v>
      </c>
      <c r="E9" s="18" t="n">
        <v>22.20488002</v>
      </c>
      <c r="F9" s="20" t="n">
        <v>1.56110988</v>
      </c>
      <c r="G9" s="18" t="n">
        <v>76.65805571</v>
      </c>
      <c r="H9" s="20" t="n">
        <v>1.65348527</v>
      </c>
      <c r="I9" s="18" t="n">
        <v>0</v>
      </c>
      <c r="J9" s="20" t="n">
        <v>0</v>
      </c>
      <c r="K9" s="18" t="n">
        <v>0.47512783</v>
      </c>
      <c r="L9" s="20" t="n">
        <v>0.34218016</v>
      </c>
      <c r="M9" s="18" t="n">
        <v>0</v>
      </c>
      <c r="N9" s="20" t="n">
        <v>0</v>
      </c>
      <c r="O9" s="18" t="n">
        <v>0</v>
      </c>
      <c r="P9" s="20" t="n">
        <v>0</v>
      </c>
      <c r="Q9" s="18" t="n">
        <v>0.66193644</v>
      </c>
      <c r="R9" s="20" t="n">
        <v>0.3949412</v>
      </c>
    </row>
    <row r="10" spans="1:18">
      <c r="A10" s="15" t="s">
        <v>432</v>
      </c>
      <c r="B10" s="17" t="n">
        <v>10022</v>
      </c>
      <c r="C10" s="18">
        <f>(8800.0/B10*100)</f>
        <v/>
      </c>
      <c r="D10" s="19" t="n">
        <v>1222</v>
      </c>
      <c r="E10" s="18" t="n">
        <v>18.87900131</v>
      </c>
      <c r="F10" s="20" t="n">
        <v>1.55646195</v>
      </c>
      <c r="G10" s="18" t="n">
        <v>80.11463835000001</v>
      </c>
      <c r="H10" s="20" t="n">
        <v>1.54593425</v>
      </c>
      <c r="I10" s="18" t="n">
        <v>0</v>
      </c>
      <c r="J10" s="20" t="n">
        <v>0</v>
      </c>
      <c r="K10" s="18" t="n">
        <v>0.20073501</v>
      </c>
      <c r="L10" s="20" t="n">
        <v>0.15812979</v>
      </c>
      <c r="M10" s="18" t="n">
        <v>0</v>
      </c>
      <c r="N10" s="20" t="n">
        <v>0</v>
      </c>
      <c r="O10" s="18" t="n">
        <v>0</v>
      </c>
      <c r="P10" s="20" t="n">
        <v>0</v>
      </c>
      <c r="Q10" s="18" t="n">
        <v>0.80562533</v>
      </c>
      <c r="R10" s="20" t="n">
        <v>0.29567881</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26.81227608</v>
      </c>
      <c r="F12" s="20" t="n">
        <v>2.48328575</v>
      </c>
      <c r="G12" s="18" t="n">
        <v>72.60894652</v>
      </c>
      <c r="H12" s="20" t="n">
        <v>2.50367699</v>
      </c>
      <c r="I12" s="18" t="n">
        <v>0</v>
      </c>
      <c r="J12" s="20" t="n">
        <v>0</v>
      </c>
      <c r="K12" s="18" t="n">
        <v>0</v>
      </c>
      <c r="L12" s="20" t="n">
        <v>0</v>
      </c>
      <c r="M12" s="18" t="n">
        <v>0</v>
      </c>
      <c r="N12" s="20" t="n">
        <v>0</v>
      </c>
      <c r="O12" s="18" t="n">
        <v>0</v>
      </c>
      <c r="P12" s="20" t="n">
        <v>0</v>
      </c>
      <c r="Q12" s="18" t="n">
        <v>0.5787774</v>
      </c>
      <c r="R12" s="20" t="n">
        <v>0.49052699</v>
      </c>
    </row>
    <row r="13" spans="1:18">
      <c r="A13" s="15" t="s">
        <v>435</v>
      </c>
      <c r="B13" s="17" t="n">
        <v>3602</v>
      </c>
      <c r="C13" s="18">
        <f>(3183.0/B13*100)</f>
        <v/>
      </c>
      <c r="D13" s="19" t="n">
        <v>419</v>
      </c>
      <c r="E13" s="18" t="n">
        <v>18.74933515</v>
      </c>
      <c r="F13" s="20" t="n">
        <v>2.31189448</v>
      </c>
      <c r="G13" s="18" t="n">
        <v>79.52026148</v>
      </c>
      <c r="H13" s="20" t="n">
        <v>2.24261096</v>
      </c>
      <c r="I13" s="18" t="n">
        <v>0</v>
      </c>
      <c r="J13" s="20" t="n">
        <v>0</v>
      </c>
      <c r="K13" s="18" t="n">
        <v>0.65576725</v>
      </c>
      <c r="L13" s="20" t="n">
        <v>0.52305722</v>
      </c>
      <c r="M13" s="18" t="n">
        <v>0</v>
      </c>
      <c r="N13" s="20" t="n">
        <v>0</v>
      </c>
      <c r="O13" s="18" t="n">
        <v>0</v>
      </c>
      <c r="P13" s="20" t="n">
        <v>0</v>
      </c>
      <c r="Q13" s="18" t="n">
        <v>1.07463613</v>
      </c>
      <c r="R13" s="20" t="n">
        <v>0.56009419</v>
      </c>
    </row>
    <row r="14" spans="1:18">
      <c r="A14" s="15" t="s">
        <v>436</v>
      </c>
      <c r="B14" s="17" t="n">
        <v>2788</v>
      </c>
      <c r="C14" s="18">
        <f>(2441.0/B14*100)</f>
        <v/>
      </c>
      <c r="D14" s="19" t="n">
        <v>347</v>
      </c>
      <c r="E14" s="18" t="n">
        <v>13.87039791</v>
      </c>
      <c r="F14" s="20" t="n">
        <v>2.06159837</v>
      </c>
      <c r="G14" s="18" t="n">
        <v>85.50771845</v>
      </c>
      <c r="H14" s="20" t="n">
        <v>2.08898854</v>
      </c>
      <c r="I14" s="18" t="n">
        <v>0</v>
      </c>
      <c r="J14" s="20" t="n">
        <v>0</v>
      </c>
      <c r="K14" s="18" t="n">
        <v>0</v>
      </c>
      <c r="L14" s="20" t="n">
        <v>0</v>
      </c>
      <c r="M14" s="18" t="n">
        <v>0</v>
      </c>
      <c r="N14" s="20" t="n">
        <v>0</v>
      </c>
      <c r="O14" s="18" t="n">
        <v>0</v>
      </c>
      <c r="P14" s="20" t="n">
        <v>0</v>
      </c>
      <c r="Q14" s="18" t="n">
        <v>0.62188363</v>
      </c>
      <c r="R14" s="20" t="n">
        <v>0.45960272</v>
      </c>
    </row>
    <row r="15" spans="1:18">
      <c r="A15" s="15" t="s">
        <v>437</v>
      </c>
      <c r="B15" s="17" t="n">
        <v>2863</v>
      </c>
      <c r="C15" s="18">
        <f>(2517.0/B15*100)</f>
        <v/>
      </c>
      <c r="D15" s="19" t="n">
        <v>346</v>
      </c>
      <c r="E15" s="18" t="n">
        <v>28.04028885</v>
      </c>
      <c r="F15" s="20" t="n">
        <v>2.49442863</v>
      </c>
      <c r="G15" s="18" t="n">
        <v>70.86360464000001</v>
      </c>
      <c r="H15" s="20" t="n">
        <v>2.52534451</v>
      </c>
      <c r="I15" s="18" t="n">
        <v>0</v>
      </c>
      <c r="J15" s="20" t="n">
        <v>0</v>
      </c>
      <c r="K15" s="18" t="n">
        <v>0.31081203</v>
      </c>
      <c r="L15" s="20" t="n">
        <v>0.29234999</v>
      </c>
      <c r="M15" s="18" t="n">
        <v>0</v>
      </c>
      <c r="N15" s="20" t="n">
        <v>0</v>
      </c>
      <c r="O15" s="18" t="n">
        <v>0</v>
      </c>
      <c r="P15" s="20" t="n">
        <v>0</v>
      </c>
      <c r="Q15" s="18" t="n">
        <v>0.78529448</v>
      </c>
      <c r="R15" s="20" t="n">
        <v>0.4518707</v>
      </c>
    </row>
    <row r="16" spans="1:18">
      <c r="A16" s="15" t="s">
        <v>438</v>
      </c>
      <c r="B16" s="17" t="n">
        <v>3111</v>
      </c>
      <c r="C16" s="18">
        <f>(2740.0/B16*100)</f>
        <v/>
      </c>
      <c r="D16" s="19" t="n">
        <v>371</v>
      </c>
      <c r="E16" s="18" t="n">
        <v>26.52863351</v>
      </c>
      <c r="F16" s="20" t="n">
        <v>2.56574236</v>
      </c>
      <c r="G16" s="18" t="n">
        <v>72.0013723</v>
      </c>
      <c r="H16" s="20" t="n">
        <v>2.49906509</v>
      </c>
      <c r="I16" s="18" t="n">
        <v>0</v>
      </c>
      <c r="J16" s="20" t="n">
        <v>0</v>
      </c>
      <c r="K16" s="18" t="n">
        <v>0</v>
      </c>
      <c r="L16" s="20" t="n">
        <v>0</v>
      </c>
      <c r="M16" s="18" t="n">
        <v>0</v>
      </c>
      <c r="N16" s="20" t="n">
        <v>0</v>
      </c>
      <c r="O16" s="18" t="n">
        <v>0</v>
      </c>
      <c r="P16" s="20" t="n">
        <v>0</v>
      </c>
      <c r="Q16" s="18" t="n">
        <v>1.46999419</v>
      </c>
      <c r="R16" s="20" t="n">
        <v>0.65586815</v>
      </c>
    </row>
    <row r="17" spans="1:18">
      <c r="A17" s="15" t="s">
        <v>439</v>
      </c>
      <c r="B17" s="17" t="n">
        <v>3197</v>
      </c>
      <c r="C17" s="18">
        <f>(2801.0/B17*100)</f>
        <v/>
      </c>
      <c r="D17" s="19" t="n">
        <v>396</v>
      </c>
      <c r="E17" s="18" t="n">
        <v>21.86358634</v>
      </c>
      <c r="F17" s="20" t="n">
        <v>1.98460063</v>
      </c>
      <c r="G17" s="18" t="n">
        <v>77.60064112000001</v>
      </c>
      <c r="H17" s="20" t="n">
        <v>1.98262093</v>
      </c>
      <c r="I17" s="18" t="n">
        <v>0</v>
      </c>
      <c r="J17" s="20" t="n">
        <v>0</v>
      </c>
      <c r="K17" s="18" t="n">
        <v>0</v>
      </c>
      <c r="L17" s="20" t="n">
        <v>0</v>
      </c>
      <c r="M17" s="18" t="n">
        <v>0</v>
      </c>
      <c r="N17" s="20" t="n">
        <v>0</v>
      </c>
      <c r="O17" s="18" t="n">
        <v>0</v>
      </c>
      <c r="P17" s="20" t="n">
        <v>0</v>
      </c>
      <c r="Q17" s="18" t="n">
        <v>0.53577254</v>
      </c>
      <c r="R17" s="20" t="n">
        <v>0.31013166</v>
      </c>
    </row>
    <row r="18" spans="1:18">
      <c r="A18" s="15" t="s">
        <v>440</v>
      </c>
      <c r="B18" s="17" t="n">
        <v>2706</v>
      </c>
      <c r="C18" s="18">
        <f>(2381.0/B18*100)</f>
        <v/>
      </c>
      <c r="D18" s="19" t="n">
        <v>325</v>
      </c>
      <c r="E18" s="18" t="n">
        <v>32.43677703</v>
      </c>
      <c r="F18" s="20" t="n">
        <v>2.99488821</v>
      </c>
      <c r="G18" s="18" t="n">
        <v>66.34994269000001</v>
      </c>
      <c r="H18" s="20" t="n">
        <v>2.98014661</v>
      </c>
      <c r="I18" s="18" t="n">
        <v>0</v>
      </c>
      <c r="J18" s="20" t="n">
        <v>0</v>
      </c>
      <c r="K18" s="18" t="n">
        <v>0.26258158</v>
      </c>
      <c r="L18" s="20" t="n">
        <v>0.25756256</v>
      </c>
      <c r="M18" s="18" t="n">
        <v>0</v>
      </c>
      <c r="N18" s="20" t="n">
        <v>0</v>
      </c>
      <c r="O18" s="18" t="n">
        <v>0</v>
      </c>
      <c r="P18" s="20" t="n">
        <v>0</v>
      </c>
      <c r="Q18" s="18" t="n">
        <v>0.9506987</v>
      </c>
      <c r="R18" s="20" t="n">
        <v>0.5368533</v>
      </c>
    </row>
    <row r="19" spans="1:18">
      <c r="A19" s="15" t="s">
        <v>441</v>
      </c>
      <c r="B19" s="17" t="n">
        <v>2850</v>
      </c>
      <c r="C19" s="18">
        <f>(2512.0/B19*100)</f>
        <v/>
      </c>
      <c r="D19" s="19" t="n">
        <v>338</v>
      </c>
      <c r="E19" s="18" t="n">
        <v>34.20360646</v>
      </c>
      <c r="F19" s="20" t="n">
        <v>2.63035405</v>
      </c>
      <c r="G19" s="18" t="n">
        <v>64.09292209</v>
      </c>
      <c r="H19" s="20" t="n">
        <v>2.59072046</v>
      </c>
      <c r="I19" s="18" t="n">
        <v>0</v>
      </c>
      <c r="J19" s="20" t="n">
        <v>0</v>
      </c>
      <c r="K19" s="18" t="n">
        <v>0</v>
      </c>
      <c r="L19" s="20" t="n">
        <v>0</v>
      </c>
      <c r="M19" s="18" t="n">
        <v>0</v>
      </c>
      <c r="N19" s="20" t="n">
        <v>0</v>
      </c>
      <c r="O19" s="18" t="n">
        <v>0</v>
      </c>
      <c r="P19" s="20" t="n">
        <v>0</v>
      </c>
      <c r="Q19" s="18" t="n">
        <v>1.70347145</v>
      </c>
      <c r="R19" s="20" t="n">
        <v>0.95949565</v>
      </c>
    </row>
    <row r="20" spans="1:18">
      <c r="A20" s="15" t="s">
        <v>442</v>
      </c>
      <c r="B20" s="17" t="n">
        <v>1741</v>
      </c>
      <c r="C20" s="18">
        <f>(1529.0/B20*100)</f>
        <v/>
      </c>
      <c r="D20" s="19" t="n">
        <v>212</v>
      </c>
      <c r="E20" s="18" t="n">
        <v>21.83700757</v>
      </c>
      <c r="F20" s="20" t="n">
        <v>3.10932734</v>
      </c>
      <c r="G20" s="18" t="n">
        <v>76.46837357</v>
      </c>
      <c r="H20" s="20" t="n">
        <v>3.11986166</v>
      </c>
      <c r="I20" s="18" t="n">
        <v>0</v>
      </c>
      <c r="J20" s="20" t="n">
        <v>0</v>
      </c>
      <c r="K20" s="18" t="n">
        <v>0.44884683</v>
      </c>
      <c r="L20" s="20" t="n">
        <v>0.45466541</v>
      </c>
      <c r="M20" s="18" t="n">
        <v>0</v>
      </c>
      <c r="N20" s="20" t="n">
        <v>0</v>
      </c>
      <c r="O20" s="18" t="n">
        <v>0</v>
      </c>
      <c r="P20" s="20" t="n">
        <v>0</v>
      </c>
      <c r="Q20" s="18" t="n">
        <v>1.24577203</v>
      </c>
      <c r="R20" s="20" t="n">
        <v>0.6949605599999999</v>
      </c>
    </row>
    <row r="21" spans="1:18">
      <c r="A21" s="15" t="s">
        <v>443</v>
      </c>
      <c r="B21" s="17" t="n">
        <v>2833</v>
      </c>
      <c r="C21" s="18">
        <f>(2374.0/B21*100)</f>
        <v/>
      </c>
      <c r="D21" s="19" t="n">
        <v>459</v>
      </c>
      <c r="E21" s="18" t="n">
        <v>21.05160351</v>
      </c>
      <c r="F21" s="20" t="n">
        <v>1.70980961</v>
      </c>
      <c r="G21" s="18" t="n">
        <v>78.18143121</v>
      </c>
      <c r="H21" s="20" t="n">
        <v>1.68540469</v>
      </c>
      <c r="I21" s="18" t="n">
        <v>0</v>
      </c>
      <c r="J21" s="20" t="n">
        <v>0</v>
      </c>
      <c r="K21" s="18" t="n">
        <v>0.19154893</v>
      </c>
      <c r="L21" s="20" t="n">
        <v>0.13790466</v>
      </c>
      <c r="M21" s="18" t="n">
        <v>0</v>
      </c>
      <c r="N21" s="20" t="n">
        <v>0</v>
      </c>
      <c r="O21" s="18" t="n">
        <v>0</v>
      </c>
      <c r="P21" s="20" t="n">
        <v>0</v>
      </c>
      <c r="Q21" s="18" t="n">
        <v>0.57541635</v>
      </c>
      <c r="R21" s="20" t="n">
        <v>0.34483038</v>
      </c>
    </row>
    <row r="22" spans="1:18">
      <c r="A22" s="15" t="s">
        <v>444</v>
      </c>
      <c r="B22" s="17" t="n">
        <v>3667</v>
      </c>
      <c r="C22" s="18">
        <f>(3195.0/B22*100)</f>
        <v/>
      </c>
      <c r="D22" s="19" t="n">
        <v>472</v>
      </c>
      <c r="E22" s="18" t="n">
        <v>20.66330106</v>
      </c>
      <c r="F22" s="20" t="n">
        <v>2.06232351</v>
      </c>
      <c r="G22" s="18" t="n">
        <v>76.80575997</v>
      </c>
      <c r="H22" s="20" t="n">
        <v>2.12448046</v>
      </c>
      <c r="I22" s="18" t="n">
        <v>0</v>
      </c>
      <c r="J22" s="20" t="n">
        <v>0</v>
      </c>
      <c r="K22" s="18" t="n">
        <v>0</v>
      </c>
      <c r="L22" s="20" t="n">
        <v>0</v>
      </c>
      <c r="M22" s="18" t="n">
        <v>0</v>
      </c>
      <c r="N22" s="20" t="n">
        <v>0</v>
      </c>
      <c r="O22" s="18" t="n">
        <v>0</v>
      </c>
      <c r="P22" s="20" t="n">
        <v>0</v>
      </c>
      <c r="Q22" s="18" t="n">
        <v>2.53093898</v>
      </c>
      <c r="R22" s="20" t="n">
        <v>0.7924898</v>
      </c>
    </row>
    <row r="23" spans="1:18">
      <c r="A23" s="15" t="s">
        <v>445</v>
      </c>
      <c r="B23" s="17" t="n">
        <v>5792</v>
      </c>
      <c r="C23" s="18">
        <f>(5074.0/B23*100)</f>
        <v/>
      </c>
      <c r="D23" s="19" t="n">
        <v>718</v>
      </c>
      <c r="E23" s="18" t="n">
        <v>27.62257882</v>
      </c>
      <c r="F23" s="20" t="n">
        <v>3.07050229</v>
      </c>
      <c r="G23" s="18" t="n">
        <v>71.59515639</v>
      </c>
      <c r="H23" s="20" t="n">
        <v>3.11499556</v>
      </c>
      <c r="I23" s="18" t="n">
        <v>0</v>
      </c>
      <c r="J23" s="20" t="n">
        <v>0</v>
      </c>
      <c r="K23" s="18" t="n">
        <v>0.14672661</v>
      </c>
      <c r="L23" s="20" t="n">
        <v>0.13722634</v>
      </c>
      <c r="M23" s="18" t="n">
        <v>0</v>
      </c>
      <c r="N23" s="20" t="n">
        <v>0</v>
      </c>
      <c r="O23" s="18" t="n">
        <v>0</v>
      </c>
      <c r="P23" s="20" t="n">
        <v>0</v>
      </c>
      <c r="Q23" s="18" t="n">
        <v>0.63553817</v>
      </c>
      <c r="R23" s="20" t="n">
        <v>0.27055747</v>
      </c>
    </row>
    <row r="24" spans="1:18">
      <c r="A24" s="15" t="s">
        <v>446</v>
      </c>
      <c r="B24" s="17" t="n">
        <v>3309</v>
      </c>
      <c r="C24" s="18">
        <f>(2918.0/B24*100)</f>
        <v/>
      </c>
      <c r="D24" s="19" t="n">
        <v>391</v>
      </c>
      <c r="E24" s="18" t="n">
        <v>18.87223052</v>
      </c>
      <c r="F24" s="20" t="n">
        <v>1.85673355</v>
      </c>
      <c r="G24" s="18" t="n">
        <v>80.43309804</v>
      </c>
      <c r="H24" s="20" t="n">
        <v>1.91123633</v>
      </c>
      <c r="I24" s="18" t="n">
        <v>0</v>
      </c>
      <c r="J24" s="20" t="n">
        <v>0</v>
      </c>
      <c r="K24" s="18" t="n">
        <v>0</v>
      </c>
      <c r="L24" s="20" t="n">
        <v>0</v>
      </c>
      <c r="M24" s="18" t="n">
        <v>0</v>
      </c>
      <c r="N24" s="20" t="n">
        <v>0</v>
      </c>
      <c r="O24" s="18" t="n">
        <v>0</v>
      </c>
      <c r="P24" s="20" t="n">
        <v>0</v>
      </c>
      <c r="Q24" s="18" t="n">
        <v>0.69467145</v>
      </c>
      <c r="R24" s="20" t="n">
        <v>0.51974475</v>
      </c>
    </row>
    <row r="25" spans="1:18">
      <c r="A25" s="15" t="s">
        <v>447</v>
      </c>
      <c r="B25" s="17" t="n">
        <v>2669</v>
      </c>
      <c r="C25" s="18">
        <f>(2339.0/B25*100)</f>
        <v/>
      </c>
      <c r="D25" s="19" t="n">
        <v>330</v>
      </c>
      <c r="E25" s="18" t="n">
        <v>14.67665249</v>
      </c>
      <c r="F25" s="20" t="n">
        <v>2.21270549</v>
      </c>
      <c r="G25" s="18" t="n">
        <v>84.73881129</v>
      </c>
      <c r="H25" s="20" t="n">
        <v>2.22740708</v>
      </c>
      <c r="I25" s="18" t="n">
        <v>0</v>
      </c>
      <c r="J25" s="20" t="n">
        <v>0</v>
      </c>
      <c r="K25" s="18" t="n">
        <v>0.28467466</v>
      </c>
      <c r="L25" s="20" t="n">
        <v>0.28404007</v>
      </c>
      <c r="M25" s="18" t="n">
        <v>0</v>
      </c>
      <c r="N25" s="20" t="n">
        <v>0</v>
      </c>
      <c r="O25" s="18" t="n">
        <v>0</v>
      </c>
      <c r="P25" s="20" t="n">
        <v>0</v>
      </c>
      <c r="Q25" s="18" t="n">
        <v>0.29986156</v>
      </c>
      <c r="R25" s="20" t="n">
        <v>0.29851569</v>
      </c>
    </row>
    <row r="26" spans="1:18">
      <c r="A26" s="15" t="s">
        <v>448</v>
      </c>
      <c r="B26" s="17" t="n">
        <v>2419</v>
      </c>
      <c r="C26" s="18">
        <f>(2112.0/B26*100)</f>
        <v/>
      </c>
      <c r="D26" s="19" t="n">
        <v>307</v>
      </c>
      <c r="E26" s="18" t="n">
        <v>17.86459853</v>
      </c>
      <c r="F26" s="20" t="n">
        <v>2.47131473</v>
      </c>
      <c r="G26" s="18" t="n">
        <v>80.56711083</v>
      </c>
      <c r="H26" s="20" t="n">
        <v>2.57272874</v>
      </c>
      <c r="I26" s="18" t="n">
        <v>0</v>
      </c>
      <c r="J26" s="20" t="n">
        <v>0</v>
      </c>
      <c r="K26" s="18" t="n">
        <v>0</v>
      </c>
      <c r="L26" s="20" t="n">
        <v>0</v>
      </c>
      <c r="M26" s="18" t="n">
        <v>0</v>
      </c>
      <c r="N26" s="20" t="n">
        <v>0</v>
      </c>
      <c r="O26" s="18" t="n">
        <v>0</v>
      </c>
      <c r="P26" s="20" t="n">
        <v>0</v>
      </c>
      <c r="Q26" s="18" t="n">
        <v>1.56829064</v>
      </c>
      <c r="R26" s="20" t="n">
        <v>0.83109163</v>
      </c>
    </row>
    <row r="27" spans="1:18">
      <c r="A27" s="15" t="s">
        <v>449</v>
      </c>
      <c r="B27" s="17" t="n">
        <v>2683</v>
      </c>
      <c r="C27" s="18">
        <f>(2342.0/B27*100)</f>
        <v/>
      </c>
      <c r="D27" s="19" t="n">
        <v>341</v>
      </c>
      <c r="E27" s="18" t="n">
        <v>30.84614494</v>
      </c>
      <c r="F27" s="20" t="n">
        <v>2.7811162</v>
      </c>
      <c r="G27" s="18" t="n">
        <v>67.98438881</v>
      </c>
      <c r="H27" s="20" t="n">
        <v>2.75217813</v>
      </c>
      <c r="I27" s="18" t="n">
        <v>0</v>
      </c>
      <c r="J27" s="20" t="n">
        <v>0</v>
      </c>
      <c r="K27" s="18" t="n">
        <v>0</v>
      </c>
      <c r="L27" s="20" t="n">
        <v>0</v>
      </c>
      <c r="M27" s="18" t="n">
        <v>0</v>
      </c>
      <c r="N27" s="20" t="n">
        <v>0</v>
      </c>
      <c r="O27" s="18" t="n">
        <v>0</v>
      </c>
      <c r="P27" s="20" t="n">
        <v>0</v>
      </c>
      <c r="Q27" s="18" t="n">
        <v>1.16946625</v>
      </c>
      <c r="R27" s="20" t="n">
        <v>0.57177002</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18.70051359</v>
      </c>
      <c r="F29" s="20" t="n">
        <v>2.32717331</v>
      </c>
      <c r="G29" s="18" t="n">
        <v>81.29948641</v>
      </c>
      <c r="H29" s="20" t="n">
        <v>2.32717331</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(1961.0/B30*100)</f>
        <v/>
      </c>
      <c r="D30" s="19" t="n">
        <v>296</v>
      </c>
      <c r="E30" s="18" t="n">
        <v>27.1615089</v>
      </c>
      <c r="F30" s="20" t="n">
        <v>2.73000752</v>
      </c>
      <c r="G30" s="18" t="n">
        <v>71.55901779</v>
      </c>
      <c r="H30" s="20" t="n">
        <v>2.65453488</v>
      </c>
      <c r="I30" s="18" t="n">
        <v>0</v>
      </c>
      <c r="J30" s="20" t="n">
        <v>0</v>
      </c>
      <c r="K30" s="18" t="n">
        <v>0</v>
      </c>
      <c r="L30" s="20" t="n">
        <v>0</v>
      </c>
      <c r="M30" s="18" t="n">
        <v>0</v>
      </c>
      <c r="N30" s="20" t="n">
        <v>0</v>
      </c>
      <c r="O30" s="18" t="n">
        <v>0</v>
      </c>
      <c r="P30" s="20" t="n">
        <v>0</v>
      </c>
      <c r="Q30" s="18" t="n">
        <v>1.27947331</v>
      </c>
      <c r="R30" s="20" t="n">
        <v>0.67831807</v>
      </c>
    </row>
    <row r="31" spans="1:18">
      <c r="A31" s="15" t="s">
        <v>453</v>
      </c>
      <c r="B31" s="17" t="n">
        <v>2706</v>
      </c>
      <c r="C31" s="18">
        <f>(2369.0/B31*100)</f>
        <v/>
      </c>
      <c r="D31" s="19" t="n">
        <v>337</v>
      </c>
      <c r="E31" s="18" t="n">
        <v>24.59730882</v>
      </c>
      <c r="F31" s="20" t="n">
        <v>2.22087145</v>
      </c>
      <c r="G31" s="18" t="n">
        <v>74.53440550000001</v>
      </c>
      <c r="H31" s="20" t="n">
        <v>2.23175198</v>
      </c>
      <c r="I31" s="18" t="n">
        <v>0</v>
      </c>
      <c r="J31" s="20" t="n">
        <v>0</v>
      </c>
      <c r="K31" s="18" t="n">
        <v>0</v>
      </c>
      <c r="L31" s="20" t="n">
        <v>0</v>
      </c>
      <c r="M31" s="18" t="n">
        <v>0</v>
      </c>
      <c r="N31" s="20" t="n">
        <v>0</v>
      </c>
      <c r="O31" s="18" t="n">
        <v>0</v>
      </c>
      <c r="P31" s="20" t="n">
        <v>0</v>
      </c>
      <c r="Q31" s="18" t="n">
        <v>0.86828569</v>
      </c>
      <c r="R31" s="20" t="n">
        <v>0.5160114099999999</v>
      </c>
    </row>
    <row r="32" spans="1:18">
      <c r="A32" s="15" t="s">
        <v>454</v>
      </c>
      <c r="B32" s="17" t="n">
        <v>2209</v>
      </c>
      <c r="C32" s="18">
        <f>(1827.0/B32*100)</f>
        <v/>
      </c>
      <c r="D32" s="19" t="n">
        <v>382</v>
      </c>
      <c r="E32" s="18" t="n">
        <v>24.0100419</v>
      </c>
      <c r="F32" s="20" t="n">
        <v>2.12061519</v>
      </c>
      <c r="G32" s="18" t="n">
        <v>74.59356396</v>
      </c>
      <c r="H32" s="20" t="n">
        <v>2.16612019</v>
      </c>
      <c r="I32" s="18" t="n">
        <v>0</v>
      </c>
      <c r="J32" s="20" t="n">
        <v>0</v>
      </c>
      <c r="K32" s="18" t="n">
        <v>0</v>
      </c>
      <c r="L32" s="20" t="n">
        <v>0</v>
      </c>
      <c r="M32" s="18" t="n">
        <v>0</v>
      </c>
      <c r="N32" s="20" t="n">
        <v>0</v>
      </c>
      <c r="O32" s="18" t="n">
        <v>0</v>
      </c>
      <c r="P32" s="20" t="n">
        <v>0</v>
      </c>
      <c r="Q32" s="18" t="n">
        <v>1.39639414</v>
      </c>
      <c r="R32" s="20" t="n">
        <v>0.6622741</v>
      </c>
    </row>
    <row r="33" spans="1:18">
      <c r="A33" s="15" t="s">
        <v>455</v>
      </c>
      <c r="B33" s="17" t="n">
        <v>3651</v>
      </c>
      <c r="C33" s="18">
        <f>(3189.0/B33*100)</f>
        <v/>
      </c>
      <c r="D33" s="19" t="n">
        <v>462</v>
      </c>
      <c r="E33" s="18" t="n">
        <v>22.13316384</v>
      </c>
      <c r="F33" s="20" t="n">
        <v>2.29788109</v>
      </c>
      <c r="G33" s="18" t="n">
        <v>77.23724111</v>
      </c>
      <c r="H33" s="20" t="n">
        <v>2.24548085</v>
      </c>
      <c r="I33" s="18" t="n">
        <v>0</v>
      </c>
      <c r="J33" s="20" t="n">
        <v>0</v>
      </c>
      <c r="K33" s="18" t="n">
        <v>0</v>
      </c>
      <c r="L33" s="20" t="n">
        <v>0</v>
      </c>
      <c r="M33" s="18" t="n">
        <v>0</v>
      </c>
      <c r="N33" s="20" t="n">
        <v>0</v>
      </c>
      <c r="O33" s="18" t="n">
        <v>0</v>
      </c>
      <c r="P33" s="20" t="n">
        <v>0</v>
      </c>
      <c r="Q33" s="18" t="n">
        <v>0.62959505</v>
      </c>
      <c r="R33" s="20" t="n">
        <v>0.36902228</v>
      </c>
    </row>
    <row r="34" spans="1:18">
      <c r="A34" s="15" t="s">
        <v>456</v>
      </c>
      <c r="B34" s="17" t="n">
        <v>3035</v>
      </c>
      <c r="C34" s="18">
        <f>(2656.0/B34*100)</f>
        <v/>
      </c>
      <c r="D34" s="19" t="n">
        <v>379</v>
      </c>
      <c r="E34" s="18" t="n">
        <v>25.91331293</v>
      </c>
      <c r="F34" s="20" t="n">
        <v>2.99473003</v>
      </c>
      <c r="G34" s="18" t="n">
        <v>73.42621382999999</v>
      </c>
      <c r="H34" s="20" t="n">
        <v>3.03817736</v>
      </c>
      <c r="I34" s="18" t="n">
        <v>0</v>
      </c>
      <c r="J34" s="20" t="n">
        <v>0</v>
      </c>
      <c r="K34" s="18" t="n">
        <v>0</v>
      </c>
      <c r="L34" s="20" t="n">
        <v>0</v>
      </c>
      <c r="M34" s="18" t="n">
        <v>0</v>
      </c>
      <c r="N34" s="20" t="n">
        <v>0</v>
      </c>
      <c r="O34" s="18" t="n">
        <v>0</v>
      </c>
      <c r="P34" s="20" t="n">
        <v>0</v>
      </c>
      <c r="Q34" s="18" t="n">
        <v>0.66047323</v>
      </c>
      <c r="R34" s="20" t="n">
        <v>0.37699412</v>
      </c>
    </row>
    <row r="35" spans="1:18">
      <c r="A35" s="15" t="s">
        <v>457</v>
      </c>
      <c r="B35" s="17" t="n">
        <v>2901</v>
      </c>
      <c r="C35" s="18">
        <f>(2529.0/B35*100)</f>
        <v/>
      </c>
      <c r="D35" s="19" t="n">
        <v>372</v>
      </c>
      <c r="E35" s="18" t="n">
        <v>17.74118158</v>
      </c>
      <c r="F35" s="20" t="n">
        <v>1.95992624</v>
      </c>
      <c r="G35" s="18" t="n">
        <v>80.84951234</v>
      </c>
      <c r="H35" s="20" t="n">
        <v>1.95870906</v>
      </c>
      <c r="I35" s="18" t="n">
        <v>0</v>
      </c>
      <c r="J35" s="20" t="n">
        <v>0</v>
      </c>
      <c r="K35" s="18" t="n">
        <v>0.09675664</v>
      </c>
      <c r="L35" s="20" t="n">
        <v>0.09808828</v>
      </c>
      <c r="M35" s="18" t="n">
        <v>0</v>
      </c>
      <c r="N35" s="20" t="n">
        <v>0</v>
      </c>
      <c r="O35" s="18" t="n">
        <v>0</v>
      </c>
      <c r="P35" s="20" t="n">
        <v>0</v>
      </c>
      <c r="Q35" s="18" t="n">
        <v>1.31254944</v>
      </c>
      <c r="R35" s="20" t="n">
        <v>0.86676767</v>
      </c>
    </row>
    <row r="36" spans="1:18">
      <c r="A36" s="15" t="s">
        <v>458</v>
      </c>
      <c r="B36" s="17" t="n">
        <v>3404</v>
      </c>
      <c r="C36" s="18">
        <f>(3002.0/B36*100)</f>
        <v/>
      </c>
      <c r="D36" s="19" t="n">
        <v>402</v>
      </c>
      <c r="E36" s="18" t="n">
        <v>24.99049028</v>
      </c>
      <c r="F36" s="20" t="n">
        <v>2.21735219</v>
      </c>
      <c r="G36" s="18" t="n">
        <v>73.87310013</v>
      </c>
      <c r="H36" s="20" t="n">
        <v>2.23817728</v>
      </c>
      <c r="I36" s="18" t="n">
        <v>0</v>
      </c>
      <c r="J36" s="20" t="n">
        <v>0</v>
      </c>
      <c r="K36" s="18" t="n">
        <v>0</v>
      </c>
      <c r="L36" s="20" t="n">
        <v>0</v>
      </c>
      <c r="M36" s="18" t="n">
        <v>0</v>
      </c>
      <c r="N36" s="20" t="n">
        <v>0</v>
      </c>
      <c r="O36" s="18" t="n">
        <v>0</v>
      </c>
      <c r="P36" s="20" t="n">
        <v>0</v>
      </c>
      <c r="Q36" s="18" t="n">
        <v>1.13640959</v>
      </c>
      <c r="R36" s="20" t="n">
        <v>0.56836411</v>
      </c>
    </row>
    <row r="37" spans="1:18">
      <c r="A37" s="15" t="s">
        <v>459</v>
      </c>
      <c r="B37" s="17" t="n">
        <v>2731</v>
      </c>
      <c r="C37" s="18">
        <f>(2402.0/B37*100)</f>
        <v/>
      </c>
      <c r="D37" s="19" t="n">
        <v>329</v>
      </c>
      <c r="E37" s="18" t="n">
        <v>18.32091804</v>
      </c>
      <c r="F37" s="20" t="n">
        <v>2.52290165</v>
      </c>
      <c r="G37" s="18" t="n">
        <v>81.07910093</v>
      </c>
      <c r="H37" s="20" t="n">
        <v>2.5226202</v>
      </c>
      <c r="I37" s="18" t="n">
        <v>0</v>
      </c>
      <c r="J37" s="20" t="n">
        <v>0</v>
      </c>
      <c r="K37" s="18" t="n">
        <v>0</v>
      </c>
      <c r="L37" s="20" t="n">
        <v>0</v>
      </c>
      <c r="M37" s="18" t="n">
        <v>0</v>
      </c>
      <c r="N37" s="20" t="n">
        <v>0</v>
      </c>
      <c r="O37" s="18" t="n">
        <v>0</v>
      </c>
      <c r="P37" s="20" t="n">
        <v>0</v>
      </c>
      <c r="Q37" s="18" t="n">
        <v>0.59998103</v>
      </c>
      <c r="R37" s="20" t="n">
        <v>0.41036289</v>
      </c>
    </row>
    <row r="38" spans="1:18">
      <c r="A38" s="15" t="s">
        <v>460</v>
      </c>
      <c r="B38" s="17" t="n">
        <v>2807</v>
      </c>
      <c r="C38" s="18">
        <f>(2371.0/B38*100)</f>
        <v/>
      </c>
      <c r="D38" s="19" t="n">
        <v>436</v>
      </c>
      <c r="E38" s="18" t="n">
        <v>23.70160901</v>
      </c>
      <c r="F38" s="20" t="n">
        <v>2.1644632</v>
      </c>
      <c r="G38" s="18" t="n">
        <v>75.52141932000001</v>
      </c>
      <c r="H38" s="20" t="n">
        <v>2.17374154</v>
      </c>
      <c r="I38" s="18" t="n">
        <v>0</v>
      </c>
      <c r="J38" s="20" t="n">
        <v>0</v>
      </c>
      <c r="K38" s="18" t="n">
        <v>0</v>
      </c>
      <c r="L38" s="20" t="n">
        <v>0</v>
      </c>
      <c r="M38" s="18" t="n">
        <v>0</v>
      </c>
      <c r="N38" s="20" t="n">
        <v>0</v>
      </c>
      <c r="O38" s="18" t="n">
        <v>0</v>
      </c>
      <c r="P38" s="20" t="n">
        <v>0</v>
      </c>
      <c r="Q38" s="18" t="n">
        <v>0.77697167</v>
      </c>
      <c r="R38" s="20" t="n">
        <v>0.42140529</v>
      </c>
    </row>
    <row r="39" spans="1:18">
      <c r="A39" s="15" t="s">
        <v>461</v>
      </c>
      <c r="B39" s="17" t="n">
        <v>2938</v>
      </c>
      <c r="C39" s="18">
        <f>(2572.0/B39*100)</f>
        <v/>
      </c>
      <c r="D39" s="19" t="n">
        <v>366</v>
      </c>
      <c r="E39" s="18" t="n">
        <v>35.90586284</v>
      </c>
      <c r="F39" s="20" t="n">
        <v>2.78194065</v>
      </c>
      <c r="G39" s="18" t="n">
        <v>62.8610831</v>
      </c>
      <c r="H39" s="20" t="n">
        <v>2.82064754</v>
      </c>
      <c r="I39" s="18" t="n">
        <v>0</v>
      </c>
      <c r="J39" s="20" t="n">
        <v>0</v>
      </c>
      <c r="K39" s="18" t="n">
        <v>0.30288636</v>
      </c>
      <c r="L39" s="20" t="n">
        <v>0.43260656</v>
      </c>
      <c r="M39" s="18" t="n">
        <v>0</v>
      </c>
      <c r="N39" s="20" t="n">
        <v>0</v>
      </c>
      <c r="O39" s="18" t="n">
        <v>0</v>
      </c>
      <c r="P39" s="20" t="n">
        <v>0</v>
      </c>
      <c r="Q39" s="18" t="n">
        <v>0.9301677</v>
      </c>
      <c r="R39" s="20" t="n">
        <v>0.48582053</v>
      </c>
    </row>
    <row r="40" spans="1:18">
      <c r="A40" s="15" t="s">
        <v>462</v>
      </c>
      <c r="B40" s="17" t="n">
        <v>6922</v>
      </c>
      <c r="C40" s="18">
        <f>(6041.0/B40*100)</f>
        <v/>
      </c>
      <c r="D40" s="19" t="n">
        <v>881</v>
      </c>
      <c r="E40" s="18" t="n">
        <v>22.16693292</v>
      </c>
      <c r="F40" s="20" t="n">
        <v>1.94391904</v>
      </c>
      <c r="G40" s="18" t="n">
        <v>77.2579891</v>
      </c>
      <c r="H40" s="20" t="n">
        <v>1.99751942</v>
      </c>
      <c r="I40" s="18" t="n">
        <v>0</v>
      </c>
      <c r="J40" s="20" t="n">
        <v>0</v>
      </c>
      <c r="K40" s="18" t="n">
        <v>0</v>
      </c>
      <c r="L40" s="20" t="n">
        <v>0</v>
      </c>
      <c r="M40" s="18" t="n">
        <v>0</v>
      </c>
      <c r="N40" s="20" t="n">
        <v>0</v>
      </c>
      <c r="O40" s="18" t="n">
        <v>0</v>
      </c>
      <c r="P40" s="20" t="n">
        <v>0</v>
      </c>
      <c r="Q40" s="18" t="n">
        <v>0.57507798</v>
      </c>
      <c r="R40" s="20" t="n">
        <v>0.39740212</v>
      </c>
    </row>
    <row r="41" spans="1:18">
      <c r="A41" s="15" t="s">
        <v>463</v>
      </c>
      <c r="B41" s="17" t="n">
        <v>2854</v>
      </c>
      <c r="C41" s="18">
        <f>(2535.0/B41*100)</f>
        <v/>
      </c>
      <c r="D41" s="19" t="n">
        <v>319</v>
      </c>
      <c r="E41" s="18" t="n">
        <v>25.99091772</v>
      </c>
      <c r="F41" s="20" t="n">
        <v>2.61223435</v>
      </c>
      <c r="G41" s="18" t="n">
        <v>74.00908228</v>
      </c>
      <c r="H41" s="20" t="n">
        <v>2.61223435</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(4119.0/B48*100)</f>
        <v/>
      </c>
      <c r="D48" s="19" t="n">
        <v>563</v>
      </c>
      <c r="E48" s="18" t="n">
        <v>19.48739999</v>
      </c>
      <c r="F48" s="20" t="n">
        <v>2.23038257</v>
      </c>
      <c r="G48" s="18" t="n">
        <v>79.10345079</v>
      </c>
      <c r="H48" s="20" t="n">
        <v>2.34799067</v>
      </c>
      <c r="I48" s="18" t="n">
        <v>0</v>
      </c>
      <c r="J48" s="20" t="n">
        <v>0</v>
      </c>
      <c r="K48" s="18" t="n">
        <v>0.31252831</v>
      </c>
      <c r="L48" s="20" t="n">
        <v>0.4437693</v>
      </c>
      <c r="M48" s="18" t="n">
        <v>0</v>
      </c>
      <c r="N48" s="20" t="n">
        <v>0</v>
      </c>
      <c r="O48" s="18" t="n">
        <v>0</v>
      </c>
      <c r="P48" s="20" t="n">
        <v>0</v>
      </c>
      <c r="Q48" s="18" t="n">
        <v>1.09662091</v>
      </c>
      <c r="R48" s="20" t="n">
        <v>0.56600103</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(2630.0/B51*100)</f>
        <v/>
      </c>
      <c r="D51" s="19" t="n">
        <v>383</v>
      </c>
      <c r="E51" s="18" t="n">
        <v>26.88017129</v>
      </c>
      <c r="F51" s="20" t="n">
        <v>1.9628252</v>
      </c>
      <c r="G51" s="18" t="n">
        <v>71.09197032</v>
      </c>
      <c r="H51" s="20" t="n">
        <v>2.07384469</v>
      </c>
      <c r="I51" s="18" t="n">
        <v>0</v>
      </c>
      <c r="J51" s="20" t="n">
        <v>0</v>
      </c>
      <c r="K51" s="18" t="n">
        <v>0</v>
      </c>
      <c r="L51" s="20" t="n">
        <v>0</v>
      </c>
      <c r="M51" s="18" t="n">
        <v>0</v>
      </c>
      <c r="N51" s="20" t="n">
        <v>0</v>
      </c>
      <c r="O51" s="18" t="n">
        <v>0</v>
      </c>
      <c r="P51" s="20" t="n">
        <v>0</v>
      </c>
      <c r="Q51" s="18" t="n">
        <v>2.02785839</v>
      </c>
      <c r="R51" s="20" t="n">
        <v>0.61974296</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16.85276648</v>
      </c>
      <c r="F55" s="20" t="n">
        <v>1.88907674</v>
      </c>
      <c r="G55" s="18" t="n">
        <v>81.99988140000001</v>
      </c>
      <c r="H55" s="20" t="n">
        <v>2.10528978</v>
      </c>
      <c r="I55" s="18" t="n">
        <v>0</v>
      </c>
      <c r="J55" s="20" t="n">
        <v>0</v>
      </c>
      <c r="K55" s="18" t="n">
        <v>0.87796701</v>
      </c>
      <c r="L55" s="20" t="n">
        <v>0.64863153</v>
      </c>
      <c r="M55" s="18" t="n">
        <v>0</v>
      </c>
      <c r="N55" s="20" t="n">
        <v>0</v>
      </c>
      <c r="O55" s="18" t="n">
        <v>0</v>
      </c>
      <c r="P55" s="20" t="n">
        <v>0</v>
      </c>
      <c r="Q55" s="18" t="n">
        <v>0.26938512</v>
      </c>
      <c r="R55" s="20" t="n">
        <v>0.26928381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(2786.0/B61*100)</f>
        <v/>
      </c>
      <c r="D61" s="19" t="n">
        <v>415</v>
      </c>
      <c r="E61" s="18" t="n">
        <v>23.90833201</v>
      </c>
      <c r="F61" s="20" t="n">
        <v>2.43581806</v>
      </c>
      <c r="G61" s="18" t="n">
        <v>75.39348499</v>
      </c>
      <c r="H61" s="20" t="n">
        <v>2.47171297</v>
      </c>
      <c r="I61" s="18" t="n">
        <v>0</v>
      </c>
      <c r="J61" s="20" t="n">
        <v>0</v>
      </c>
      <c r="K61" s="18" t="n">
        <v>0.37358251</v>
      </c>
      <c r="L61" s="20" t="n">
        <v>0.32460113</v>
      </c>
      <c r="M61" s="18" t="n">
        <v>0</v>
      </c>
      <c r="N61" s="20" t="n">
        <v>0</v>
      </c>
      <c r="O61" s="18" t="n">
        <v>0</v>
      </c>
      <c r="P61" s="20" t="n">
        <v>0</v>
      </c>
      <c r="Q61" s="18" t="n">
        <v>0.32460049</v>
      </c>
      <c r="R61" s="20" t="n">
        <v>0.32621685</v>
      </c>
    </row>
    <row r="62" spans="1:18">
      <c r="A62" s="15" t="s">
        <v>486</v>
      </c>
      <c r="B62" s="17" t="n">
        <v>2230</v>
      </c>
      <c r="C62" s="18">
        <f>(1960.0/B62*100)</f>
        <v/>
      </c>
      <c r="D62" s="19" t="n">
        <v>270</v>
      </c>
      <c r="E62" s="18" t="n">
        <v>11.92013475</v>
      </c>
      <c r="F62" s="20" t="n">
        <v>1.825863</v>
      </c>
      <c r="G62" s="18" t="n">
        <v>88.07986525</v>
      </c>
      <c r="H62" s="20" t="n">
        <v>1.825863</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33.7128192</v>
      </c>
      <c r="F67" s="20" t="n">
        <v>2.54493855</v>
      </c>
      <c r="G67" s="18" t="n">
        <v>63.198952</v>
      </c>
      <c r="H67" s="20" t="n">
        <v>2.59906867</v>
      </c>
      <c r="I67" s="18" t="n">
        <v>0</v>
      </c>
      <c r="J67" s="20" t="n">
        <v>0</v>
      </c>
      <c r="K67" s="18" t="n">
        <v>0.5538930399999999</v>
      </c>
      <c r="L67" s="20" t="n">
        <v>0.39103788</v>
      </c>
      <c r="M67" s="18" t="n">
        <v>0</v>
      </c>
      <c r="N67" s="20" t="n">
        <v>0</v>
      </c>
      <c r="O67" s="18" t="n">
        <v>0</v>
      </c>
      <c r="P67" s="20" t="n">
        <v>0</v>
      </c>
      <c r="Q67" s="18" t="n">
        <v>2.53433576</v>
      </c>
      <c r="R67" s="20" t="n">
        <v>0.88217062</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(2734.0/B72*100)</f>
        <v/>
      </c>
      <c r="D72" s="19" t="n">
        <v>373</v>
      </c>
      <c r="E72" s="18" t="n">
        <v>17.68777303</v>
      </c>
      <c r="F72" s="20" t="n">
        <v>2.36447115</v>
      </c>
      <c r="G72" s="18" t="n">
        <v>80.05968688999999</v>
      </c>
      <c r="H72" s="20" t="n">
        <v>2.4453612</v>
      </c>
      <c r="I72" s="18" t="n">
        <v>0</v>
      </c>
      <c r="J72" s="20" t="n">
        <v>0</v>
      </c>
      <c r="K72" s="18" t="n">
        <v>0</v>
      </c>
      <c r="L72" s="20" t="n">
        <v>0</v>
      </c>
      <c r="M72" s="18" t="n">
        <v>0</v>
      </c>
      <c r="N72" s="20" t="n">
        <v>0</v>
      </c>
      <c r="O72" s="18" t="n">
        <v>0</v>
      </c>
      <c r="P72" s="20" t="n">
        <v>0</v>
      </c>
      <c r="Q72" s="18" t="n">
        <v>2.25254008</v>
      </c>
      <c r="R72" s="20" t="n">
        <v>0.93573231</v>
      </c>
    </row>
    <row r="73" spans="1:18">
      <c r="A73" s="15" t="s">
        <v>497</v>
      </c>
      <c r="B73" s="17" t="n">
        <v>2973</v>
      </c>
      <c r="C73" s="18">
        <f>(2583.0/B73*100)</f>
        <v/>
      </c>
      <c r="D73" s="19" t="n">
        <v>390</v>
      </c>
      <c r="E73" s="18" t="n">
        <v>19.30919206</v>
      </c>
      <c r="F73" s="20" t="n">
        <v>1.93762251</v>
      </c>
      <c r="G73" s="18" t="n">
        <v>80.10483797000001</v>
      </c>
      <c r="H73" s="20" t="n">
        <v>1.93749392</v>
      </c>
      <c r="I73" s="18" t="n">
        <v>0</v>
      </c>
      <c r="J73" s="20" t="n">
        <v>0</v>
      </c>
      <c r="K73" s="18" t="n">
        <v>0.58596997</v>
      </c>
      <c r="L73" s="20" t="n">
        <v>0.03984291</v>
      </c>
      <c r="M73" s="18" t="n">
        <v>0</v>
      </c>
      <c r="N73" s="20" t="n">
        <v>0</v>
      </c>
      <c r="O73" s="18" t="n">
        <v>0</v>
      </c>
      <c r="P73" s="20" t="n">
        <v>0</v>
      </c>
      <c r="Q73" s="18" t="n">
        <v>0</v>
      </c>
      <c r="R73" s="20" t="n">
        <v>0</v>
      </c>
    </row>
    <row r="74" spans="1:18">
      <c r="A74" s="15" t="s">
        <v>498</v>
      </c>
      <c r="B74" s="17" t="n">
        <v>3819</v>
      </c>
      <c r="C74" s="18">
        <f>(3335.0/B74*100)</f>
        <v/>
      </c>
      <c r="D74" s="19" t="n">
        <v>484</v>
      </c>
      <c r="E74" s="18" t="n">
        <v>18.67274315</v>
      </c>
      <c r="F74" s="20" t="n">
        <v>1.88044934</v>
      </c>
      <c r="G74" s="18" t="n">
        <v>79.97026274</v>
      </c>
      <c r="H74" s="20" t="n">
        <v>1.8220112</v>
      </c>
      <c r="I74" s="18" t="n">
        <v>0</v>
      </c>
      <c r="J74" s="20" t="n">
        <v>0</v>
      </c>
      <c r="K74" s="18" t="n">
        <v>0.36030512</v>
      </c>
      <c r="L74" s="20" t="n">
        <v>0.22559748</v>
      </c>
      <c r="M74" s="18" t="n">
        <v>0</v>
      </c>
      <c r="N74" s="20" t="n">
        <v>0</v>
      </c>
      <c r="O74" s="18" t="n">
        <v>0</v>
      </c>
      <c r="P74" s="20" t="n">
        <v>0</v>
      </c>
      <c r="Q74" s="18" t="n">
        <v>0.9966889799999999</v>
      </c>
      <c r="R74" s="20" t="n">
        <v>0.50911828</v>
      </c>
    </row>
    <row r="75" spans="1:18">
      <c r="A75" s="15" t="s">
        <v>499</v>
      </c>
      <c r="B75" s="17" t="n">
        <v>4652</v>
      </c>
      <c r="C75" s="18">
        <f>(4099.0/B75*100)</f>
        <v/>
      </c>
      <c r="D75" s="19" t="n">
        <v>553</v>
      </c>
      <c r="E75" s="18" t="n">
        <v>30.76023706</v>
      </c>
      <c r="F75" s="20" t="n">
        <v>2.39179383</v>
      </c>
      <c r="G75" s="18" t="n">
        <v>68.98311243000001</v>
      </c>
      <c r="H75" s="20" t="n">
        <v>2.39404429</v>
      </c>
      <c r="I75" s="18" t="n">
        <v>0</v>
      </c>
      <c r="J75" s="20" t="n">
        <v>0</v>
      </c>
      <c r="K75" s="18" t="n">
        <v>0</v>
      </c>
      <c r="L75" s="20" t="n">
        <v>0</v>
      </c>
      <c r="M75" s="18" t="n">
        <v>0</v>
      </c>
      <c r="N75" s="20" t="n">
        <v>0</v>
      </c>
      <c r="O75" s="18" t="n">
        <v>0</v>
      </c>
      <c r="P75" s="20" t="n">
        <v>0</v>
      </c>
      <c r="Q75" s="18" t="n">
        <v>0.25665051</v>
      </c>
      <c r="R75" s="20" t="n">
        <v>0.24883536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(14031.0/B82*100)</f>
        <v/>
      </c>
      <c r="D82" s="19" t="n">
        <v>1930</v>
      </c>
      <c r="E82" s="18" t="n">
        <v>25.8614419</v>
      </c>
      <c r="F82" s="20" t="n">
        <v>1.64061108</v>
      </c>
      <c r="G82" s="18" t="n">
        <v>73.12983</v>
      </c>
      <c r="H82" s="20" t="n">
        <v>1.64950806</v>
      </c>
      <c r="I82" s="18" t="n">
        <v>0</v>
      </c>
      <c r="J82" s="20" t="n">
        <v>0</v>
      </c>
      <c r="K82" s="18" t="n">
        <v>0.06103212</v>
      </c>
      <c r="L82" s="20" t="n">
        <v>0.04635589</v>
      </c>
      <c r="M82" s="18" t="n">
        <v>0</v>
      </c>
      <c r="N82" s="20" t="n">
        <v>0</v>
      </c>
      <c r="O82" s="18" t="n">
        <v>0</v>
      </c>
      <c r="P82" s="20" t="n">
        <v>0</v>
      </c>
      <c r="Q82" s="18" t="n">
        <v>0.94769598</v>
      </c>
      <c r="R82" s="20" t="n">
        <v>0.28917766</v>
      </c>
    </row>
    <row r="83" spans="1:18">
      <c r="A83" s="15" t="s">
        <v>507</v>
      </c>
      <c r="B83" s="17" t="n">
        <v>808</v>
      </c>
      <c r="C83" s="18">
        <f>(711.0/B83*100)</f>
        <v/>
      </c>
      <c r="D83" s="19" t="n">
        <v>97</v>
      </c>
      <c r="E83" s="18" t="n">
        <v>23.60471007</v>
      </c>
      <c r="F83" s="20" t="n">
        <v>4.92897283</v>
      </c>
      <c r="G83" s="18" t="n">
        <v>76.39528993</v>
      </c>
      <c r="H83" s="20" t="n">
        <v>4.92897283</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(822.0/B84*100)</f>
        <v/>
      </c>
      <c r="D84" s="19" t="n">
        <v>116</v>
      </c>
      <c r="E84" s="18" t="n">
        <v>26.42851197</v>
      </c>
      <c r="F84" s="20" t="n">
        <v>3.64854588</v>
      </c>
      <c r="G84" s="18" t="n">
        <v>72.68348544</v>
      </c>
      <c r="H84" s="20" t="n">
        <v>3.66495373</v>
      </c>
      <c r="I84" s="18" t="n">
        <v>0</v>
      </c>
      <c r="J84" s="20" t="n">
        <v>0</v>
      </c>
      <c r="K84" s="18" t="n">
        <v>0</v>
      </c>
      <c r="L84" s="20" t="n">
        <v>0</v>
      </c>
      <c r="M84" s="18" t="n">
        <v>0</v>
      </c>
      <c r="N84" s="20" t="n">
        <v>0</v>
      </c>
      <c r="O84" s="18" t="n">
        <v>0</v>
      </c>
      <c r="P84" s="20" t="n">
        <v>0</v>
      </c>
      <c r="Q84" s="18" t="n">
        <v>0.88800258</v>
      </c>
      <c r="R84" s="20" t="n">
        <v>0.88291343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(6265.0/B7*100)</f>
        <v/>
      </c>
      <c r="D7" s="19" t="n">
        <v>898</v>
      </c>
      <c r="E7" s="18" t="n">
        <v>30.34104179</v>
      </c>
      <c r="F7" s="20" t="n">
        <v>1.68502142</v>
      </c>
      <c r="G7" s="18" t="n">
        <v>68.28102265</v>
      </c>
      <c r="H7" s="20" t="n">
        <v>1.73406566</v>
      </c>
      <c r="I7" s="18" t="n">
        <v>0</v>
      </c>
      <c r="J7" s="20" t="n">
        <v>0</v>
      </c>
      <c r="K7" s="18" t="n">
        <v>0.09023038999999999</v>
      </c>
      <c r="L7" s="20" t="n">
        <v>0.0728588</v>
      </c>
      <c r="M7" s="18" t="n">
        <v>0</v>
      </c>
      <c r="N7" s="20" t="n">
        <v>0</v>
      </c>
      <c r="O7" s="18" t="n">
        <v>0</v>
      </c>
      <c r="P7" s="20" t="n">
        <v>0</v>
      </c>
      <c r="Q7" s="18" t="n">
        <v>1.28770517</v>
      </c>
      <c r="R7" s="20" t="n">
        <v>0.45340655</v>
      </c>
    </row>
    <row r="8" spans="1:18">
      <c r="A8" s="15" t="s">
        <v>430</v>
      </c>
      <c r="B8" s="17" t="n">
        <v>3443</v>
      </c>
      <c r="C8" s="18">
        <f>(3011.0/B8*100)</f>
        <v/>
      </c>
      <c r="D8" s="19" t="n">
        <v>432</v>
      </c>
      <c r="E8" s="18" t="n">
        <v>37.87609914</v>
      </c>
      <c r="F8" s="20" t="n">
        <v>2.77870166</v>
      </c>
      <c r="G8" s="18" t="n">
        <v>60.58661249</v>
      </c>
      <c r="H8" s="20" t="n">
        <v>2.6426123</v>
      </c>
      <c r="I8" s="18" t="n">
        <v>0</v>
      </c>
      <c r="J8" s="20" t="n">
        <v>0</v>
      </c>
      <c r="K8" s="18" t="n">
        <v>0</v>
      </c>
      <c r="L8" s="20" t="n">
        <v>0</v>
      </c>
      <c r="M8" s="18" t="n">
        <v>0</v>
      </c>
      <c r="N8" s="20" t="n">
        <v>0</v>
      </c>
      <c r="O8" s="18" t="n">
        <v>0</v>
      </c>
      <c r="P8" s="20" t="n">
        <v>0</v>
      </c>
      <c r="Q8" s="18" t="n">
        <v>1.53728836</v>
      </c>
      <c r="R8" s="20" t="n">
        <v>0.73076323</v>
      </c>
    </row>
    <row r="9" spans="1:18">
      <c r="A9" s="15" t="s">
        <v>431</v>
      </c>
      <c r="B9" s="17" t="n">
        <v>4752</v>
      </c>
      <c r="C9" s="18">
        <f>(4179.0/B9*100)</f>
        <v/>
      </c>
      <c r="D9" s="19" t="n">
        <v>573</v>
      </c>
      <c r="E9" s="18" t="n">
        <v>28.81001355</v>
      </c>
      <c r="F9" s="20" t="n">
        <v>2.17195641</v>
      </c>
      <c r="G9" s="18" t="n">
        <v>68.70534839</v>
      </c>
      <c r="H9" s="20" t="n">
        <v>2.23429089</v>
      </c>
      <c r="I9" s="18" t="n">
        <v>0</v>
      </c>
      <c r="J9" s="20" t="n">
        <v>0</v>
      </c>
      <c r="K9" s="18" t="n">
        <v>0.47512783</v>
      </c>
      <c r="L9" s="20" t="n">
        <v>0.34218016</v>
      </c>
      <c r="M9" s="18" t="n">
        <v>0</v>
      </c>
      <c r="N9" s="20" t="n">
        <v>0</v>
      </c>
      <c r="O9" s="18" t="n">
        <v>0</v>
      </c>
      <c r="P9" s="20" t="n">
        <v>0</v>
      </c>
      <c r="Q9" s="18" t="n">
        <v>2.00951024</v>
      </c>
      <c r="R9" s="20" t="n">
        <v>0.6142409599999999</v>
      </c>
    </row>
    <row r="10" spans="1:18">
      <c r="A10" s="15" t="s">
        <v>432</v>
      </c>
      <c r="B10" s="17" t="n">
        <v>10022</v>
      </c>
      <c r="C10" s="18">
        <f>(8800.0/B10*100)</f>
        <v/>
      </c>
      <c r="D10" s="19" t="n">
        <v>1222</v>
      </c>
      <c r="E10" s="18" t="n">
        <v>29.36825324</v>
      </c>
      <c r="F10" s="20" t="n">
        <v>1.89707959</v>
      </c>
      <c r="G10" s="18" t="n">
        <v>69.58797723000001</v>
      </c>
      <c r="H10" s="20" t="n">
        <v>1.90656372</v>
      </c>
      <c r="I10" s="18" t="n">
        <v>0</v>
      </c>
      <c r="J10" s="20" t="n">
        <v>0</v>
      </c>
      <c r="K10" s="18" t="n">
        <v>0.20073501</v>
      </c>
      <c r="L10" s="20" t="n">
        <v>0.15812979</v>
      </c>
      <c r="M10" s="18" t="n">
        <v>0</v>
      </c>
      <c r="N10" s="20" t="n">
        <v>0</v>
      </c>
      <c r="O10" s="18" t="n">
        <v>0</v>
      </c>
      <c r="P10" s="20" t="n">
        <v>0</v>
      </c>
      <c r="Q10" s="18" t="n">
        <v>0.84303451</v>
      </c>
      <c r="R10" s="20" t="n">
        <v>0.37757646</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31.6482879</v>
      </c>
      <c r="F12" s="20" t="n">
        <v>2.71727148</v>
      </c>
      <c r="G12" s="18" t="n">
        <v>68.3517121</v>
      </c>
      <c r="H12" s="20" t="n">
        <v>2.71727148</v>
      </c>
      <c r="I12" s="18" t="n">
        <v>0</v>
      </c>
      <c r="J12" s="20" t="n">
        <v>0</v>
      </c>
      <c r="K12" s="18" t="n">
        <v>0</v>
      </c>
      <c r="L12" s="20" t="n">
        <v>0</v>
      </c>
      <c r="M12" s="18" t="n">
        <v>0</v>
      </c>
      <c r="N12" s="20" t="n">
        <v>0</v>
      </c>
      <c r="O12" s="18" t="n">
        <v>0</v>
      </c>
      <c r="P12" s="20" t="n">
        <v>0</v>
      </c>
      <c r="Q12" s="18" t="n">
        <v>0</v>
      </c>
      <c r="R12" s="20" t="n">
        <v>0</v>
      </c>
    </row>
    <row r="13" spans="1:18">
      <c r="A13" s="15" t="s">
        <v>435</v>
      </c>
      <c r="B13" s="17" t="n">
        <v>3602</v>
      </c>
      <c r="C13" s="18">
        <f>(3183.0/B13*100)</f>
        <v/>
      </c>
      <c r="D13" s="19" t="n">
        <v>419</v>
      </c>
      <c r="E13" s="18" t="n">
        <v>33.26425272</v>
      </c>
      <c r="F13" s="20" t="n">
        <v>2.85855858</v>
      </c>
      <c r="G13" s="18" t="n">
        <v>65.79796793</v>
      </c>
      <c r="H13" s="20" t="n">
        <v>3.00272847</v>
      </c>
      <c r="I13" s="18" t="n">
        <v>0</v>
      </c>
      <c r="J13" s="20" t="n">
        <v>0</v>
      </c>
      <c r="K13" s="18" t="n">
        <v>0.65576725</v>
      </c>
      <c r="L13" s="20" t="n">
        <v>0.52305722</v>
      </c>
      <c r="M13" s="18" t="n">
        <v>0</v>
      </c>
      <c r="N13" s="20" t="n">
        <v>0</v>
      </c>
      <c r="O13" s="18" t="n">
        <v>0</v>
      </c>
      <c r="P13" s="20" t="n">
        <v>0</v>
      </c>
      <c r="Q13" s="18" t="n">
        <v>0.2820121</v>
      </c>
      <c r="R13" s="20" t="n">
        <v>0.26055425</v>
      </c>
    </row>
    <row r="14" spans="1:18">
      <c r="A14" s="15" t="s">
        <v>436</v>
      </c>
      <c r="B14" s="17" t="n">
        <v>2788</v>
      </c>
      <c r="C14" s="18">
        <f>(2441.0/B14*100)</f>
        <v/>
      </c>
      <c r="D14" s="19" t="n">
        <v>347</v>
      </c>
      <c r="E14" s="18" t="n">
        <v>24.80196443</v>
      </c>
      <c r="F14" s="20" t="n">
        <v>2.29402518</v>
      </c>
      <c r="G14" s="18" t="n">
        <v>74.13955088</v>
      </c>
      <c r="H14" s="20" t="n">
        <v>2.39193385</v>
      </c>
      <c r="I14" s="18" t="n">
        <v>0</v>
      </c>
      <c r="J14" s="20" t="n">
        <v>0</v>
      </c>
      <c r="K14" s="18" t="n">
        <v>0</v>
      </c>
      <c r="L14" s="20" t="n">
        <v>0</v>
      </c>
      <c r="M14" s="18" t="n">
        <v>0</v>
      </c>
      <c r="N14" s="20" t="n">
        <v>0</v>
      </c>
      <c r="O14" s="18" t="n">
        <v>0</v>
      </c>
      <c r="P14" s="20" t="n">
        <v>0</v>
      </c>
      <c r="Q14" s="18" t="n">
        <v>1.05848469</v>
      </c>
      <c r="R14" s="20" t="n">
        <v>0.91761899</v>
      </c>
    </row>
    <row r="15" spans="1:18">
      <c r="A15" s="15" t="s">
        <v>437</v>
      </c>
      <c r="B15" s="17" t="n">
        <v>2863</v>
      </c>
      <c r="C15" s="18">
        <f>(2517.0/B15*100)</f>
        <v/>
      </c>
      <c r="D15" s="19" t="n">
        <v>346</v>
      </c>
      <c r="E15" s="18" t="n">
        <v>26.95142852</v>
      </c>
      <c r="F15" s="20" t="n">
        <v>2.48908203</v>
      </c>
      <c r="G15" s="18" t="n">
        <v>71.29685101</v>
      </c>
      <c r="H15" s="20" t="n">
        <v>2.61187379</v>
      </c>
      <c r="I15" s="18" t="n">
        <v>0</v>
      </c>
      <c r="J15" s="20" t="n">
        <v>0</v>
      </c>
      <c r="K15" s="18" t="n">
        <v>0.31081203</v>
      </c>
      <c r="L15" s="20" t="n">
        <v>0.29234999</v>
      </c>
      <c r="M15" s="18" t="n">
        <v>0</v>
      </c>
      <c r="N15" s="20" t="n">
        <v>0</v>
      </c>
      <c r="O15" s="18" t="n">
        <v>0</v>
      </c>
      <c r="P15" s="20" t="n">
        <v>0</v>
      </c>
      <c r="Q15" s="18" t="n">
        <v>1.44090845</v>
      </c>
      <c r="R15" s="20" t="n">
        <v>0.65654001</v>
      </c>
    </row>
    <row r="16" spans="1:18">
      <c r="A16" s="15" t="s">
        <v>438</v>
      </c>
      <c r="B16" s="17" t="n">
        <v>3111</v>
      </c>
      <c r="C16" s="18">
        <f>(2740.0/B16*100)</f>
        <v/>
      </c>
      <c r="D16" s="19" t="n">
        <v>371</v>
      </c>
      <c r="E16" s="18" t="n">
        <v>28.85244449</v>
      </c>
      <c r="F16" s="20" t="n">
        <v>2.19567482</v>
      </c>
      <c r="G16" s="18" t="n">
        <v>69.23558946</v>
      </c>
      <c r="H16" s="20" t="n">
        <v>2.22902418</v>
      </c>
      <c r="I16" s="18" t="n">
        <v>0</v>
      </c>
      <c r="J16" s="20" t="n">
        <v>0</v>
      </c>
      <c r="K16" s="18" t="n">
        <v>0</v>
      </c>
      <c r="L16" s="20" t="n">
        <v>0</v>
      </c>
      <c r="M16" s="18" t="n">
        <v>0</v>
      </c>
      <c r="N16" s="20" t="n">
        <v>0</v>
      </c>
      <c r="O16" s="18" t="n">
        <v>0</v>
      </c>
      <c r="P16" s="20" t="n">
        <v>0</v>
      </c>
      <c r="Q16" s="18" t="n">
        <v>1.91196604</v>
      </c>
      <c r="R16" s="20" t="n">
        <v>0.7308184599999999</v>
      </c>
    </row>
    <row r="17" spans="1:18">
      <c r="A17" s="15" t="s">
        <v>439</v>
      </c>
      <c r="B17" s="17" t="n">
        <v>3197</v>
      </c>
      <c r="C17" s="18">
        <f>(2802.0/B17*100)</f>
        <v/>
      </c>
      <c r="D17" s="19" t="n">
        <v>395</v>
      </c>
      <c r="E17" s="18" t="n">
        <v>35.59307899</v>
      </c>
      <c r="F17" s="20" t="n">
        <v>2.65847622</v>
      </c>
      <c r="G17" s="18" t="n">
        <v>62.49888943</v>
      </c>
      <c r="H17" s="20" t="n">
        <v>2.74647541</v>
      </c>
      <c r="I17" s="18" t="n">
        <v>0</v>
      </c>
      <c r="J17" s="20" t="n">
        <v>0</v>
      </c>
      <c r="K17" s="18" t="n">
        <v>0</v>
      </c>
      <c r="L17" s="20" t="n">
        <v>0</v>
      </c>
      <c r="M17" s="18" t="n">
        <v>0</v>
      </c>
      <c r="N17" s="20" t="n">
        <v>0</v>
      </c>
      <c r="O17" s="18" t="n">
        <v>0</v>
      </c>
      <c r="P17" s="20" t="n">
        <v>0</v>
      </c>
      <c r="Q17" s="18" t="n">
        <v>1.90803159</v>
      </c>
      <c r="R17" s="20" t="n">
        <v>0.54921088</v>
      </c>
    </row>
    <row r="18" spans="1:18">
      <c r="A18" s="15" t="s">
        <v>440</v>
      </c>
      <c r="B18" s="17" t="n">
        <v>2706</v>
      </c>
      <c r="C18" s="18">
        <f>(2381.0/B18*100)</f>
        <v/>
      </c>
      <c r="D18" s="19" t="n">
        <v>325</v>
      </c>
      <c r="E18" s="18" t="n">
        <v>41.48705285</v>
      </c>
      <c r="F18" s="20" t="n">
        <v>2.8862339</v>
      </c>
      <c r="G18" s="18" t="n">
        <v>56.79961371</v>
      </c>
      <c r="H18" s="20" t="n">
        <v>2.89886216</v>
      </c>
      <c r="I18" s="18" t="n">
        <v>0</v>
      </c>
      <c r="J18" s="20" t="n">
        <v>0</v>
      </c>
      <c r="K18" s="18" t="n">
        <v>0.26258158</v>
      </c>
      <c r="L18" s="20" t="n">
        <v>0.25756256</v>
      </c>
      <c r="M18" s="18" t="n">
        <v>0</v>
      </c>
      <c r="N18" s="20" t="n">
        <v>0</v>
      </c>
      <c r="O18" s="18" t="n">
        <v>0</v>
      </c>
      <c r="P18" s="20" t="n">
        <v>0</v>
      </c>
      <c r="Q18" s="18" t="n">
        <v>1.45075187</v>
      </c>
      <c r="R18" s="20" t="n">
        <v>0.6222968800000001</v>
      </c>
    </row>
    <row r="19" spans="1:18">
      <c r="A19" s="15" t="s">
        <v>441</v>
      </c>
      <c r="B19" s="17" t="n">
        <v>2850</v>
      </c>
      <c r="C19" s="18">
        <f>(2512.0/B19*100)</f>
        <v/>
      </c>
      <c r="D19" s="19" t="n">
        <v>338</v>
      </c>
      <c r="E19" s="18" t="n">
        <v>37.90882047</v>
      </c>
      <c r="F19" s="20" t="n">
        <v>2.4430064</v>
      </c>
      <c r="G19" s="18" t="n">
        <v>60.91161312</v>
      </c>
      <c r="H19" s="20" t="n">
        <v>2.47092859</v>
      </c>
      <c r="I19" s="18" t="n">
        <v>0</v>
      </c>
      <c r="J19" s="20" t="n">
        <v>0</v>
      </c>
      <c r="K19" s="18" t="n">
        <v>0</v>
      </c>
      <c r="L19" s="20" t="n">
        <v>0</v>
      </c>
      <c r="M19" s="18" t="n">
        <v>0</v>
      </c>
      <c r="N19" s="20" t="n">
        <v>0</v>
      </c>
      <c r="O19" s="18" t="n">
        <v>0</v>
      </c>
      <c r="P19" s="20" t="n">
        <v>0</v>
      </c>
      <c r="Q19" s="18" t="n">
        <v>1.1795664</v>
      </c>
      <c r="R19" s="20" t="n">
        <v>0.8620944</v>
      </c>
    </row>
    <row r="20" spans="1:18">
      <c r="A20" s="15" t="s">
        <v>442</v>
      </c>
      <c r="B20" s="17" t="n">
        <v>1741</v>
      </c>
      <c r="C20" s="18">
        <f>(1529.0/B20*100)</f>
        <v/>
      </c>
      <c r="D20" s="19" t="n">
        <v>212</v>
      </c>
      <c r="E20" s="18" t="n">
        <v>20.96675913</v>
      </c>
      <c r="F20" s="20" t="n">
        <v>2.3056593</v>
      </c>
      <c r="G20" s="18" t="n">
        <v>75.51089346000001</v>
      </c>
      <c r="H20" s="20" t="n">
        <v>2.44987117</v>
      </c>
      <c r="I20" s="18" t="n">
        <v>0</v>
      </c>
      <c r="J20" s="20" t="n">
        <v>0</v>
      </c>
      <c r="K20" s="18" t="n">
        <v>0.44884683</v>
      </c>
      <c r="L20" s="20" t="n">
        <v>0.45466541</v>
      </c>
      <c r="M20" s="18" t="n">
        <v>0</v>
      </c>
      <c r="N20" s="20" t="n">
        <v>0</v>
      </c>
      <c r="O20" s="18" t="n">
        <v>0</v>
      </c>
      <c r="P20" s="20" t="n">
        <v>0</v>
      </c>
      <c r="Q20" s="18" t="n">
        <v>3.07350058</v>
      </c>
      <c r="R20" s="20" t="n">
        <v>1.13024576</v>
      </c>
    </row>
    <row r="21" spans="1:18">
      <c r="A21" s="15" t="s">
        <v>443</v>
      </c>
      <c r="B21" s="17" t="n">
        <v>2833</v>
      </c>
      <c r="C21" s="18">
        <f>(2374.0/B21*100)</f>
        <v/>
      </c>
      <c r="D21" s="19" t="n">
        <v>459</v>
      </c>
      <c r="E21" s="18" t="n">
        <v>31.5461151</v>
      </c>
      <c r="F21" s="20" t="n">
        <v>2.12500594</v>
      </c>
      <c r="G21" s="18" t="n">
        <v>67.69540521</v>
      </c>
      <c r="H21" s="20" t="n">
        <v>2.11769882</v>
      </c>
      <c r="I21" s="18" t="n">
        <v>0</v>
      </c>
      <c r="J21" s="20" t="n">
        <v>0</v>
      </c>
      <c r="K21" s="18" t="n">
        <v>0.19154893</v>
      </c>
      <c r="L21" s="20" t="n">
        <v>0.13790466</v>
      </c>
      <c r="M21" s="18" t="n">
        <v>0</v>
      </c>
      <c r="N21" s="20" t="n">
        <v>0</v>
      </c>
      <c r="O21" s="18" t="n">
        <v>0</v>
      </c>
      <c r="P21" s="20" t="n">
        <v>0</v>
      </c>
      <c r="Q21" s="18" t="n">
        <v>0.56693076</v>
      </c>
      <c r="R21" s="20" t="n">
        <v>0.32841351</v>
      </c>
    </row>
    <row r="22" spans="1:18">
      <c r="A22" s="15" t="s">
        <v>444</v>
      </c>
      <c r="B22" s="17" t="n">
        <v>3667</v>
      </c>
      <c r="C22" s="18">
        <f>(3195.0/B22*100)</f>
        <v/>
      </c>
      <c r="D22" s="19" t="n">
        <v>472</v>
      </c>
      <c r="E22" s="18" t="n">
        <v>34.13109905</v>
      </c>
      <c r="F22" s="20" t="n">
        <v>2.62392789</v>
      </c>
      <c r="G22" s="18" t="n">
        <v>62.55133931</v>
      </c>
      <c r="H22" s="20" t="n">
        <v>2.53715892</v>
      </c>
      <c r="I22" s="18" t="n">
        <v>0</v>
      </c>
      <c r="J22" s="20" t="n">
        <v>0</v>
      </c>
      <c r="K22" s="18" t="n">
        <v>0</v>
      </c>
      <c r="L22" s="20" t="n">
        <v>0</v>
      </c>
      <c r="M22" s="18" t="n">
        <v>0</v>
      </c>
      <c r="N22" s="20" t="n">
        <v>0</v>
      </c>
      <c r="O22" s="18" t="n">
        <v>0</v>
      </c>
      <c r="P22" s="20" t="n">
        <v>0</v>
      </c>
      <c r="Q22" s="18" t="n">
        <v>3.31756165</v>
      </c>
      <c r="R22" s="20" t="n">
        <v>0.89464359</v>
      </c>
    </row>
    <row r="23" spans="1:18">
      <c r="A23" s="15" t="s">
        <v>445</v>
      </c>
      <c r="B23" s="17" t="n">
        <v>5792</v>
      </c>
      <c r="C23" s="18">
        <f>(5073.0/B23*100)</f>
        <v/>
      </c>
      <c r="D23" s="19" t="n">
        <v>719</v>
      </c>
      <c r="E23" s="18" t="n">
        <v>35.47013654</v>
      </c>
      <c r="F23" s="20" t="n">
        <v>3.00691845</v>
      </c>
      <c r="G23" s="18" t="n">
        <v>63.59110683</v>
      </c>
      <c r="H23" s="20" t="n">
        <v>3.07290069</v>
      </c>
      <c r="I23" s="18" t="n">
        <v>0</v>
      </c>
      <c r="J23" s="20" t="n">
        <v>0</v>
      </c>
      <c r="K23" s="18" t="n">
        <v>0.14650166</v>
      </c>
      <c r="L23" s="20" t="n">
        <v>0.13700871</v>
      </c>
      <c r="M23" s="18" t="n">
        <v>0</v>
      </c>
      <c r="N23" s="20" t="n">
        <v>0</v>
      </c>
      <c r="O23" s="18" t="n">
        <v>0</v>
      </c>
      <c r="P23" s="20" t="n">
        <v>0</v>
      </c>
      <c r="Q23" s="18" t="n">
        <v>0.79225496</v>
      </c>
      <c r="R23" s="20" t="n">
        <v>0.36380222</v>
      </c>
    </row>
    <row r="24" spans="1:18">
      <c r="A24" s="15" t="s">
        <v>446</v>
      </c>
      <c r="B24" s="17" t="n">
        <v>3309</v>
      </c>
      <c r="C24" s="18">
        <f>(2919.0/B24*100)</f>
        <v/>
      </c>
      <c r="D24" s="19" t="n">
        <v>390</v>
      </c>
      <c r="E24" s="18" t="n">
        <v>29.88130877</v>
      </c>
      <c r="F24" s="20" t="n">
        <v>2.25705515</v>
      </c>
      <c r="G24" s="18" t="n">
        <v>69.63942160000001</v>
      </c>
      <c r="H24" s="20" t="n">
        <v>2.24627825</v>
      </c>
      <c r="I24" s="18" t="n">
        <v>0</v>
      </c>
      <c r="J24" s="20" t="n">
        <v>0</v>
      </c>
      <c r="K24" s="18" t="n">
        <v>0</v>
      </c>
      <c r="L24" s="20" t="n">
        <v>0</v>
      </c>
      <c r="M24" s="18" t="n">
        <v>0</v>
      </c>
      <c r="N24" s="20" t="n">
        <v>0</v>
      </c>
      <c r="O24" s="18" t="n">
        <v>0</v>
      </c>
      <c r="P24" s="20" t="n">
        <v>0</v>
      </c>
      <c r="Q24" s="18" t="n">
        <v>0.47926963</v>
      </c>
      <c r="R24" s="20" t="n">
        <v>0.33758817</v>
      </c>
    </row>
    <row r="25" spans="1:18">
      <c r="A25" s="15" t="s">
        <v>447</v>
      </c>
      <c r="B25" s="17" t="n">
        <v>2669</v>
      </c>
      <c r="C25" s="18">
        <f>(2339.0/B25*100)</f>
        <v/>
      </c>
      <c r="D25" s="19" t="n">
        <v>330</v>
      </c>
      <c r="E25" s="18" t="n">
        <v>32.04805256</v>
      </c>
      <c r="F25" s="20" t="n">
        <v>2.58155722</v>
      </c>
      <c r="G25" s="18" t="n">
        <v>67.36741123</v>
      </c>
      <c r="H25" s="20" t="n">
        <v>2.54282671</v>
      </c>
      <c r="I25" s="18" t="n">
        <v>0</v>
      </c>
      <c r="J25" s="20" t="n">
        <v>0</v>
      </c>
      <c r="K25" s="18" t="n">
        <v>0.28467466</v>
      </c>
      <c r="L25" s="20" t="n">
        <v>0.28404007</v>
      </c>
      <c r="M25" s="18" t="n">
        <v>0</v>
      </c>
      <c r="N25" s="20" t="n">
        <v>0</v>
      </c>
      <c r="O25" s="18" t="n">
        <v>0</v>
      </c>
      <c r="P25" s="20" t="n">
        <v>0</v>
      </c>
      <c r="Q25" s="18" t="n">
        <v>0.29986156</v>
      </c>
      <c r="R25" s="20" t="n">
        <v>0.29851569</v>
      </c>
    </row>
    <row r="26" spans="1:18">
      <c r="A26" s="15" t="s">
        <v>448</v>
      </c>
      <c r="B26" s="17" t="n">
        <v>2419</v>
      </c>
      <c r="C26" s="18">
        <f>(2112.0/B26*100)</f>
        <v/>
      </c>
      <c r="D26" s="19" t="n">
        <v>307</v>
      </c>
      <c r="E26" s="18" t="n">
        <v>33.7395156</v>
      </c>
      <c r="F26" s="20" t="n">
        <v>2.91966909</v>
      </c>
      <c r="G26" s="18" t="n">
        <v>65.38923928</v>
      </c>
      <c r="H26" s="20" t="n">
        <v>2.91373337</v>
      </c>
      <c r="I26" s="18" t="n">
        <v>0</v>
      </c>
      <c r="J26" s="20" t="n">
        <v>0</v>
      </c>
      <c r="K26" s="18" t="n">
        <v>0</v>
      </c>
      <c r="L26" s="20" t="n">
        <v>0</v>
      </c>
      <c r="M26" s="18" t="n">
        <v>0</v>
      </c>
      <c r="N26" s="20" t="n">
        <v>0</v>
      </c>
      <c r="O26" s="18" t="n">
        <v>0</v>
      </c>
      <c r="P26" s="20" t="n">
        <v>0</v>
      </c>
      <c r="Q26" s="18" t="n">
        <v>0.87124512</v>
      </c>
      <c r="R26" s="20" t="n">
        <v>0.50425986</v>
      </c>
    </row>
    <row r="27" spans="1:18">
      <c r="A27" s="15" t="s">
        <v>449</v>
      </c>
      <c r="B27" s="17" t="n">
        <v>2683</v>
      </c>
      <c r="C27" s="18">
        <f>(2342.0/B27*100)</f>
        <v/>
      </c>
      <c r="D27" s="19" t="n">
        <v>341</v>
      </c>
      <c r="E27" s="18" t="n">
        <v>40.00030787</v>
      </c>
      <c r="F27" s="20" t="n">
        <v>2.33175069</v>
      </c>
      <c r="G27" s="18" t="n">
        <v>58.26602004</v>
      </c>
      <c r="H27" s="20" t="n">
        <v>2.40649792</v>
      </c>
      <c r="I27" s="18" t="n">
        <v>0</v>
      </c>
      <c r="J27" s="20" t="n">
        <v>0</v>
      </c>
      <c r="K27" s="18" t="n">
        <v>0</v>
      </c>
      <c r="L27" s="20" t="n">
        <v>0</v>
      </c>
      <c r="M27" s="18" t="n">
        <v>0</v>
      </c>
      <c r="N27" s="20" t="n">
        <v>0</v>
      </c>
      <c r="O27" s="18" t="n">
        <v>0</v>
      </c>
      <c r="P27" s="20" t="n">
        <v>0</v>
      </c>
      <c r="Q27" s="18" t="n">
        <v>1.73367209</v>
      </c>
      <c r="R27" s="20" t="n">
        <v>0.69126001</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27.59409677</v>
      </c>
      <c r="F29" s="20" t="n">
        <v>2.38997971</v>
      </c>
      <c r="G29" s="18" t="n">
        <v>72.40590323000001</v>
      </c>
      <c r="H29" s="20" t="n">
        <v>2.38997971</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(1961.0/B30*100)</f>
        <v/>
      </c>
      <c r="D30" s="19" t="n">
        <v>296</v>
      </c>
      <c r="E30" s="18" t="n">
        <v>34.77155343</v>
      </c>
      <c r="F30" s="20" t="n">
        <v>2.83893749</v>
      </c>
      <c r="G30" s="18" t="n">
        <v>64.20178179</v>
      </c>
      <c r="H30" s="20" t="n">
        <v>2.96105611</v>
      </c>
      <c r="I30" s="18" t="n">
        <v>0</v>
      </c>
      <c r="J30" s="20" t="n">
        <v>0</v>
      </c>
      <c r="K30" s="18" t="n">
        <v>0</v>
      </c>
      <c r="L30" s="20" t="n">
        <v>0</v>
      </c>
      <c r="M30" s="18" t="n">
        <v>0</v>
      </c>
      <c r="N30" s="20" t="n">
        <v>0</v>
      </c>
      <c r="O30" s="18" t="n">
        <v>0</v>
      </c>
      <c r="P30" s="20" t="n">
        <v>0</v>
      </c>
      <c r="Q30" s="18" t="n">
        <v>1.02666478</v>
      </c>
      <c r="R30" s="20" t="n">
        <v>0.62449013</v>
      </c>
    </row>
    <row r="31" spans="1:18">
      <c r="A31" s="15" t="s">
        <v>453</v>
      </c>
      <c r="B31" s="17" t="n">
        <v>2706</v>
      </c>
      <c r="C31" s="18">
        <f>(2369.0/B31*100)</f>
        <v/>
      </c>
      <c r="D31" s="19" t="n">
        <v>337</v>
      </c>
      <c r="E31" s="18" t="n">
        <v>39.7368598</v>
      </c>
      <c r="F31" s="20" t="n">
        <v>2.8876656</v>
      </c>
      <c r="G31" s="18" t="n">
        <v>58.79895947</v>
      </c>
      <c r="H31" s="20" t="n">
        <v>2.95614938</v>
      </c>
      <c r="I31" s="18" t="n">
        <v>0</v>
      </c>
      <c r="J31" s="20" t="n">
        <v>0</v>
      </c>
      <c r="K31" s="18" t="n">
        <v>0</v>
      </c>
      <c r="L31" s="20" t="n">
        <v>0</v>
      </c>
      <c r="M31" s="18" t="n">
        <v>0</v>
      </c>
      <c r="N31" s="20" t="n">
        <v>0</v>
      </c>
      <c r="O31" s="18" t="n">
        <v>0</v>
      </c>
      <c r="P31" s="20" t="n">
        <v>0</v>
      </c>
      <c r="Q31" s="18" t="n">
        <v>1.46418073</v>
      </c>
      <c r="R31" s="20" t="n">
        <v>0.63419448</v>
      </c>
    </row>
    <row r="32" spans="1:18">
      <c r="A32" s="15" t="s">
        <v>454</v>
      </c>
      <c r="B32" s="17" t="n">
        <v>2209</v>
      </c>
      <c r="C32" s="18">
        <f>(1827.0/B32*100)</f>
        <v/>
      </c>
      <c r="D32" s="19" t="n">
        <v>382</v>
      </c>
      <c r="E32" s="18" t="n">
        <v>27.8545808</v>
      </c>
      <c r="F32" s="20" t="n">
        <v>2.49448506</v>
      </c>
      <c r="G32" s="18" t="n">
        <v>70.97287384000001</v>
      </c>
      <c r="H32" s="20" t="n">
        <v>2.60155796</v>
      </c>
      <c r="I32" s="18" t="n">
        <v>0</v>
      </c>
      <c r="J32" s="20" t="n">
        <v>0</v>
      </c>
      <c r="K32" s="18" t="n">
        <v>0</v>
      </c>
      <c r="L32" s="20" t="n">
        <v>0</v>
      </c>
      <c r="M32" s="18" t="n">
        <v>0</v>
      </c>
      <c r="N32" s="20" t="n">
        <v>0</v>
      </c>
      <c r="O32" s="18" t="n">
        <v>0</v>
      </c>
      <c r="P32" s="20" t="n">
        <v>0</v>
      </c>
      <c r="Q32" s="18" t="n">
        <v>1.17254536</v>
      </c>
      <c r="R32" s="20" t="n">
        <v>0.50696405</v>
      </c>
    </row>
    <row r="33" spans="1:18">
      <c r="A33" s="15" t="s">
        <v>455</v>
      </c>
      <c r="B33" s="17" t="n">
        <v>3651</v>
      </c>
      <c r="C33" s="18">
        <f>(3190.0/B33*100)</f>
        <v/>
      </c>
      <c r="D33" s="19" t="n">
        <v>461</v>
      </c>
      <c r="E33" s="18" t="n">
        <v>31.80073541</v>
      </c>
      <c r="F33" s="20" t="n">
        <v>2.63058017</v>
      </c>
      <c r="G33" s="18" t="n">
        <v>67.22875404</v>
      </c>
      <c r="H33" s="20" t="n">
        <v>2.70781761</v>
      </c>
      <c r="I33" s="18" t="n">
        <v>0</v>
      </c>
      <c r="J33" s="20" t="n">
        <v>0</v>
      </c>
      <c r="K33" s="18" t="n">
        <v>0</v>
      </c>
      <c r="L33" s="20" t="n">
        <v>0</v>
      </c>
      <c r="M33" s="18" t="n">
        <v>0</v>
      </c>
      <c r="N33" s="20" t="n">
        <v>0</v>
      </c>
      <c r="O33" s="18" t="n">
        <v>0</v>
      </c>
      <c r="P33" s="20" t="n">
        <v>0</v>
      </c>
      <c r="Q33" s="18" t="n">
        <v>0.97051055</v>
      </c>
      <c r="R33" s="20" t="n">
        <v>0.48922403</v>
      </c>
    </row>
    <row r="34" spans="1:18">
      <c r="A34" s="15" t="s">
        <v>456</v>
      </c>
      <c r="B34" s="17" t="n">
        <v>3035</v>
      </c>
      <c r="C34" s="18">
        <f>(2656.0/B34*100)</f>
        <v/>
      </c>
      <c r="D34" s="19" t="n">
        <v>379</v>
      </c>
      <c r="E34" s="18" t="n">
        <v>46.10880033</v>
      </c>
      <c r="F34" s="20" t="n">
        <v>2.68962667</v>
      </c>
      <c r="G34" s="18" t="n">
        <v>52.7238336</v>
      </c>
      <c r="H34" s="20" t="n">
        <v>2.7082885</v>
      </c>
      <c r="I34" s="18" t="n">
        <v>0</v>
      </c>
      <c r="J34" s="20" t="n">
        <v>0</v>
      </c>
      <c r="K34" s="18" t="n">
        <v>0</v>
      </c>
      <c r="L34" s="20" t="n">
        <v>0</v>
      </c>
      <c r="M34" s="18" t="n">
        <v>0</v>
      </c>
      <c r="N34" s="20" t="n">
        <v>0</v>
      </c>
      <c r="O34" s="18" t="n">
        <v>0</v>
      </c>
      <c r="P34" s="20" t="n">
        <v>0</v>
      </c>
      <c r="Q34" s="18" t="n">
        <v>1.16736607</v>
      </c>
      <c r="R34" s="20" t="n">
        <v>0.53099471</v>
      </c>
    </row>
    <row r="35" spans="1:18">
      <c r="A35" s="15" t="s">
        <v>457</v>
      </c>
      <c r="B35" s="17" t="n">
        <v>2901</v>
      </c>
      <c r="C35" s="18">
        <f>(2529.0/B35*100)</f>
        <v/>
      </c>
      <c r="D35" s="19" t="n">
        <v>372</v>
      </c>
      <c r="E35" s="18" t="n">
        <v>23.71021326</v>
      </c>
      <c r="F35" s="20" t="n">
        <v>2.45187704</v>
      </c>
      <c r="G35" s="18" t="n">
        <v>75.38830045</v>
      </c>
      <c r="H35" s="20" t="n">
        <v>2.50462359</v>
      </c>
      <c r="I35" s="18" t="n">
        <v>0</v>
      </c>
      <c r="J35" s="20" t="n">
        <v>0</v>
      </c>
      <c r="K35" s="18" t="n">
        <v>0.09675664</v>
      </c>
      <c r="L35" s="20" t="n">
        <v>0.09808828</v>
      </c>
      <c r="M35" s="18" t="n">
        <v>0</v>
      </c>
      <c r="N35" s="20" t="n">
        <v>0</v>
      </c>
      <c r="O35" s="18" t="n">
        <v>0</v>
      </c>
      <c r="P35" s="20" t="n">
        <v>0</v>
      </c>
      <c r="Q35" s="18" t="n">
        <v>0.80472964</v>
      </c>
      <c r="R35" s="20" t="n">
        <v>0.49431238</v>
      </c>
    </row>
    <row r="36" spans="1:18">
      <c r="A36" s="15" t="s">
        <v>458</v>
      </c>
      <c r="B36" s="17" t="n">
        <v>3404</v>
      </c>
      <c r="C36" s="18">
        <f>(3003.0/B36*100)</f>
        <v/>
      </c>
      <c r="D36" s="19" t="n">
        <v>401</v>
      </c>
      <c r="E36" s="18" t="n">
        <v>28.81327379</v>
      </c>
      <c r="F36" s="20" t="n">
        <v>2.52575818</v>
      </c>
      <c r="G36" s="18" t="n">
        <v>69.50769026</v>
      </c>
      <c r="H36" s="20" t="n">
        <v>2.56742464</v>
      </c>
      <c r="I36" s="18" t="n">
        <v>0</v>
      </c>
      <c r="J36" s="20" t="n">
        <v>0</v>
      </c>
      <c r="K36" s="18" t="n">
        <v>0</v>
      </c>
      <c r="L36" s="20" t="n">
        <v>0</v>
      </c>
      <c r="M36" s="18" t="n">
        <v>0</v>
      </c>
      <c r="N36" s="20" t="n">
        <v>0</v>
      </c>
      <c r="O36" s="18" t="n">
        <v>0</v>
      </c>
      <c r="P36" s="20" t="n">
        <v>0</v>
      </c>
      <c r="Q36" s="18" t="n">
        <v>1.67903595</v>
      </c>
      <c r="R36" s="20" t="n">
        <v>0.82376209</v>
      </c>
    </row>
    <row r="37" spans="1:18">
      <c r="A37" s="15" t="s">
        <v>459</v>
      </c>
      <c r="B37" s="17" t="n">
        <v>2731</v>
      </c>
      <c r="C37" s="18">
        <f>(2402.0/B37*100)</f>
        <v/>
      </c>
      <c r="D37" s="19" t="n">
        <v>329</v>
      </c>
      <c r="E37" s="18" t="n">
        <v>28.63687967</v>
      </c>
      <c r="F37" s="20" t="n">
        <v>2.31782708</v>
      </c>
      <c r="G37" s="18" t="n">
        <v>69.46282789999999</v>
      </c>
      <c r="H37" s="20" t="n">
        <v>2.3446741</v>
      </c>
      <c r="I37" s="18" t="n">
        <v>0</v>
      </c>
      <c r="J37" s="20" t="n">
        <v>0</v>
      </c>
      <c r="K37" s="18" t="n">
        <v>0</v>
      </c>
      <c r="L37" s="20" t="n">
        <v>0</v>
      </c>
      <c r="M37" s="18" t="n">
        <v>0</v>
      </c>
      <c r="N37" s="20" t="n">
        <v>0</v>
      </c>
      <c r="O37" s="18" t="n">
        <v>0</v>
      </c>
      <c r="P37" s="20" t="n">
        <v>0</v>
      </c>
      <c r="Q37" s="18" t="n">
        <v>1.90029243</v>
      </c>
      <c r="R37" s="20" t="n">
        <v>0.71715196</v>
      </c>
    </row>
    <row r="38" spans="1:18">
      <c r="A38" s="15" t="s">
        <v>460</v>
      </c>
      <c r="B38" s="17" t="n">
        <v>2807</v>
      </c>
      <c r="C38" s="18">
        <f>(2371.0/B38*100)</f>
        <v/>
      </c>
      <c r="D38" s="19" t="n">
        <v>436</v>
      </c>
      <c r="E38" s="18" t="n">
        <v>30.46048333</v>
      </c>
      <c r="F38" s="20" t="n">
        <v>2.1710264</v>
      </c>
      <c r="G38" s="18" t="n">
        <v>69.02435672999999</v>
      </c>
      <c r="H38" s="20" t="n">
        <v>2.2000042</v>
      </c>
      <c r="I38" s="18" t="n">
        <v>0</v>
      </c>
      <c r="J38" s="20" t="n">
        <v>0</v>
      </c>
      <c r="K38" s="18" t="n">
        <v>0</v>
      </c>
      <c r="L38" s="20" t="n">
        <v>0</v>
      </c>
      <c r="M38" s="18" t="n">
        <v>0</v>
      </c>
      <c r="N38" s="20" t="n">
        <v>0</v>
      </c>
      <c r="O38" s="18" t="n">
        <v>0</v>
      </c>
      <c r="P38" s="20" t="n">
        <v>0</v>
      </c>
      <c r="Q38" s="18" t="n">
        <v>0.51515993</v>
      </c>
      <c r="R38" s="20" t="n">
        <v>0.34995075</v>
      </c>
    </row>
    <row r="39" spans="1:18">
      <c r="A39" s="15" t="s">
        <v>461</v>
      </c>
      <c r="B39" s="17" t="n">
        <v>2938</v>
      </c>
      <c r="C39" s="18">
        <f>(2572.0/B39*100)</f>
        <v/>
      </c>
      <c r="D39" s="19" t="n">
        <v>366</v>
      </c>
      <c r="E39" s="18" t="n">
        <v>50.97330592</v>
      </c>
      <c r="F39" s="20" t="n">
        <v>2.63512446</v>
      </c>
      <c r="G39" s="18" t="n">
        <v>47.53086097</v>
      </c>
      <c r="H39" s="20" t="n">
        <v>2.72770811</v>
      </c>
      <c r="I39" s="18" t="n">
        <v>0</v>
      </c>
      <c r="J39" s="20" t="n">
        <v>0</v>
      </c>
      <c r="K39" s="18" t="n">
        <v>0.64036656</v>
      </c>
      <c r="L39" s="20" t="n">
        <v>0.56886856</v>
      </c>
      <c r="M39" s="18" t="n">
        <v>0</v>
      </c>
      <c r="N39" s="20" t="n">
        <v>0</v>
      </c>
      <c r="O39" s="18" t="n">
        <v>0</v>
      </c>
      <c r="P39" s="20" t="n">
        <v>0</v>
      </c>
      <c r="Q39" s="18" t="n">
        <v>0.85546655</v>
      </c>
      <c r="R39" s="20" t="n">
        <v>0.43437253</v>
      </c>
    </row>
    <row r="40" spans="1:18">
      <c r="A40" s="15" t="s">
        <v>462</v>
      </c>
      <c r="B40" s="17" t="n">
        <v>6922</v>
      </c>
      <c r="C40" s="18">
        <f>(6041.0/B40*100)</f>
        <v/>
      </c>
      <c r="D40" s="19" t="n">
        <v>881</v>
      </c>
      <c r="E40" s="18" t="n">
        <v>31.80651765</v>
      </c>
      <c r="F40" s="20" t="n">
        <v>2.92619201</v>
      </c>
      <c r="G40" s="18" t="n">
        <v>67.43049096</v>
      </c>
      <c r="H40" s="20" t="n">
        <v>2.93020779</v>
      </c>
      <c r="I40" s="18" t="n">
        <v>0</v>
      </c>
      <c r="J40" s="20" t="n">
        <v>0</v>
      </c>
      <c r="K40" s="18" t="n">
        <v>0</v>
      </c>
      <c r="L40" s="20" t="n">
        <v>0</v>
      </c>
      <c r="M40" s="18" t="n">
        <v>0</v>
      </c>
      <c r="N40" s="20" t="n">
        <v>0</v>
      </c>
      <c r="O40" s="18" t="n">
        <v>0</v>
      </c>
      <c r="P40" s="20" t="n">
        <v>0</v>
      </c>
      <c r="Q40" s="18" t="n">
        <v>0.76299139</v>
      </c>
      <c r="R40" s="20" t="n">
        <v>0.11081046</v>
      </c>
    </row>
    <row r="41" spans="1:18">
      <c r="A41" s="15" t="s">
        <v>463</v>
      </c>
      <c r="B41" s="17" t="n">
        <v>2854</v>
      </c>
      <c r="C41" s="18">
        <f>(2534.0/B41*100)</f>
        <v/>
      </c>
      <c r="D41" s="19" t="n">
        <v>320</v>
      </c>
      <c r="E41" s="18" t="n">
        <v>36.93719882</v>
      </c>
      <c r="F41" s="20" t="n">
        <v>3.01950929</v>
      </c>
      <c r="G41" s="18" t="n">
        <v>62.77313663</v>
      </c>
      <c r="H41" s="20" t="n">
        <v>3.06401054</v>
      </c>
      <c r="I41" s="18" t="n">
        <v>0</v>
      </c>
      <c r="J41" s="20" t="n">
        <v>0</v>
      </c>
      <c r="K41" s="18" t="n">
        <v>0</v>
      </c>
      <c r="L41" s="20" t="n">
        <v>0</v>
      </c>
      <c r="M41" s="18" t="n">
        <v>0</v>
      </c>
      <c r="N41" s="20" t="n">
        <v>0</v>
      </c>
      <c r="O41" s="18" t="n">
        <v>0</v>
      </c>
      <c r="P41" s="20" t="n">
        <v>0</v>
      </c>
      <c r="Q41" s="18" t="n">
        <v>0.28966455</v>
      </c>
      <c r="R41" s="20" t="n">
        <v>0.28084016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(4119.0/B48*100)</f>
        <v/>
      </c>
      <c r="D48" s="19" t="n">
        <v>563</v>
      </c>
      <c r="E48" s="18" t="n">
        <v>35.58402002</v>
      </c>
      <c r="F48" s="20" t="n">
        <v>3.27163674</v>
      </c>
      <c r="G48" s="18" t="n">
        <v>62.70996444</v>
      </c>
      <c r="H48" s="20" t="n">
        <v>3.37668227</v>
      </c>
      <c r="I48" s="18" t="n">
        <v>0</v>
      </c>
      <c r="J48" s="20" t="n">
        <v>0</v>
      </c>
      <c r="K48" s="18" t="n">
        <v>0.31252831</v>
      </c>
      <c r="L48" s="20" t="n">
        <v>0.4437693</v>
      </c>
      <c r="M48" s="18" t="n">
        <v>0</v>
      </c>
      <c r="N48" s="20" t="n">
        <v>0</v>
      </c>
      <c r="O48" s="18" t="n">
        <v>0</v>
      </c>
      <c r="P48" s="20" t="n">
        <v>0</v>
      </c>
      <c r="Q48" s="18" t="n">
        <v>1.39348723</v>
      </c>
      <c r="R48" s="20" t="n">
        <v>0.70930242</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(2630.0/B51*100)</f>
        <v/>
      </c>
      <c r="D51" s="19" t="n">
        <v>383</v>
      </c>
      <c r="E51" s="18" t="n">
        <v>38.40361852</v>
      </c>
      <c r="F51" s="20" t="n">
        <v>2.58920346</v>
      </c>
      <c r="G51" s="18" t="n">
        <v>58.90886158</v>
      </c>
      <c r="H51" s="20" t="n">
        <v>2.654885</v>
      </c>
      <c r="I51" s="18" t="n">
        <v>0</v>
      </c>
      <c r="J51" s="20" t="n">
        <v>0</v>
      </c>
      <c r="K51" s="18" t="n">
        <v>0</v>
      </c>
      <c r="L51" s="20" t="n">
        <v>0</v>
      </c>
      <c r="M51" s="18" t="n">
        <v>0</v>
      </c>
      <c r="N51" s="20" t="n">
        <v>0</v>
      </c>
      <c r="O51" s="18" t="n">
        <v>0</v>
      </c>
      <c r="P51" s="20" t="n">
        <v>0</v>
      </c>
      <c r="Q51" s="18" t="n">
        <v>2.6875199</v>
      </c>
      <c r="R51" s="20" t="n">
        <v>0.82540506</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29.84609326</v>
      </c>
      <c r="F55" s="20" t="n">
        <v>2.86921841</v>
      </c>
      <c r="G55" s="18" t="n">
        <v>69.00655460999999</v>
      </c>
      <c r="H55" s="20" t="n">
        <v>2.99603736</v>
      </c>
      <c r="I55" s="18" t="n">
        <v>0</v>
      </c>
      <c r="J55" s="20" t="n">
        <v>0</v>
      </c>
      <c r="K55" s="18" t="n">
        <v>0.87796701</v>
      </c>
      <c r="L55" s="20" t="n">
        <v>0.64863153</v>
      </c>
      <c r="M55" s="18" t="n">
        <v>0</v>
      </c>
      <c r="N55" s="20" t="n">
        <v>0</v>
      </c>
      <c r="O55" s="18" t="n">
        <v>0</v>
      </c>
      <c r="P55" s="20" t="n">
        <v>0</v>
      </c>
      <c r="Q55" s="18" t="n">
        <v>0.26938512</v>
      </c>
      <c r="R55" s="20" t="n">
        <v>0.26928381</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(2786.0/B61*100)</f>
        <v/>
      </c>
      <c r="D61" s="19" t="n">
        <v>415</v>
      </c>
      <c r="E61" s="18" t="n">
        <v>38.70177935</v>
      </c>
      <c r="F61" s="20" t="n">
        <v>2.17883577</v>
      </c>
      <c r="G61" s="18" t="n">
        <v>60.28157487</v>
      </c>
      <c r="H61" s="20" t="n">
        <v>2.28262654</v>
      </c>
      <c r="I61" s="18" t="n">
        <v>0</v>
      </c>
      <c r="J61" s="20" t="n">
        <v>0</v>
      </c>
      <c r="K61" s="18" t="n">
        <v>0.37358251</v>
      </c>
      <c r="L61" s="20" t="n">
        <v>0.32460113</v>
      </c>
      <c r="M61" s="18" t="n">
        <v>0</v>
      </c>
      <c r="N61" s="20" t="n">
        <v>0</v>
      </c>
      <c r="O61" s="18" t="n">
        <v>0</v>
      </c>
      <c r="P61" s="20" t="n">
        <v>0</v>
      </c>
      <c r="Q61" s="18" t="n">
        <v>0.64306327</v>
      </c>
      <c r="R61" s="20" t="n">
        <v>0.45707806</v>
      </c>
    </row>
    <row r="62" spans="1:18">
      <c r="A62" s="15" t="s">
        <v>486</v>
      </c>
      <c r="B62" s="17" t="n">
        <v>2230</v>
      </c>
      <c r="C62" s="18">
        <f>(1960.0/B62*100)</f>
        <v/>
      </c>
      <c r="D62" s="19" t="n">
        <v>270</v>
      </c>
      <c r="E62" s="18" t="n">
        <v>31.18731237</v>
      </c>
      <c r="F62" s="20" t="n">
        <v>3.019196</v>
      </c>
      <c r="G62" s="18" t="n">
        <v>68.44498322</v>
      </c>
      <c r="H62" s="20" t="n">
        <v>3.07027669</v>
      </c>
      <c r="I62" s="18" t="n">
        <v>0</v>
      </c>
      <c r="J62" s="20" t="n">
        <v>0</v>
      </c>
      <c r="K62" s="18" t="n">
        <v>0</v>
      </c>
      <c r="L62" s="20" t="n">
        <v>0</v>
      </c>
      <c r="M62" s="18" t="n">
        <v>0</v>
      </c>
      <c r="N62" s="20" t="n">
        <v>0</v>
      </c>
      <c r="O62" s="18" t="n">
        <v>0</v>
      </c>
      <c r="P62" s="20" t="n">
        <v>0</v>
      </c>
      <c r="Q62" s="18" t="n">
        <v>0.3677044</v>
      </c>
      <c r="R62" s="20" t="n">
        <v>0.37085704</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(2446.0/B67*100)</f>
        <v/>
      </c>
      <c r="D67" s="19" t="n">
        <v>325</v>
      </c>
      <c r="E67" s="18" t="n">
        <v>40.4377548</v>
      </c>
      <c r="F67" s="20" t="n">
        <v>2.9586763</v>
      </c>
      <c r="G67" s="18" t="n">
        <v>54.78630613</v>
      </c>
      <c r="H67" s="20" t="n">
        <v>3.00540528</v>
      </c>
      <c r="I67" s="18" t="n">
        <v>0</v>
      </c>
      <c r="J67" s="20" t="n">
        <v>0</v>
      </c>
      <c r="K67" s="18" t="n">
        <v>0.5538930399999999</v>
      </c>
      <c r="L67" s="20" t="n">
        <v>0.39103788</v>
      </c>
      <c r="M67" s="18" t="n">
        <v>0</v>
      </c>
      <c r="N67" s="20" t="n">
        <v>0</v>
      </c>
      <c r="O67" s="18" t="n">
        <v>0</v>
      </c>
      <c r="P67" s="20" t="n">
        <v>0</v>
      </c>
      <c r="Q67" s="18" t="n">
        <v>4.22204603</v>
      </c>
      <c r="R67" s="20" t="n">
        <v>1.16154343</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(2734.0/B72*100)</f>
        <v/>
      </c>
      <c r="D72" s="19" t="n">
        <v>373</v>
      </c>
      <c r="E72" s="18" t="n">
        <v>28.60452935</v>
      </c>
      <c r="F72" s="20" t="n">
        <v>2.4998603</v>
      </c>
      <c r="G72" s="18" t="n">
        <v>68.38873089000001</v>
      </c>
      <c r="H72" s="20" t="n">
        <v>2.42822971</v>
      </c>
      <c r="I72" s="18" t="n">
        <v>0</v>
      </c>
      <c r="J72" s="20" t="n">
        <v>0</v>
      </c>
      <c r="K72" s="18" t="n">
        <v>0</v>
      </c>
      <c r="L72" s="20" t="n">
        <v>0</v>
      </c>
      <c r="M72" s="18" t="n">
        <v>0</v>
      </c>
      <c r="N72" s="20" t="n">
        <v>0</v>
      </c>
      <c r="O72" s="18" t="n">
        <v>0</v>
      </c>
      <c r="P72" s="20" t="n">
        <v>0</v>
      </c>
      <c r="Q72" s="18" t="n">
        <v>3.00673976</v>
      </c>
      <c r="R72" s="20" t="n">
        <v>1.36844472</v>
      </c>
    </row>
    <row r="73" spans="1:18">
      <c r="A73" s="15" t="s">
        <v>497</v>
      </c>
      <c r="B73" s="17" t="n">
        <v>2973</v>
      </c>
      <c r="C73" s="18">
        <f>(2583.0/B73*100)</f>
        <v/>
      </c>
      <c r="D73" s="19" t="n">
        <v>390</v>
      </c>
      <c r="E73" s="18" t="n">
        <v>24.54809712</v>
      </c>
      <c r="F73" s="20" t="n">
        <v>2.1462405</v>
      </c>
      <c r="G73" s="18" t="n">
        <v>74.42568970000001</v>
      </c>
      <c r="H73" s="20" t="n">
        <v>2.22929597</v>
      </c>
      <c r="I73" s="18" t="n">
        <v>0</v>
      </c>
      <c r="J73" s="20" t="n">
        <v>0</v>
      </c>
      <c r="K73" s="18" t="n">
        <v>0.58596997</v>
      </c>
      <c r="L73" s="20" t="n">
        <v>0.03984291</v>
      </c>
      <c r="M73" s="18" t="n">
        <v>0</v>
      </c>
      <c r="N73" s="20" t="n">
        <v>0</v>
      </c>
      <c r="O73" s="18" t="n">
        <v>0</v>
      </c>
      <c r="P73" s="20" t="n">
        <v>0</v>
      </c>
      <c r="Q73" s="18" t="n">
        <v>0.44024322</v>
      </c>
      <c r="R73" s="20" t="n">
        <v>0.31718671</v>
      </c>
    </row>
    <row r="74" spans="1:18">
      <c r="A74" s="15" t="s">
        <v>498</v>
      </c>
      <c r="B74" s="17" t="n">
        <v>3819</v>
      </c>
      <c r="C74" s="18">
        <f>(3335.0/B74*100)</f>
        <v/>
      </c>
      <c r="D74" s="19" t="n">
        <v>484</v>
      </c>
      <c r="E74" s="18" t="n">
        <v>32.33556497</v>
      </c>
      <c r="F74" s="20" t="n">
        <v>2.43056491</v>
      </c>
      <c r="G74" s="18" t="n">
        <v>66.2744361</v>
      </c>
      <c r="H74" s="20" t="n">
        <v>2.30817135</v>
      </c>
      <c r="I74" s="18" t="n">
        <v>0</v>
      </c>
      <c r="J74" s="20" t="n">
        <v>0</v>
      </c>
      <c r="K74" s="18" t="n">
        <v>0.36030512</v>
      </c>
      <c r="L74" s="20" t="n">
        <v>0.22559748</v>
      </c>
      <c r="M74" s="18" t="n">
        <v>0</v>
      </c>
      <c r="N74" s="20" t="n">
        <v>0</v>
      </c>
      <c r="O74" s="18" t="n">
        <v>0</v>
      </c>
      <c r="P74" s="20" t="n">
        <v>0</v>
      </c>
      <c r="Q74" s="18" t="n">
        <v>1.02969381</v>
      </c>
      <c r="R74" s="20" t="n">
        <v>0.46870795</v>
      </c>
    </row>
    <row r="75" spans="1:18">
      <c r="A75" s="15" t="s">
        <v>499</v>
      </c>
      <c r="B75" s="17" t="n">
        <v>4652</v>
      </c>
      <c r="C75" s="18">
        <f>(4100.0/B75*100)</f>
        <v/>
      </c>
      <c r="D75" s="19" t="n">
        <v>552</v>
      </c>
      <c r="E75" s="18" t="n">
        <v>33.67642039</v>
      </c>
      <c r="F75" s="20" t="n">
        <v>2.58616532</v>
      </c>
      <c r="G75" s="18" t="n">
        <v>66.07391586</v>
      </c>
      <c r="H75" s="20" t="n">
        <v>2.56018839</v>
      </c>
      <c r="I75" s="18" t="n">
        <v>0</v>
      </c>
      <c r="J75" s="20" t="n">
        <v>0</v>
      </c>
      <c r="K75" s="18" t="n">
        <v>0</v>
      </c>
      <c r="L75" s="20" t="n">
        <v>0</v>
      </c>
      <c r="M75" s="18" t="n">
        <v>0</v>
      </c>
      <c r="N75" s="20" t="n">
        <v>0</v>
      </c>
      <c r="O75" s="18" t="n">
        <v>0</v>
      </c>
      <c r="P75" s="20" t="n">
        <v>0</v>
      </c>
      <c r="Q75" s="18" t="n">
        <v>0.24966374</v>
      </c>
      <c r="R75" s="20" t="n">
        <v>0.24877831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(14033.0/B82*100)</f>
        <v/>
      </c>
      <c r="D82" s="19" t="n">
        <v>1928</v>
      </c>
      <c r="E82" s="18" t="n">
        <v>30.34444991</v>
      </c>
      <c r="F82" s="20" t="n">
        <v>1.59618599</v>
      </c>
      <c r="G82" s="18" t="n">
        <v>68.48494167</v>
      </c>
      <c r="H82" s="20" t="n">
        <v>1.57467381</v>
      </c>
      <c r="I82" s="18" t="n">
        <v>0</v>
      </c>
      <c r="J82" s="20" t="n">
        <v>0</v>
      </c>
      <c r="K82" s="18" t="n">
        <v>0.06106238</v>
      </c>
      <c r="L82" s="20" t="n">
        <v>0.04638219</v>
      </c>
      <c r="M82" s="18" t="n">
        <v>0</v>
      </c>
      <c r="N82" s="20" t="n">
        <v>0</v>
      </c>
      <c r="O82" s="18" t="n">
        <v>0</v>
      </c>
      <c r="P82" s="20" t="n">
        <v>0</v>
      </c>
      <c r="Q82" s="18" t="n">
        <v>1.10954604</v>
      </c>
      <c r="R82" s="20" t="n">
        <v>0.3359508</v>
      </c>
    </row>
    <row r="83" spans="1:18">
      <c r="A83" s="15" t="s">
        <v>507</v>
      </c>
      <c r="B83" s="17" t="n">
        <v>808</v>
      </c>
      <c r="C83" s="18">
        <f>(711.0/B83*100)</f>
        <v/>
      </c>
      <c r="D83" s="19" t="n">
        <v>97</v>
      </c>
      <c r="E83" s="18" t="n">
        <v>29.71372991</v>
      </c>
      <c r="F83" s="20" t="n">
        <v>5.4760329</v>
      </c>
      <c r="G83" s="18" t="n">
        <v>70.28627009</v>
      </c>
      <c r="H83" s="20" t="n">
        <v>5.4760329</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(822.0/B84*100)</f>
        <v/>
      </c>
      <c r="D84" s="19" t="n">
        <v>116</v>
      </c>
      <c r="E84" s="18" t="n">
        <v>32.01533047</v>
      </c>
      <c r="F84" s="20" t="n">
        <v>4.99744137</v>
      </c>
      <c r="G84" s="18" t="n">
        <v>66.21707395999999</v>
      </c>
      <c r="H84" s="20" t="n">
        <v>5.01402101</v>
      </c>
      <c r="I84" s="18" t="n">
        <v>0</v>
      </c>
      <c r="J84" s="20" t="n">
        <v>0</v>
      </c>
      <c r="K84" s="18" t="n">
        <v>0</v>
      </c>
      <c r="L84" s="20" t="n">
        <v>0</v>
      </c>
      <c r="M84" s="18" t="n">
        <v>0</v>
      </c>
      <c r="N84" s="20" t="n">
        <v>0</v>
      </c>
      <c r="O84" s="18" t="n">
        <v>0</v>
      </c>
      <c r="P84" s="20" t="n">
        <v>0</v>
      </c>
      <c r="Q84" s="18" t="n">
        <v>1.76759557</v>
      </c>
      <c r="R84" s="20" t="n">
        <v>1.22243926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(6273.0/B7*100)</f>
        <v/>
      </c>
      <c r="D7" s="19" t="n">
        <v>890</v>
      </c>
      <c r="E7" s="18" t="n">
        <v>9.20968527</v>
      </c>
      <c r="F7" s="20" t="n">
        <v>1.1885353</v>
      </c>
      <c r="G7" s="18" t="n">
        <v>84.798455</v>
      </c>
      <c r="H7" s="20" t="n">
        <v>1.33172551</v>
      </c>
      <c r="I7" s="18" t="n">
        <v>0</v>
      </c>
      <c r="J7" s="20" t="n">
        <v>0</v>
      </c>
      <c r="K7" s="18" t="n">
        <v>0.09083376999999999</v>
      </c>
      <c r="L7" s="20" t="n">
        <v>0.07333683000000001</v>
      </c>
      <c r="M7" s="18" t="n">
        <v>0.16446342</v>
      </c>
      <c r="N7" s="20" t="n">
        <v>0.15376406</v>
      </c>
      <c r="O7" s="18" t="n">
        <v>0</v>
      </c>
      <c r="P7" s="20" t="n">
        <v>0</v>
      </c>
      <c r="Q7" s="18" t="n">
        <v>5.73656254</v>
      </c>
      <c r="R7" s="20" t="n">
        <v>0.9242995000000001</v>
      </c>
    </row>
    <row r="8" spans="1:18">
      <c r="A8" s="15" t="s">
        <v>430</v>
      </c>
      <c r="B8" s="17" t="n">
        <v>3443</v>
      </c>
      <c r="C8" s="18">
        <f>(3012.0/B8*100)</f>
        <v/>
      </c>
      <c r="D8" s="19" t="n">
        <v>431</v>
      </c>
      <c r="E8" s="18" t="n">
        <v>20.24725056</v>
      </c>
      <c r="F8" s="20" t="n">
        <v>2.38093661</v>
      </c>
      <c r="G8" s="18" t="n">
        <v>64.99450165</v>
      </c>
      <c r="H8" s="20" t="n">
        <v>2.75648212</v>
      </c>
      <c r="I8" s="18" t="n">
        <v>0</v>
      </c>
      <c r="J8" s="20" t="n">
        <v>0</v>
      </c>
      <c r="K8" s="18" t="n">
        <v>0</v>
      </c>
      <c r="L8" s="20" t="n">
        <v>0</v>
      </c>
      <c r="M8" s="18" t="n">
        <v>0</v>
      </c>
      <c r="N8" s="20" t="n">
        <v>0</v>
      </c>
      <c r="O8" s="18" t="n">
        <v>0</v>
      </c>
      <c r="P8" s="20" t="n">
        <v>0</v>
      </c>
      <c r="Q8" s="18" t="n">
        <v>14.75824779</v>
      </c>
      <c r="R8" s="20" t="n">
        <v>1.48024313</v>
      </c>
    </row>
    <row r="9" spans="1:18">
      <c r="A9" s="15" t="s">
        <v>431</v>
      </c>
      <c r="B9" s="17" t="n">
        <v>4752</v>
      </c>
      <c r="C9" s="18">
        <f>(4182.0/B9*100)</f>
        <v/>
      </c>
      <c r="D9" s="19" t="n">
        <v>570</v>
      </c>
      <c r="E9" s="18" t="n">
        <v>19.55157816</v>
      </c>
      <c r="F9" s="20" t="n">
        <v>1.74796886</v>
      </c>
      <c r="G9" s="18" t="n">
        <v>66.49374854</v>
      </c>
      <c r="H9" s="20" t="n">
        <v>1.90419535</v>
      </c>
      <c r="I9" s="18" t="n">
        <v>0</v>
      </c>
      <c r="J9" s="20" t="n">
        <v>0</v>
      </c>
      <c r="K9" s="18" t="n">
        <v>0.47788714</v>
      </c>
      <c r="L9" s="20" t="n">
        <v>0.34412557</v>
      </c>
      <c r="M9" s="18" t="n">
        <v>0.15308586</v>
      </c>
      <c r="N9" s="20" t="n">
        <v>0.15620177</v>
      </c>
      <c r="O9" s="18" t="n">
        <v>0</v>
      </c>
      <c r="P9" s="20" t="n">
        <v>0</v>
      </c>
      <c r="Q9" s="18" t="n">
        <v>13.32370029</v>
      </c>
      <c r="R9" s="20" t="n">
        <v>1.54009778</v>
      </c>
    </row>
    <row r="10" spans="1:18">
      <c r="A10" s="15" t="s">
        <v>432</v>
      </c>
      <c r="B10" s="17" t="n">
        <v>10022</v>
      </c>
      <c r="C10" s="18">
        <f>(8803.0/B10*100)</f>
        <v/>
      </c>
      <c r="D10" s="19" t="n">
        <v>1219</v>
      </c>
      <c r="E10" s="18" t="n">
        <v>15.27817612</v>
      </c>
      <c r="F10" s="20" t="n">
        <v>1.43437399</v>
      </c>
      <c r="G10" s="18" t="n">
        <v>81.38621799000001</v>
      </c>
      <c r="H10" s="20" t="n">
        <v>1.53039197</v>
      </c>
      <c r="I10" s="18" t="n">
        <v>0</v>
      </c>
      <c r="J10" s="20" t="n">
        <v>0</v>
      </c>
      <c r="K10" s="18" t="n">
        <v>0.20114155</v>
      </c>
      <c r="L10" s="20" t="n">
        <v>0.15844468</v>
      </c>
      <c r="M10" s="18" t="n">
        <v>0</v>
      </c>
      <c r="N10" s="20" t="n">
        <v>0</v>
      </c>
      <c r="O10" s="18" t="n">
        <v>0</v>
      </c>
      <c r="P10" s="20" t="n">
        <v>0</v>
      </c>
      <c r="Q10" s="18" t="n">
        <v>3.13446434</v>
      </c>
      <c r="R10" s="20" t="n">
        <v>0.7810699800000001</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24.9784182</v>
      </c>
      <c r="F12" s="20" t="n">
        <v>2.78398819</v>
      </c>
      <c r="G12" s="18" t="n">
        <v>62.81631927</v>
      </c>
      <c r="H12" s="20" t="n">
        <v>3.06372603</v>
      </c>
      <c r="I12" s="18" t="n">
        <v>0</v>
      </c>
      <c r="J12" s="20" t="n">
        <v>0</v>
      </c>
      <c r="K12" s="18" t="n">
        <v>0</v>
      </c>
      <c r="L12" s="20" t="n">
        <v>0</v>
      </c>
      <c r="M12" s="18" t="n">
        <v>0</v>
      </c>
      <c r="N12" s="20" t="n">
        <v>0</v>
      </c>
      <c r="O12" s="18" t="n">
        <v>0</v>
      </c>
      <c r="P12" s="20" t="n">
        <v>0</v>
      </c>
      <c r="Q12" s="18" t="n">
        <v>12.20526253</v>
      </c>
      <c r="R12" s="20" t="n">
        <v>1.87711555</v>
      </c>
    </row>
    <row r="13" spans="1:18">
      <c r="A13" s="15" t="s">
        <v>435</v>
      </c>
      <c r="B13" s="17" t="n">
        <v>3602</v>
      </c>
      <c r="C13" s="18">
        <f>(3186.0/B13*100)</f>
        <v/>
      </c>
      <c r="D13" s="19" t="n">
        <v>416</v>
      </c>
      <c r="E13" s="18" t="n">
        <v>17.01549773</v>
      </c>
      <c r="F13" s="20" t="n">
        <v>1.89992821</v>
      </c>
      <c r="G13" s="18" t="n">
        <v>75.39942315</v>
      </c>
      <c r="H13" s="20" t="n">
        <v>2.3357968</v>
      </c>
      <c r="I13" s="18" t="n">
        <v>0</v>
      </c>
      <c r="J13" s="20" t="n">
        <v>0</v>
      </c>
      <c r="K13" s="18" t="n">
        <v>0.6600657</v>
      </c>
      <c r="L13" s="20" t="n">
        <v>0.52643597</v>
      </c>
      <c r="M13" s="18" t="n">
        <v>0</v>
      </c>
      <c r="N13" s="20" t="n">
        <v>0</v>
      </c>
      <c r="O13" s="18" t="n">
        <v>0</v>
      </c>
      <c r="P13" s="20" t="n">
        <v>0</v>
      </c>
      <c r="Q13" s="18" t="n">
        <v>6.92501341</v>
      </c>
      <c r="R13" s="20" t="n">
        <v>1.30863194</v>
      </c>
    </row>
    <row r="14" spans="1:18">
      <c r="A14" s="15" t="s">
        <v>436</v>
      </c>
      <c r="B14" s="17" t="n">
        <v>2788</v>
      </c>
      <c r="C14" s="18">
        <f>(2444.0/B14*100)</f>
        <v/>
      </c>
      <c r="D14" s="19" t="n">
        <v>344</v>
      </c>
      <c r="E14" s="18" t="n">
        <v>16.33967815</v>
      </c>
      <c r="F14" s="20" t="n">
        <v>2.04539474</v>
      </c>
      <c r="G14" s="18" t="n">
        <v>81.24797002</v>
      </c>
      <c r="H14" s="20" t="n">
        <v>2.25954448</v>
      </c>
      <c r="I14" s="18" t="n">
        <v>0</v>
      </c>
      <c r="J14" s="20" t="n">
        <v>0</v>
      </c>
      <c r="K14" s="18" t="n">
        <v>0</v>
      </c>
      <c r="L14" s="20" t="n">
        <v>0</v>
      </c>
      <c r="M14" s="18" t="n">
        <v>0</v>
      </c>
      <c r="N14" s="20" t="n">
        <v>0</v>
      </c>
      <c r="O14" s="18" t="n">
        <v>0</v>
      </c>
      <c r="P14" s="20" t="n">
        <v>0</v>
      </c>
      <c r="Q14" s="18" t="n">
        <v>2.41235183</v>
      </c>
      <c r="R14" s="20" t="n">
        <v>0.79795982</v>
      </c>
    </row>
    <row r="15" spans="1:18">
      <c r="A15" s="15" t="s">
        <v>437</v>
      </c>
      <c r="B15" s="17" t="n">
        <v>2863</v>
      </c>
      <c r="C15" s="18">
        <f>(2519.0/B15*100)</f>
        <v/>
      </c>
      <c r="D15" s="19" t="n">
        <v>344</v>
      </c>
      <c r="E15" s="18" t="n">
        <v>8.230323139999999</v>
      </c>
      <c r="F15" s="20" t="n">
        <v>1.43792419</v>
      </c>
      <c r="G15" s="18" t="n">
        <v>87.23922009</v>
      </c>
      <c r="H15" s="20" t="n">
        <v>1.65657793</v>
      </c>
      <c r="I15" s="18" t="n">
        <v>0</v>
      </c>
      <c r="J15" s="20" t="n">
        <v>0</v>
      </c>
      <c r="K15" s="18" t="n">
        <v>0.31298393</v>
      </c>
      <c r="L15" s="20" t="n">
        <v>0.29444066</v>
      </c>
      <c r="M15" s="18" t="n">
        <v>0</v>
      </c>
      <c r="N15" s="20" t="n">
        <v>0</v>
      </c>
      <c r="O15" s="18" t="n">
        <v>0</v>
      </c>
      <c r="P15" s="20" t="n">
        <v>0</v>
      </c>
      <c r="Q15" s="18" t="n">
        <v>4.21747284</v>
      </c>
      <c r="R15" s="20" t="n">
        <v>0.98529374</v>
      </c>
    </row>
    <row r="16" spans="1:18">
      <c r="A16" s="15" t="s">
        <v>438</v>
      </c>
      <c r="B16" s="17" t="n">
        <v>3111</v>
      </c>
      <c r="C16" s="18">
        <f>(2743.0/B16*100)</f>
        <v/>
      </c>
      <c r="D16" s="19" t="n">
        <v>368</v>
      </c>
      <c r="E16" s="18" t="n">
        <v>13.92219782</v>
      </c>
      <c r="F16" s="20" t="n">
        <v>1.80846427</v>
      </c>
      <c r="G16" s="18" t="n">
        <v>67.56538551</v>
      </c>
      <c r="H16" s="20" t="n">
        <v>2.59507651</v>
      </c>
      <c r="I16" s="18" t="n">
        <v>0</v>
      </c>
      <c r="J16" s="20" t="n">
        <v>0</v>
      </c>
      <c r="K16" s="18" t="n">
        <v>0.1924443</v>
      </c>
      <c r="L16" s="20" t="n">
        <v>0.19311186</v>
      </c>
      <c r="M16" s="18" t="n">
        <v>0</v>
      </c>
      <c r="N16" s="20" t="n">
        <v>0</v>
      </c>
      <c r="O16" s="18" t="n">
        <v>0</v>
      </c>
      <c r="P16" s="20" t="n">
        <v>0</v>
      </c>
      <c r="Q16" s="18" t="n">
        <v>18.31997237</v>
      </c>
      <c r="R16" s="20" t="n">
        <v>2.19773706</v>
      </c>
    </row>
    <row r="17" spans="1:18">
      <c r="A17" s="15" t="s">
        <v>439</v>
      </c>
      <c r="B17" s="17" t="n">
        <v>3197</v>
      </c>
      <c r="C17" s="18">
        <f>(2803.0/B17*100)</f>
        <v/>
      </c>
      <c r="D17" s="19" t="n">
        <v>394</v>
      </c>
      <c r="E17" s="18" t="n">
        <v>19.74790937</v>
      </c>
      <c r="F17" s="20" t="n">
        <v>2.00745915</v>
      </c>
      <c r="G17" s="18" t="n">
        <v>68.03471291</v>
      </c>
      <c r="H17" s="20" t="n">
        <v>2.52841564</v>
      </c>
      <c r="I17" s="18" t="n">
        <v>0</v>
      </c>
      <c r="J17" s="20" t="n">
        <v>0</v>
      </c>
      <c r="K17" s="18" t="n">
        <v>0</v>
      </c>
      <c r="L17" s="20" t="n">
        <v>0</v>
      </c>
      <c r="M17" s="18" t="n">
        <v>0</v>
      </c>
      <c r="N17" s="20" t="n">
        <v>0</v>
      </c>
      <c r="O17" s="18" t="n">
        <v>0</v>
      </c>
      <c r="P17" s="20" t="n">
        <v>0</v>
      </c>
      <c r="Q17" s="18" t="n">
        <v>12.21737771</v>
      </c>
      <c r="R17" s="20" t="n">
        <v>1.72488595</v>
      </c>
    </row>
    <row r="18" spans="1:18">
      <c r="A18" s="15" t="s">
        <v>440</v>
      </c>
      <c r="B18" s="17" t="n">
        <v>2706</v>
      </c>
      <c r="C18" s="18">
        <f>(2381.0/B18*100)</f>
        <v/>
      </c>
      <c r="D18" s="19" t="n">
        <v>325</v>
      </c>
      <c r="E18" s="18" t="n">
        <v>12.07635612</v>
      </c>
      <c r="F18" s="20" t="n">
        <v>1.91711955</v>
      </c>
      <c r="G18" s="18" t="n">
        <v>77.26630582999999</v>
      </c>
      <c r="H18" s="20" t="n">
        <v>2.73113532</v>
      </c>
      <c r="I18" s="18" t="n">
        <v>0</v>
      </c>
      <c r="J18" s="20" t="n">
        <v>0</v>
      </c>
      <c r="K18" s="18" t="n">
        <v>0.26258158</v>
      </c>
      <c r="L18" s="20" t="n">
        <v>0.25756256</v>
      </c>
      <c r="M18" s="18" t="n">
        <v>0</v>
      </c>
      <c r="N18" s="20" t="n">
        <v>0</v>
      </c>
      <c r="O18" s="18" t="n">
        <v>0</v>
      </c>
      <c r="P18" s="20" t="n">
        <v>0</v>
      </c>
      <c r="Q18" s="18" t="n">
        <v>10.39475647</v>
      </c>
      <c r="R18" s="20" t="n">
        <v>1.88279173</v>
      </c>
    </row>
    <row r="19" spans="1:18">
      <c r="A19" s="15" t="s">
        <v>441</v>
      </c>
      <c r="B19" s="17" t="n">
        <v>2850</v>
      </c>
      <c r="C19" s="18">
        <f>(2513.0/B19*100)</f>
        <v/>
      </c>
      <c r="D19" s="19" t="n">
        <v>337</v>
      </c>
      <c r="E19" s="18" t="n">
        <v>16.08634874</v>
      </c>
      <c r="F19" s="20" t="n">
        <v>2.45813502</v>
      </c>
      <c r="G19" s="18" t="n">
        <v>74.53163049</v>
      </c>
      <c r="H19" s="20" t="n">
        <v>2.67860767</v>
      </c>
      <c r="I19" s="18" t="n">
        <v>0</v>
      </c>
      <c r="J19" s="20" t="n">
        <v>0</v>
      </c>
      <c r="K19" s="18" t="n">
        <v>0</v>
      </c>
      <c r="L19" s="20" t="n">
        <v>0</v>
      </c>
      <c r="M19" s="18" t="n">
        <v>0</v>
      </c>
      <c r="N19" s="20" t="n">
        <v>0</v>
      </c>
      <c r="O19" s="18" t="n">
        <v>0</v>
      </c>
      <c r="P19" s="20" t="n">
        <v>0</v>
      </c>
      <c r="Q19" s="18" t="n">
        <v>9.38202077</v>
      </c>
      <c r="R19" s="20" t="n">
        <v>1.78467317</v>
      </c>
    </row>
    <row r="20" spans="1:18">
      <c r="A20" s="15" t="s">
        <v>442</v>
      </c>
      <c r="B20" s="17" t="n">
        <v>1741</v>
      </c>
      <c r="C20" s="18">
        <f>(1529.0/B20*100)</f>
        <v/>
      </c>
      <c r="D20" s="19" t="n">
        <v>212</v>
      </c>
      <c r="E20" s="18" t="n">
        <v>23.90086032</v>
      </c>
      <c r="F20" s="20" t="n">
        <v>3.1787171</v>
      </c>
      <c r="G20" s="18" t="n">
        <v>65.8225546</v>
      </c>
      <c r="H20" s="20" t="n">
        <v>3.55412736</v>
      </c>
      <c r="I20" s="18" t="n">
        <v>0</v>
      </c>
      <c r="J20" s="20" t="n">
        <v>0</v>
      </c>
      <c r="K20" s="18" t="n">
        <v>0.44884683</v>
      </c>
      <c r="L20" s="20" t="n">
        <v>0.45466541</v>
      </c>
      <c r="M20" s="18" t="n">
        <v>1.14880082</v>
      </c>
      <c r="N20" s="20" t="n">
        <v>0.85323102</v>
      </c>
      <c r="O20" s="18" t="n">
        <v>0</v>
      </c>
      <c r="P20" s="20" t="n">
        <v>0</v>
      </c>
      <c r="Q20" s="18" t="n">
        <v>8.67893743</v>
      </c>
      <c r="R20" s="20" t="n">
        <v>1.74960818</v>
      </c>
    </row>
    <row r="21" spans="1:18">
      <c r="A21" s="15" t="s">
        <v>443</v>
      </c>
      <c r="B21" s="17" t="n">
        <v>2833</v>
      </c>
      <c r="C21" s="18">
        <f>(2375.0/B21*100)</f>
        <v/>
      </c>
      <c r="D21" s="19" t="n">
        <v>458</v>
      </c>
      <c r="E21" s="18" t="n">
        <v>8.408926879999999</v>
      </c>
      <c r="F21" s="20" t="n">
        <v>1.21089906</v>
      </c>
      <c r="G21" s="18" t="n">
        <v>89.16808594</v>
      </c>
      <c r="H21" s="20" t="n">
        <v>1.44922695</v>
      </c>
      <c r="I21" s="18" t="n">
        <v>0</v>
      </c>
      <c r="J21" s="20" t="n">
        <v>0</v>
      </c>
      <c r="K21" s="18" t="n">
        <v>0.19198425</v>
      </c>
      <c r="L21" s="20" t="n">
        <v>0.13822128</v>
      </c>
      <c r="M21" s="18" t="n">
        <v>0</v>
      </c>
      <c r="N21" s="20" t="n">
        <v>0</v>
      </c>
      <c r="O21" s="18" t="n">
        <v>0</v>
      </c>
      <c r="P21" s="20" t="n">
        <v>0</v>
      </c>
      <c r="Q21" s="18" t="n">
        <v>2.23100293</v>
      </c>
      <c r="R21" s="20" t="n">
        <v>0.73057413</v>
      </c>
    </row>
    <row r="22" spans="1:18">
      <c r="A22" s="15" t="s">
        <v>444</v>
      </c>
      <c r="B22" s="17" t="n">
        <v>3667</v>
      </c>
      <c r="C22" s="18">
        <f>(3198.0/B22*100)</f>
        <v/>
      </c>
      <c r="D22" s="19" t="n">
        <v>469</v>
      </c>
      <c r="E22" s="18" t="n">
        <v>14.53376588</v>
      </c>
      <c r="F22" s="20" t="n">
        <v>1.52258117</v>
      </c>
      <c r="G22" s="18" t="n">
        <v>77.37090215000001</v>
      </c>
      <c r="H22" s="20" t="n">
        <v>1.85361985</v>
      </c>
      <c r="I22" s="18" t="n">
        <v>0</v>
      </c>
      <c r="J22" s="20" t="n">
        <v>0</v>
      </c>
      <c r="K22" s="18" t="n">
        <v>0</v>
      </c>
      <c r="L22" s="20" t="n">
        <v>0</v>
      </c>
      <c r="M22" s="18" t="n">
        <v>0</v>
      </c>
      <c r="N22" s="20" t="n">
        <v>0</v>
      </c>
      <c r="O22" s="18" t="n">
        <v>0</v>
      </c>
      <c r="P22" s="20" t="n">
        <v>0</v>
      </c>
      <c r="Q22" s="18" t="n">
        <v>8.09533197</v>
      </c>
      <c r="R22" s="20" t="n">
        <v>1.14758127</v>
      </c>
    </row>
    <row r="23" spans="1:18">
      <c r="A23" s="15" t="s">
        <v>445</v>
      </c>
      <c r="B23" s="17" t="n">
        <v>5792</v>
      </c>
      <c r="C23" s="18">
        <f>(5075.0/B23*100)</f>
        <v/>
      </c>
      <c r="D23" s="19" t="n">
        <v>717</v>
      </c>
      <c r="E23" s="18" t="n">
        <v>11.94331828</v>
      </c>
      <c r="F23" s="20" t="n">
        <v>1.96915884</v>
      </c>
      <c r="G23" s="18" t="n">
        <v>74.4688658</v>
      </c>
      <c r="H23" s="20" t="n">
        <v>2.64135454</v>
      </c>
      <c r="I23" s="18" t="n">
        <v>0</v>
      </c>
      <c r="J23" s="20" t="n">
        <v>0</v>
      </c>
      <c r="K23" s="18" t="n">
        <v>0.14684467</v>
      </c>
      <c r="L23" s="20" t="n">
        <v>0.13732498</v>
      </c>
      <c r="M23" s="18" t="n">
        <v>1.62856528</v>
      </c>
      <c r="N23" s="20" t="n">
        <v>1.38486293</v>
      </c>
      <c r="O23" s="18" t="n">
        <v>0</v>
      </c>
      <c r="P23" s="20" t="n">
        <v>0</v>
      </c>
      <c r="Q23" s="18" t="n">
        <v>11.81240597</v>
      </c>
      <c r="R23" s="20" t="n">
        <v>2.01157031</v>
      </c>
    </row>
    <row r="24" spans="1:18">
      <c r="A24" s="15" t="s">
        <v>446</v>
      </c>
      <c r="B24" s="17" t="n">
        <v>3309</v>
      </c>
      <c r="C24" s="18">
        <f>(2922.0/B24*100)</f>
        <v/>
      </c>
      <c r="D24" s="19" t="n">
        <v>387</v>
      </c>
      <c r="E24" s="18" t="n">
        <v>8.04342044</v>
      </c>
      <c r="F24" s="20" t="n">
        <v>1.57697263</v>
      </c>
      <c r="G24" s="18" t="n">
        <v>86.56370944</v>
      </c>
      <c r="H24" s="20" t="n">
        <v>1.94501895</v>
      </c>
      <c r="I24" s="18" t="n">
        <v>0</v>
      </c>
      <c r="J24" s="20" t="n">
        <v>0</v>
      </c>
      <c r="K24" s="18" t="n">
        <v>0</v>
      </c>
      <c r="L24" s="20" t="n">
        <v>0</v>
      </c>
      <c r="M24" s="18" t="n">
        <v>0</v>
      </c>
      <c r="N24" s="20" t="n">
        <v>0</v>
      </c>
      <c r="O24" s="18" t="n">
        <v>0</v>
      </c>
      <c r="P24" s="20" t="n">
        <v>0</v>
      </c>
      <c r="Q24" s="18" t="n">
        <v>5.39287011</v>
      </c>
      <c r="R24" s="20" t="n">
        <v>1.27409104</v>
      </c>
    </row>
    <row r="25" spans="1:18">
      <c r="A25" s="15" t="s">
        <v>447</v>
      </c>
      <c r="B25" s="17" t="n">
        <v>2669</v>
      </c>
      <c r="C25" s="18">
        <f>(2339.0/B25*100)</f>
        <v/>
      </c>
      <c r="D25" s="19" t="n">
        <v>330</v>
      </c>
      <c r="E25" s="18" t="n">
        <v>23.94361363</v>
      </c>
      <c r="F25" s="20" t="n">
        <v>2.61734106</v>
      </c>
      <c r="G25" s="18" t="n">
        <v>71.28603429</v>
      </c>
      <c r="H25" s="20" t="n">
        <v>2.63967198</v>
      </c>
      <c r="I25" s="18" t="n">
        <v>0</v>
      </c>
      <c r="J25" s="20" t="n">
        <v>0</v>
      </c>
      <c r="K25" s="18" t="n">
        <v>0.28467466</v>
      </c>
      <c r="L25" s="20" t="n">
        <v>0.28404007</v>
      </c>
      <c r="M25" s="18" t="n">
        <v>0</v>
      </c>
      <c r="N25" s="20" t="n">
        <v>0</v>
      </c>
      <c r="O25" s="18" t="n">
        <v>0</v>
      </c>
      <c r="P25" s="20" t="n">
        <v>0</v>
      </c>
      <c r="Q25" s="18" t="n">
        <v>4.48567742</v>
      </c>
      <c r="R25" s="20" t="n">
        <v>1.17371651</v>
      </c>
    </row>
    <row r="26" spans="1:18">
      <c r="A26" s="15" t="s">
        <v>448</v>
      </c>
      <c r="B26" s="17" t="n">
        <v>2419</v>
      </c>
      <c r="C26" s="18">
        <f>(2112.0/B26*100)</f>
        <v/>
      </c>
      <c r="D26" s="19" t="n">
        <v>307</v>
      </c>
      <c r="E26" s="18" t="n">
        <v>26.33396262</v>
      </c>
      <c r="F26" s="20" t="n">
        <v>2.50526154</v>
      </c>
      <c r="G26" s="18" t="n">
        <v>70.39189166</v>
      </c>
      <c r="H26" s="20" t="n">
        <v>2.68235957</v>
      </c>
      <c r="I26" s="18" t="n">
        <v>0</v>
      </c>
      <c r="J26" s="20" t="n">
        <v>0</v>
      </c>
      <c r="K26" s="18" t="n">
        <v>0</v>
      </c>
      <c r="L26" s="20" t="n">
        <v>0</v>
      </c>
      <c r="M26" s="18" t="n">
        <v>0</v>
      </c>
      <c r="N26" s="20" t="n">
        <v>0</v>
      </c>
      <c r="O26" s="18" t="n">
        <v>0</v>
      </c>
      <c r="P26" s="20" t="n">
        <v>0</v>
      </c>
      <c r="Q26" s="18" t="n">
        <v>3.27414572</v>
      </c>
      <c r="R26" s="20" t="n">
        <v>1.04512024</v>
      </c>
    </row>
    <row r="27" spans="1:18">
      <c r="A27" s="15" t="s">
        <v>449</v>
      </c>
      <c r="B27" s="17" t="n">
        <v>2683</v>
      </c>
      <c r="C27" s="18">
        <f>(2345.0/B27*100)</f>
        <v/>
      </c>
      <c r="D27" s="19" t="n">
        <v>338</v>
      </c>
      <c r="E27" s="18" t="n">
        <v>28.86631602</v>
      </c>
      <c r="F27" s="20" t="n">
        <v>2.60620297</v>
      </c>
      <c r="G27" s="18" t="n">
        <v>53.97162983</v>
      </c>
      <c r="H27" s="20" t="n">
        <v>2.79048675</v>
      </c>
      <c r="I27" s="18" t="n">
        <v>0</v>
      </c>
      <c r="J27" s="20" t="n">
        <v>0</v>
      </c>
      <c r="K27" s="18" t="n">
        <v>0</v>
      </c>
      <c r="L27" s="20" t="n">
        <v>0</v>
      </c>
      <c r="M27" s="18" t="n">
        <v>0</v>
      </c>
      <c r="N27" s="20" t="n">
        <v>0</v>
      </c>
      <c r="O27" s="18" t="n">
        <v>0</v>
      </c>
      <c r="P27" s="20" t="n">
        <v>0</v>
      </c>
      <c r="Q27" s="18" t="n">
        <v>17.16205414</v>
      </c>
      <c r="R27" s="20" t="n">
        <v>2.03993563</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12.00633068</v>
      </c>
      <c r="F29" s="20" t="n">
        <v>1.84940734</v>
      </c>
      <c r="G29" s="18" t="n">
        <v>85.58373661</v>
      </c>
      <c r="H29" s="20" t="n">
        <v>1.86532307</v>
      </c>
      <c r="I29" s="18" t="n">
        <v>0</v>
      </c>
      <c r="J29" s="20" t="n">
        <v>0</v>
      </c>
      <c r="K29" s="18" t="n">
        <v>0</v>
      </c>
      <c r="L29" s="20" t="n">
        <v>0</v>
      </c>
      <c r="M29" s="18" t="n">
        <v>0</v>
      </c>
      <c r="N29" s="20" t="n">
        <v>0</v>
      </c>
      <c r="O29" s="18" t="n">
        <v>0</v>
      </c>
      <c r="P29" s="20" t="n">
        <v>0</v>
      </c>
      <c r="Q29" s="18" t="n">
        <v>2.40993272</v>
      </c>
      <c r="R29" s="20" t="n">
        <v>0.64812162</v>
      </c>
    </row>
    <row r="30" spans="1:18">
      <c r="A30" s="15" t="s">
        <v>452</v>
      </c>
      <c r="B30" s="17" t="n">
        <v>2257</v>
      </c>
      <c r="C30" s="18">
        <f>(1962.0/B30*100)</f>
        <v/>
      </c>
      <c r="D30" s="19" t="n">
        <v>295</v>
      </c>
      <c r="E30" s="18" t="n">
        <v>11.39441396</v>
      </c>
      <c r="F30" s="20" t="n">
        <v>1.63122197</v>
      </c>
      <c r="G30" s="18" t="n">
        <v>80.22683154000001</v>
      </c>
      <c r="H30" s="20" t="n">
        <v>2.17419243</v>
      </c>
      <c r="I30" s="18" t="n">
        <v>0</v>
      </c>
      <c r="J30" s="20" t="n">
        <v>0</v>
      </c>
      <c r="K30" s="18" t="n">
        <v>0.48018523</v>
      </c>
      <c r="L30" s="20" t="n">
        <v>0.48788709</v>
      </c>
      <c r="M30" s="18" t="n">
        <v>0</v>
      </c>
      <c r="N30" s="20" t="n">
        <v>0</v>
      </c>
      <c r="O30" s="18" t="n">
        <v>0</v>
      </c>
      <c r="P30" s="20" t="n">
        <v>0</v>
      </c>
      <c r="Q30" s="18" t="n">
        <v>7.89856928</v>
      </c>
      <c r="R30" s="20" t="n">
        <v>1.74874892</v>
      </c>
    </row>
    <row r="31" spans="1:18">
      <c r="A31" s="15" t="s">
        <v>453</v>
      </c>
      <c r="B31" s="17" t="n">
        <v>2706</v>
      </c>
      <c r="C31" s="18">
        <f>(2373.0/B31*100)</f>
        <v/>
      </c>
      <c r="D31" s="19" t="n">
        <v>333</v>
      </c>
      <c r="E31" s="18" t="n">
        <v>18.80137236</v>
      </c>
      <c r="F31" s="20" t="n">
        <v>1.9082471</v>
      </c>
      <c r="G31" s="18" t="n">
        <v>74.66658956000001</v>
      </c>
      <c r="H31" s="20" t="n">
        <v>2.50178125</v>
      </c>
      <c r="I31" s="18" t="n">
        <v>0</v>
      </c>
      <c r="J31" s="20" t="n">
        <v>0</v>
      </c>
      <c r="K31" s="18" t="n">
        <v>0</v>
      </c>
      <c r="L31" s="20" t="n">
        <v>0</v>
      </c>
      <c r="M31" s="18" t="n">
        <v>0</v>
      </c>
      <c r="N31" s="20" t="n">
        <v>0</v>
      </c>
      <c r="O31" s="18" t="n">
        <v>0</v>
      </c>
      <c r="P31" s="20" t="n">
        <v>0</v>
      </c>
      <c r="Q31" s="18" t="n">
        <v>6.53203808</v>
      </c>
      <c r="R31" s="20" t="n">
        <v>1.44510953</v>
      </c>
    </row>
    <row r="32" spans="1:18">
      <c r="A32" s="15" t="s">
        <v>454</v>
      </c>
      <c r="B32" s="17" t="n">
        <v>2209</v>
      </c>
      <c r="C32" s="18">
        <f>(1827.0/B32*100)</f>
        <v/>
      </c>
      <c r="D32" s="19" t="n">
        <v>382</v>
      </c>
      <c r="E32" s="18" t="n">
        <v>19.49872282</v>
      </c>
      <c r="F32" s="20" t="n">
        <v>2.03984985</v>
      </c>
      <c r="G32" s="18" t="n">
        <v>75.67247949</v>
      </c>
      <c r="H32" s="20" t="n">
        <v>2.35148275</v>
      </c>
      <c r="I32" s="18" t="n">
        <v>0</v>
      </c>
      <c r="J32" s="20" t="n">
        <v>0</v>
      </c>
      <c r="K32" s="18" t="n">
        <v>0</v>
      </c>
      <c r="L32" s="20" t="n">
        <v>0</v>
      </c>
      <c r="M32" s="18" t="n">
        <v>0</v>
      </c>
      <c r="N32" s="20" t="n">
        <v>0</v>
      </c>
      <c r="O32" s="18" t="n">
        <v>0</v>
      </c>
      <c r="P32" s="20" t="n">
        <v>0</v>
      </c>
      <c r="Q32" s="18" t="n">
        <v>4.82879769</v>
      </c>
      <c r="R32" s="20" t="n">
        <v>0.90708928</v>
      </c>
    </row>
    <row r="33" spans="1:18">
      <c r="A33" s="15" t="s">
        <v>455</v>
      </c>
      <c r="B33" s="17" t="n">
        <v>3651</v>
      </c>
      <c r="C33" s="18">
        <f>(3194.0/B33*100)</f>
        <v/>
      </c>
      <c r="D33" s="19" t="n">
        <v>457</v>
      </c>
      <c r="E33" s="18" t="n">
        <v>22.2444756</v>
      </c>
      <c r="F33" s="20" t="n">
        <v>2.03248983</v>
      </c>
      <c r="G33" s="18" t="n">
        <v>73.01247669999999</v>
      </c>
      <c r="H33" s="20" t="n">
        <v>2.54953161</v>
      </c>
      <c r="I33" s="18" t="n">
        <v>0</v>
      </c>
      <c r="J33" s="20" t="n">
        <v>0</v>
      </c>
      <c r="K33" s="18" t="n">
        <v>0</v>
      </c>
      <c r="L33" s="20" t="n">
        <v>0</v>
      </c>
      <c r="M33" s="18" t="n">
        <v>0</v>
      </c>
      <c r="N33" s="20" t="n">
        <v>0</v>
      </c>
      <c r="O33" s="18" t="n">
        <v>0</v>
      </c>
      <c r="P33" s="20" t="n">
        <v>0</v>
      </c>
      <c r="Q33" s="18" t="n">
        <v>4.74304769</v>
      </c>
      <c r="R33" s="20" t="n">
        <v>1.28009216</v>
      </c>
    </row>
    <row r="34" spans="1:18">
      <c r="A34" s="15" t="s">
        <v>456</v>
      </c>
      <c r="B34" s="17" t="n">
        <v>3035</v>
      </c>
      <c r="C34" s="18">
        <f>(2657.0/B34*100)</f>
        <v/>
      </c>
      <c r="D34" s="19" t="n">
        <v>378</v>
      </c>
      <c r="E34" s="18" t="n">
        <v>31.08292391</v>
      </c>
      <c r="F34" s="20" t="n">
        <v>2.5577413</v>
      </c>
      <c r="G34" s="18" t="n">
        <v>55.18596276</v>
      </c>
      <c r="H34" s="20" t="n">
        <v>2.83748769</v>
      </c>
      <c r="I34" s="18" t="n">
        <v>0</v>
      </c>
      <c r="J34" s="20" t="n">
        <v>0</v>
      </c>
      <c r="K34" s="18" t="n">
        <v>0</v>
      </c>
      <c r="L34" s="20" t="n">
        <v>0</v>
      </c>
      <c r="M34" s="18" t="n">
        <v>0</v>
      </c>
      <c r="N34" s="20" t="n">
        <v>0</v>
      </c>
      <c r="O34" s="18" t="n">
        <v>0</v>
      </c>
      <c r="P34" s="20" t="n">
        <v>0</v>
      </c>
      <c r="Q34" s="18" t="n">
        <v>13.73111333</v>
      </c>
      <c r="R34" s="20" t="n">
        <v>2.18381777</v>
      </c>
    </row>
    <row r="35" spans="1:18">
      <c r="A35" s="15" t="s">
        <v>457</v>
      </c>
      <c r="B35" s="17" t="n">
        <v>2901</v>
      </c>
      <c r="C35" s="18">
        <f>(2529.0/B35*100)</f>
        <v/>
      </c>
      <c r="D35" s="19" t="n">
        <v>372</v>
      </c>
      <c r="E35" s="18" t="n">
        <v>14.68567288</v>
      </c>
      <c r="F35" s="20" t="n">
        <v>1.93775815</v>
      </c>
      <c r="G35" s="18" t="n">
        <v>77.19538704</v>
      </c>
      <c r="H35" s="20" t="n">
        <v>2.54788954</v>
      </c>
      <c r="I35" s="18" t="n">
        <v>0</v>
      </c>
      <c r="J35" s="20" t="n">
        <v>0</v>
      </c>
      <c r="K35" s="18" t="n">
        <v>0.09675664</v>
      </c>
      <c r="L35" s="20" t="n">
        <v>0.09808828</v>
      </c>
      <c r="M35" s="18" t="n">
        <v>0</v>
      </c>
      <c r="N35" s="20" t="n">
        <v>0</v>
      </c>
      <c r="O35" s="18" t="n">
        <v>0</v>
      </c>
      <c r="P35" s="20" t="n">
        <v>0</v>
      </c>
      <c r="Q35" s="18" t="n">
        <v>8.02218343</v>
      </c>
      <c r="R35" s="20" t="n">
        <v>1.53554144</v>
      </c>
    </row>
    <row r="36" spans="1:18">
      <c r="A36" s="15" t="s">
        <v>458</v>
      </c>
      <c r="B36" s="17" t="n">
        <v>3404</v>
      </c>
      <c r="C36" s="18">
        <f>(3008.0/B36*100)</f>
        <v/>
      </c>
      <c r="D36" s="19" t="n">
        <v>396</v>
      </c>
      <c r="E36" s="18" t="n">
        <v>17.59907566</v>
      </c>
      <c r="F36" s="20" t="n">
        <v>2.09330028</v>
      </c>
      <c r="G36" s="18" t="n">
        <v>75.96955943</v>
      </c>
      <c r="H36" s="20" t="n">
        <v>2.25133011</v>
      </c>
      <c r="I36" s="18" t="n">
        <v>0</v>
      </c>
      <c r="J36" s="20" t="n">
        <v>0</v>
      </c>
      <c r="K36" s="18" t="n">
        <v>0.36774146</v>
      </c>
      <c r="L36" s="20" t="n">
        <v>0.40582443</v>
      </c>
      <c r="M36" s="18" t="n">
        <v>0</v>
      </c>
      <c r="N36" s="20" t="n">
        <v>0</v>
      </c>
      <c r="O36" s="18" t="n">
        <v>0</v>
      </c>
      <c r="P36" s="20" t="n">
        <v>0</v>
      </c>
      <c r="Q36" s="18" t="n">
        <v>6.06362345</v>
      </c>
      <c r="R36" s="20" t="n">
        <v>1.33864803</v>
      </c>
    </row>
    <row r="37" spans="1:18">
      <c r="A37" s="15" t="s">
        <v>459</v>
      </c>
      <c r="B37" s="17" t="n">
        <v>2731</v>
      </c>
      <c r="C37" s="18">
        <f>(2409.0/B37*100)</f>
        <v/>
      </c>
      <c r="D37" s="19" t="n">
        <v>322</v>
      </c>
      <c r="E37" s="18" t="n">
        <v>13.66681955</v>
      </c>
      <c r="F37" s="20" t="n">
        <v>1.93215341</v>
      </c>
      <c r="G37" s="18" t="n">
        <v>77.72693667999999</v>
      </c>
      <c r="H37" s="20" t="n">
        <v>2.28985442</v>
      </c>
      <c r="I37" s="18" t="n">
        <v>0</v>
      </c>
      <c r="J37" s="20" t="n">
        <v>0</v>
      </c>
      <c r="K37" s="18" t="n">
        <v>0.31048334</v>
      </c>
      <c r="L37" s="20" t="n">
        <v>0.31118859</v>
      </c>
      <c r="M37" s="18" t="n">
        <v>0</v>
      </c>
      <c r="N37" s="20" t="n">
        <v>0</v>
      </c>
      <c r="O37" s="18" t="n">
        <v>0</v>
      </c>
      <c r="P37" s="20" t="n">
        <v>0</v>
      </c>
      <c r="Q37" s="18" t="n">
        <v>8.295760420000001</v>
      </c>
      <c r="R37" s="20" t="n">
        <v>1.51142662</v>
      </c>
    </row>
    <row r="38" spans="1:18">
      <c r="A38" s="15" t="s">
        <v>460</v>
      </c>
      <c r="B38" s="17" t="n">
        <v>2807</v>
      </c>
      <c r="C38" s="18">
        <f>(2374.0/B38*100)</f>
        <v/>
      </c>
      <c r="D38" s="19" t="n">
        <v>433</v>
      </c>
      <c r="E38" s="18" t="n">
        <v>26.37997772</v>
      </c>
      <c r="F38" s="20" t="n">
        <v>2.02747521</v>
      </c>
      <c r="G38" s="18" t="n">
        <v>61.80994259</v>
      </c>
      <c r="H38" s="20" t="n">
        <v>2.44199065</v>
      </c>
      <c r="I38" s="18" t="n">
        <v>0</v>
      </c>
      <c r="J38" s="20" t="n">
        <v>0</v>
      </c>
      <c r="K38" s="18" t="n">
        <v>0</v>
      </c>
      <c r="L38" s="20" t="n">
        <v>0</v>
      </c>
      <c r="M38" s="18" t="n">
        <v>0.25217172</v>
      </c>
      <c r="N38" s="20" t="n">
        <v>0.25125218</v>
      </c>
      <c r="O38" s="18" t="n">
        <v>0</v>
      </c>
      <c r="P38" s="20" t="n">
        <v>0</v>
      </c>
      <c r="Q38" s="18" t="n">
        <v>11.55790796</v>
      </c>
      <c r="R38" s="20" t="n">
        <v>1.55204163</v>
      </c>
    </row>
    <row r="39" spans="1:18">
      <c r="A39" s="15" t="s">
        <v>461</v>
      </c>
      <c r="B39" s="17" t="n">
        <v>2938</v>
      </c>
      <c r="C39" s="18">
        <f>(2572.0/B39*100)</f>
        <v/>
      </c>
      <c r="D39" s="19" t="n">
        <v>366</v>
      </c>
      <c r="E39" s="18" t="n">
        <v>18.74528357</v>
      </c>
      <c r="F39" s="20" t="n">
        <v>1.99027375</v>
      </c>
      <c r="G39" s="18" t="n">
        <v>76.70368788</v>
      </c>
      <c r="H39" s="20" t="n">
        <v>2.09568082</v>
      </c>
      <c r="I39" s="18" t="n">
        <v>0</v>
      </c>
      <c r="J39" s="20" t="n">
        <v>0</v>
      </c>
      <c r="K39" s="18" t="n">
        <v>0.8410237699999999</v>
      </c>
      <c r="L39" s="20" t="n">
        <v>0.64050922</v>
      </c>
      <c r="M39" s="18" t="n">
        <v>0.3224773</v>
      </c>
      <c r="N39" s="20" t="n">
        <v>0.42498298</v>
      </c>
      <c r="O39" s="18" t="n">
        <v>0</v>
      </c>
      <c r="P39" s="20" t="n">
        <v>0</v>
      </c>
      <c r="Q39" s="18" t="n">
        <v>3.38752748</v>
      </c>
      <c r="R39" s="20" t="n">
        <v>0.9826773600000001</v>
      </c>
    </row>
    <row r="40" spans="1:18">
      <c r="A40" s="15" t="s">
        <v>462</v>
      </c>
      <c r="B40" s="17" t="n">
        <v>6922</v>
      </c>
      <c r="C40" s="18">
        <f>(6046.0/B40*100)</f>
        <v/>
      </c>
      <c r="D40" s="19" t="n">
        <v>876</v>
      </c>
      <c r="E40" s="18" t="n">
        <v>7.93589853</v>
      </c>
      <c r="F40" s="20" t="n">
        <v>1.45045749</v>
      </c>
      <c r="G40" s="18" t="n">
        <v>86.57098265</v>
      </c>
      <c r="H40" s="20" t="n">
        <v>2.18145922</v>
      </c>
      <c r="I40" s="18" t="n">
        <v>0</v>
      </c>
      <c r="J40" s="20" t="n">
        <v>0</v>
      </c>
      <c r="K40" s="18" t="n">
        <v>0.01799707</v>
      </c>
      <c r="L40" s="20" t="n">
        <v>0.01818312</v>
      </c>
      <c r="M40" s="18" t="n">
        <v>0</v>
      </c>
      <c r="N40" s="20" t="n">
        <v>0</v>
      </c>
      <c r="O40" s="18" t="n">
        <v>0</v>
      </c>
      <c r="P40" s="20" t="n">
        <v>0</v>
      </c>
      <c r="Q40" s="18" t="n">
        <v>5.47512175</v>
      </c>
      <c r="R40" s="20" t="n">
        <v>1.3576803</v>
      </c>
    </row>
    <row r="41" spans="1:18">
      <c r="A41" s="15" t="s">
        <v>463</v>
      </c>
      <c r="B41" s="17" t="n">
        <v>2854</v>
      </c>
      <c r="C41" s="18">
        <f>(2539.0/B41*100)</f>
        <v/>
      </c>
      <c r="D41" s="19" t="n">
        <v>315</v>
      </c>
      <c r="E41" s="18" t="n">
        <v>17.75423699</v>
      </c>
      <c r="F41" s="20" t="n">
        <v>2.55380588</v>
      </c>
      <c r="G41" s="18" t="n">
        <v>81.14391621999999</v>
      </c>
      <c r="H41" s="20" t="n">
        <v>2.58212942</v>
      </c>
      <c r="I41" s="18" t="n">
        <v>0</v>
      </c>
      <c r="J41" s="20" t="n">
        <v>0</v>
      </c>
      <c r="K41" s="18" t="n">
        <v>0</v>
      </c>
      <c r="L41" s="20" t="n">
        <v>0</v>
      </c>
      <c r="M41" s="18" t="n">
        <v>0</v>
      </c>
      <c r="N41" s="20" t="n">
        <v>0</v>
      </c>
      <c r="O41" s="18" t="n">
        <v>0</v>
      </c>
      <c r="P41" s="20" t="n">
        <v>0</v>
      </c>
      <c r="Q41" s="18" t="n">
        <v>1.1018468</v>
      </c>
      <c r="R41" s="20" t="n">
        <v>0.52595466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(4121.0/B48*100)</f>
        <v/>
      </c>
      <c r="D48" s="19" t="n">
        <v>561</v>
      </c>
      <c r="E48" s="18" t="n">
        <v>22.18601611</v>
      </c>
      <c r="F48" s="20" t="n">
        <v>2.54440744</v>
      </c>
      <c r="G48" s="18" t="n">
        <v>71.84965638</v>
      </c>
      <c r="H48" s="20" t="n">
        <v>2.66726196</v>
      </c>
      <c r="I48" s="18" t="n">
        <v>0</v>
      </c>
      <c r="J48" s="20" t="n">
        <v>0</v>
      </c>
      <c r="K48" s="18" t="n">
        <v>0.31385006</v>
      </c>
      <c r="L48" s="20" t="n">
        <v>0.44567316</v>
      </c>
      <c r="M48" s="18" t="n">
        <v>0</v>
      </c>
      <c r="N48" s="20" t="n">
        <v>0</v>
      </c>
      <c r="O48" s="18" t="n">
        <v>0</v>
      </c>
      <c r="P48" s="20" t="n">
        <v>0</v>
      </c>
      <c r="Q48" s="18" t="n">
        <v>5.65047745</v>
      </c>
      <c r="R48" s="20" t="n">
        <v>1.11523048</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9.67597778</v>
      </c>
      <c r="F51" s="20" t="n">
        <v>1.81136839</v>
      </c>
      <c r="G51" s="18" t="n">
        <v>78.19228782</v>
      </c>
      <c r="H51" s="20" t="n">
        <v>2.09754776</v>
      </c>
      <c r="I51" s="18" t="n">
        <v>0</v>
      </c>
      <c r="J51" s="20" t="n">
        <v>0</v>
      </c>
      <c r="K51" s="18" t="n">
        <v>0</v>
      </c>
      <c r="L51" s="20" t="n">
        <v>0</v>
      </c>
      <c r="M51" s="18" t="n">
        <v>0</v>
      </c>
      <c r="N51" s="20" t="n">
        <v>0</v>
      </c>
      <c r="O51" s="18" t="n">
        <v>0</v>
      </c>
      <c r="P51" s="20" t="n">
        <v>0</v>
      </c>
      <c r="Q51" s="18" t="n">
        <v>12.13173439</v>
      </c>
      <c r="R51" s="20" t="n">
        <v>1.69219746</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17.78305612</v>
      </c>
      <c r="F55" s="20" t="n">
        <v>1.86127451</v>
      </c>
      <c r="G55" s="18" t="n">
        <v>78.46951137000001</v>
      </c>
      <c r="H55" s="20" t="n">
        <v>2.16389604</v>
      </c>
      <c r="I55" s="18" t="n">
        <v>0</v>
      </c>
      <c r="J55" s="20" t="n">
        <v>0</v>
      </c>
      <c r="K55" s="18" t="n">
        <v>0.87796701</v>
      </c>
      <c r="L55" s="20" t="n">
        <v>0.64863153</v>
      </c>
      <c r="M55" s="18" t="n">
        <v>0</v>
      </c>
      <c r="N55" s="20" t="n">
        <v>0</v>
      </c>
      <c r="O55" s="18" t="n">
        <v>0</v>
      </c>
      <c r="P55" s="20" t="n">
        <v>0</v>
      </c>
      <c r="Q55" s="18" t="n">
        <v>2.8694655</v>
      </c>
      <c r="R55" s="20" t="n">
        <v>1.0780048</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(2787.0/B61*100)</f>
        <v/>
      </c>
      <c r="D61" s="19" t="n">
        <v>414</v>
      </c>
      <c r="E61" s="18" t="n">
        <v>21.23767106</v>
      </c>
      <c r="F61" s="20" t="n">
        <v>2.14107495</v>
      </c>
      <c r="G61" s="18" t="n">
        <v>69.81396884999999</v>
      </c>
      <c r="H61" s="20" t="n">
        <v>2.52493184</v>
      </c>
      <c r="I61" s="18" t="n">
        <v>0</v>
      </c>
      <c r="J61" s="20" t="n">
        <v>0</v>
      </c>
      <c r="K61" s="18" t="n">
        <v>0.37380936</v>
      </c>
      <c r="L61" s="20" t="n">
        <v>0.32479889</v>
      </c>
      <c r="M61" s="18" t="n">
        <v>0</v>
      </c>
      <c r="N61" s="20" t="n">
        <v>0</v>
      </c>
      <c r="O61" s="18" t="n">
        <v>0</v>
      </c>
      <c r="P61" s="20" t="n">
        <v>0</v>
      </c>
      <c r="Q61" s="18" t="n">
        <v>8.57455072</v>
      </c>
      <c r="R61" s="20" t="n">
        <v>1.63948074</v>
      </c>
    </row>
    <row r="62" spans="1:18">
      <c r="A62" s="15" t="s">
        <v>486</v>
      </c>
      <c r="B62" s="17" t="n">
        <v>2230</v>
      </c>
      <c r="C62" s="18">
        <f>(1963.0/B62*100)</f>
        <v/>
      </c>
      <c r="D62" s="19" t="n">
        <v>267</v>
      </c>
      <c r="E62" s="18" t="n">
        <v>22.92279542</v>
      </c>
      <c r="F62" s="20" t="n">
        <v>2.67241106</v>
      </c>
      <c r="G62" s="18" t="n">
        <v>75.58576112</v>
      </c>
      <c r="H62" s="20" t="n">
        <v>2.64300365</v>
      </c>
      <c r="I62" s="18" t="n">
        <v>0</v>
      </c>
      <c r="J62" s="20" t="n">
        <v>0</v>
      </c>
      <c r="K62" s="18" t="n">
        <v>0</v>
      </c>
      <c r="L62" s="20" t="n">
        <v>0</v>
      </c>
      <c r="M62" s="18" t="n">
        <v>0.74770009</v>
      </c>
      <c r="N62" s="20" t="n">
        <v>0.52764327</v>
      </c>
      <c r="O62" s="18" t="n">
        <v>0</v>
      </c>
      <c r="P62" s="20" t="n">
        <v>0</v>
      </c>
      <c r="Q62" s="18" t="n">
        <v>0.74374337</v>
      </c>
      <c r="R62" s="20" t="n">
        <v>0.52204586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8.77328968</v>
      </c>
      <c r="F67" s="20" t="n">
        <v>1.49451049</v>
      </c>
      <c r="G67" s="18" t="n">
        <v>67.39366941999999</v>
      </c>
      <c r="H67" s="20" t="n">
        <v>2.4774344</v>
      </c>
      <c r="I67" s="18" t="n">
        <v>0</v>
      </c>
      <c r="J67" s="20" t="n">
        <v>0</v>
      </c>
      <c r="K67" s="18" t="n">
        <v>1.14156497</v>
      </c>
      <c r="L67" s="20" t="n">
        <v>0.57361954</v>
      </c>
      <c r="M67" s="18" t="n">
        <v>0.27372804</v>
      </c>
      <c r="N67" s="20" t="n">
        <v>0.27245238</v>
      </c>
      <c r="O67" s="18" t="n">
        <v>0</v>
      </c>
      <c r="P67" s="20" t="n">
        <v>0</v>
      </c>
      <c r="Q67" s="18" t="n">
        <v>22.41774789</v>
      </c>
      <c r="R67" s="20" t="n">
        <v>2.40088826</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9.046075220000001</v>
      </c>
      <c r="F72" s="20" t="n">
        <v>1.63966998</v>
      </c>
      <c r="G72" s="18" t="n">
        <v>86.44490458999999</v>
      </c>
      <c r="H72" s="20" t="n">
        <v>2.15861446</v>
      </c>
      <c r="I72" s="18" t="n">
        <v>0</v>
      </c>
      <c r="J72" s="20" t="n">
        <v>0</v>
      </c>
      <c r="K72" s="18" t="n">
        <v>0</v>
      </c>
      <c r="L72" s="20" t="n">
        <v>0</v>
      </c>
      <c r="M72" s="18" t="n">
        <v>0.26290798</v>
      </c>
      <c r="N72" s="20" t="n">
        <v>0.18423885</v>
      </c>
      <c r="O72" s="18" t="n">
        <v>0</v>
      </c>
      <c r="P72" s="20" t="n">
        <v>0</v>
      </c>
      <c r="Q72" s="18" t="n">
        <v>4.24611221</v>
      </c>
      <c r="R72" s="20" t="n">
        <v>1.60663144</v>
      </c>
    </row>
    <row r="73" spans="1:18">
      <c r="A73" s="15" t="s">
        <v>497</v>
      </c>
      <c r="B73" s="17" t="n">
        <v>2973</v>
      </c>
      <c r="C73" s="18">
        <f>(2583.0/B73*100)</f>
        <v/>
      </c>
      <c r="D73" s="19" t="n">
        <v>390</v>
      </c>
      <c r="E73" s="18" t="n">
        <v>7.51239114</v>
      </c>
      <c r="F73" s="20" t="n">
        <v>1.37583126</v>
      </c>
      <c r="G73" s="18" t="n">
        <v>91.34376967</v>
      </c>
      <c r="H73" s="20" t="n">
        <v>1.43690397</v>
      </c>
      <c r="I73" s="18" t="n">
        <v>0</v>
      </c>
      <c r="J73" s="20" t="n">
        <v>0</v>
      </c>
      <c r="K73" s="18" t="n">
        <v>0.58596997</v>
      </c>
      <c r="L73" s="20" t="n">
        <v>0.03984291</v>
      </c>
      <c r="M73" s="18" t="n">
        <v>0</v>
      </c>
      <c r="N73" s="20" t="n">
        <v>0</v>
      </c>
      <c r="O73" s="18" t="n">
        <v>0</v>
      </c>
      <c r="P73" s="20" t="n">
        <v>0</v>
      </c>
      <c r="Q73" s="18" t="n">
        <v>0.5578692200000001</v>
      </c>
      <c r="R73" s="20" t="n">
        <v>0.33394663</v>
      </c>
    </row>
    <row r="74" spans="1:18">
      <c r="A74" s="15" t="s">
        <v>498</v>
      </c>
      <c r="B74" s="17" t="n">
        <v>3819</v>
      </c>
      <c r="C74" s="18">
        <f>(3337.0/B74*100)</f>
        <v/>
      </c>
      <c r="D74" s="19" t="n">
        <v>482</v>
      </c>
      <c r="E74" s="18" t="n">
        <v>20.53269724</v>
      </c>
      <c r="F74" s="20" t="n">
        <v>1.79709389</v>
      </c>
      <c r="G74" s="18" t="n">
        <v>76.66444380999999</v>
      </c>
      <c r="H74" s="20" t="n">
        <v>1.74277148</v>
      </c>
      <c r="I74" s="18" t="n">
        <v>0</v>
      </c>
      <c r="J74" s="20" t="n">
        <v>0</v>
      </c>
      <c r="K74" s="18" t="n">
        <v>0.36169911</v>
      </c>
      <c r="L74" s="20" t="n">
        <v>0.22647576</v>
      </c>
      <c r="M74" s="18" t="n">
        <v>0</v>
      </c>
      <c r="N74" s="20" t="n">
        <v>0</v>
      </c>
      <c r="O74" s="18" t="n">
        <v>0</v>
      </c>
      <c r="P74" s="20" t="n">
        <v>0</v>
      </c>
      <c r="Q74" s="18" t="n">
        <v>2.44115984</v>
      </c>
      <c r="R74" s="20" t="n">
        <v>0.74960571</v>
      </c>
    </row>
    <row r="75" spans="1:18">
      <c r="A75" s="15" t="s">
        <v>499</v>
      </c>
      <c r="B75" s="17" t="n">
        <v>4652</v>
      </c>
      <c r="C75" s="18">
        <f>(4110.0/B75*100)</f>
        <v/>
      </c>
      <c r="D75" s="19" t="n">
        <v>542</v>
      </c>
      <c r="E75" s="18" t="n">
        <v>33.02151257</v>
      </c>
      <c r="F75" s="20" t="n">
        <v>2.50893908</v>
      </c>
      <c r="G75" s="18" t="n">
        <v>64.9322725</v>
      </c>
      <c r="H75" s="20" t="n">
        <v>2.59622496</v>
      </c>
      <c r="I75" s="18" t="n">
        <v>0</v>
      </c>
      <c r="J75" s="20" t="n">
        <v>0</v>
      </c>
      <c r="K75" s="18" t="n">
        <v>0.25136468</v>
      </c>
      <c r="L75" s="20" t="n">
        <v>0.24968016</v>
      </c>
      <c r="M75" s="18" t="n">
        <v>0.89543994</v>
      </c>
      <c r="N75" s="20" t="n">
        <v>0.53587257</v>
      </c>
      <c r="O75" s="18" t="n">
        <v>0</v>
      </c>
      <c r="P75" s="20" t="n">
        <v>0</v>
      </c>
      <c r="Q75" s="18" t="n">
        <v>0.89941031</v>
      </c>
      <c r="R75" s="20" t="n">
        <v>0.42128879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(14043.0/B82*100)</f>
        <v/>
      </c>
      <c r="D82" s="19" t="n">
        <v>1918</v>
      </c>
      <c r="E82" s="18" t="n">
        <v>16.85307325</v>
      </c>
      <c r="F82" s="20" t="n">
        <v>1.43196304</v>
      </c>
      <c r="G82" s="18" t="n">
        <v>77.24840571999999</v>
      </c>
      <c r="H82" s="20" t="n">
        <v>1.60406098</v>
      </c>
      <c r="I82" s="18" t="n">
        <v>0</v>
      </c>
      <c r="J82" s="20" t="n">
        <v>0</v>
      </c>
      <c r="K82" s="18" t="n">
        <v>0.23825256</v>
      </c>
      <c r="L82" s="20" t="n">
        <v>0.20028729</v>
      </c>
      <c r="M82" s="18" t="n">
        <v>0</v>
      </c>
      <c r="N82" s="20" t="n">
        <v>0</v>
      </c>
      <c r="O82" s="18" t="n">
        <v>0</v>
      </c>
      <c r="P82" s="20" t="n">
        <v>0</v>
      </c>
      <c r="Q82" s="18" t="n">
        <v>5.66026848</v>
      </c>
      <c r="R82" s="20" t="n">
        <v>0.9587184</v>
      </c>
    </row>
    <row r="83" spans="1:18">
      <c r="A83" s="15" t="s">
        <v>507</v>
      </c>
      <c r="B83" s="17" t="n">
        <v>808</v>
      </c>
      <c r="C83" s="18">
        <f>(713.0/B83*100)</f>
        <v/>
      </c>
      <c r="D83" s="19" t="n">
        <v>95</v>
      </c>
      <c r="E83" s="18" t="n">
        <v>10.77820476</v>
      </c>
      <c r="F83" s="20" t="n">
        <v>3.78453291</v>
      </c>
      <c r="G83" s="18" t="n">
        <v>86.9142714</v>
      </c>
      <c r="H83" s="20" t="n">
        <v>3.85434274</v>
      </c>
      <c r="I83" s="18" t="n">
        <v>0</v>
      </c>
      <c r="J83" s="20" t="n">
        <v>0</v>
      </c>
      <c r="K83" s="18" t="n">
        <v>0</v>
      </c>
      <c r="L83" s="20" t="n">
        <v>0</v>
      </c>
      <c r="M83" s="18" t="n">
        <v>0</v>
      </c>
      <c r="N83" s="20" t="n">
        <v>0</v>
      </c>
      <c r="O83" s="18" t="n">
        <v>0</v>
      </c>
      <c r="P83" s="20" t="n">
        <v>0</v>
      </c>
      <c r="Q83" s="18" t="n">
        <v>2.30752384</v>
      </c>
      <c r="R83" s="20" t="n">
        <v>1.52169434</v>
      </c>
    </row>
    <row r="84" spans="1:18">
      <c r="A84" s="23" t="s">
        <v>508</v>
      </c>
      <c r="B84" s="24" t="n">
        <v>938</v>
      </c>
      <c r="C84" s="25">
        <f>(824.0/B84*100)</f>
        <v/>
      </c>
      <c r="D84" s="19" t="n">
        <v>114</v>
      </c>
      <c r="E84" s="18" t="n">
        <v>14.0554992</v>
      </c>
      <c r="F84" s="20" t="n">
        <v>3.65703004</v>
      </c>
      <c r="G84" s="18" t="n">
        <v>84.32896676999999</v>
      </c>
      <c r="H84" s="20" t="n">
        <v>3.91306274</v>
      </c>
      <c r="I84" s="18" t="n">
        <v>0</v>
      </c>
      <c r="J84" s="20" t="n">
        <v>0</v>
      </c>
      <c r="K84" s="18" t="n">
        <v>0</v>
      </c>
      <c r="L84" s="20" t="n">
        <v>0</v>
      </c>
      <c r="M84" s="18" t="n">
        <v>0</v>
      </c>
      <c r="N84" s="20" t="n">
        <v>0</v>
      </c>
      <c r="O84" s="18" t="n">
        <v>0</v>
      </c>
      <c r="P84" s="20" t="n">
        <v>0</v>
      </c>
      <c r="Q84" s="18" t="n">
        <v>1.61553403</v>
      </c>
      <c r="R84" s="20" t="n">
        <v>1.10770308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(6272.0/B7*100)</f>
        <v/>
      </c>
      <c r="D7" s="19" t="n">
        <v>891</v>
      </c>
      <c r="E7" s="18" t="n">
        <v>13.21749457</v>
      </c>
      <c r="F7" s="20" t="n">
        <v>1.28627642</v>
      </c>
      <c r="G7" s="18" t="n">
        <v>77.35143844</v>
      </c>
      <c r="H7" s="20" t="n">
        <v>1.43092825</v>
      </c>
      <c r="I7" s="18" t="n">
        <v>0</v>
      </c>
      <c r="J7" s="20" t="n">
        <v>0</v>
      </c>
      <c r="K7" s="18" t="n">
        <v>0.09078725</v>
      </c>
      <c r="L7" s="20" t="n">
        <v>0.07330152</v>
      </c>
      <c r="M7" s="18" t="n">
        <v>0.1643792</v>
      </c>
      <c r="N7" s="20" t="n">
        <v>0.15368427</v>
      </c>
      <c r="O7" s="18" t="n">
        <v>0</v>
      </c>
      <c r="P7" s="20" t="n">
        <v>0</v>
      </c>
      <c r="Q7" s="18" t="n">
        <v>9.175900540000001</v>
      </c>
      <c r="R7" s="20" t="n">
        <v>1.09326122</v>
      </c>
    </row>
    <row r="8" spans="1:18">
      <c r="A8" s="15" t="s">
        <v>430</v>
      </c>
      <c r="B8" s="17" t="n">
        <v>3443</v>
      </c>
      <c r="C8" s="18">
        <f>(3012.0/B8*100)</f>
        <v/>
      </c>
      <c r="D8" s="19" t="n">
        <v>431</v>
      </c>
      <c r="E8" s="18" t="n">
        <v>16.34010337</v>
      </c>
      <c r="F8" s="20" t="n">
        <v>1.93641126</v>
      </c>
      <c r="G8" s="18" t="n">
        <v>64.74962334</v>
      </c>
      <c r="H8" s="20" t="n">
        <v>2.78244445</v>
      </c>
      <c r="I8" s="18" t="n">
        <v>0</v>
      </c>
      <c r="J8" s="20" t="n">
        <v>0</v>
      </c>
      <c r="K8" s="18" t="n">
        <v>0</v>
      </c>
      <c r="L8" s="20" t="n">
        <v>0</v>
      </c>
      <c r="M8" s="18" t="n">
        <v>0</v>
      </c>
      <c r="N8" s="20" t="n">
        <v>0</v>
      </c>
      <c r="O8" s="18" t="n">
        <v>0</v>
      </c>
      <c r="P8" s="20" t="n">
        <v>0</v>
      </c>
      <c r="Q8" s="18" t="n">
        <v>18.91027329</v>
      </c>
      <c r="R8" s="20" t="n">
        <v>2.22250823</v>
      </c>
    </row>
    <row r="9" spans="1:18">
      <c r="A9" s="15" t="s">
        <v>431</v>
      </c>
      <c r="B9" s="17" t="n">
        <v>4752</v>
      </c>
      <c r="C9" s="18">
        <f>(4182.0/B9*100)</f>
        <v/>
      </c>
      <c r="D9" s="19" t="n">
        <v>570</v>
      </c>
      <c r="E9" s="18" t="n">
        <v>15.85084308</v>
      </c>
      <c r="F9" s="20" t="n">
        <v>1.50071475</v>
      </c>
      <c r="G9" s="18" t="n">
        <v>67.72550459</v>
      </c>
      <c r="H9" s="20" t="n">
        <v>1.98010699</v>
      </c>
      <c r="I9" s="18" t="n">
        <v>0</v>
      </c>
      <c r="J9" s="20" t="n">
        <v>0</v>
      </c>
      <c r="K9" s="18" t="n">
        <v>0.47788714</v>
      </c>
      <c r="L9" s="20" t="n">
        <v>0.34412557</v>
      </c>
      <c r="M9" s="18" t="n">
        <v>0.15308586</v>
      </c>
      <c r="N9" s="20" t="n">
        <v>0.15620177</v>
      </c>
      <c r="O9" s="18" t="n">
        <v>0</v>
      </c>
      <c r="P9" s="20" t="n">
        <v>0</v>
      </c>
      <c r="Q9" s="18" t="n">
        <v>15.79267933</v>
      </c>
      <c r="R9" s="20" t="n">
        <v>1.57720787</v>
      </c>
    </row>
    <row r="10" spans="1:18">
      <c r="A10" s="15" t="s">
        <v>432</v>
      </c>
      <c r="B10" s="17" t="n">
        <v>10022</v>
      </c>
      <c r="C10" s="18">
        <f>(8803.0/B10*100)</f>
        <v/>
      </c>
      <c r="D10" s="19" t="n">
        <v>1219</v>
      </c>
      <c r="E10" s="18" t="n">
        <v>9.380713950000001</v>
      </c>
      <c r="F10" s="20" t="n">
        <v>1.21213382</v>
      </c>
      <c r="G10" s="18" t="n">
        <v>84.90670464</v>
      </c>
      <c r="H10" s="20" t="n">
        <v>1.46823559</v>
      </c>
      <c r="I10" s="18" t="n">
        <v>0</v>
      </c>
      <c r="J10" s="20" t="n">
        <v>0</v>
      </c>
      <c r="K10" s="18" t="n">
        <v>0.20114155</v>
      </c>
      <c r="L10" s="20" t="n">
        <v>0.15844468</v>
      </c>
      <c r="M10" s="18" t="n">
        <v>0.00587247</v>
      </c>
      <c r="N10" s="20" t="n">
        <v>0.00585452</v>
      </c>
      <c r="O10" s="18" t="n">
        <v>0</v>
      </c>
      <c r="P10" s="20" t="n">
        <v>0</v>
      </c>
      <c r="Q10" s="18" t="n">
        <v>5.50556738</v>
      </c>
      <c r="R10" s="20" t="n">
        <v>1.00551176</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13.47970535</v>
      </c>
      <c r="F12" s="20" t="n">
        <v>1.75844298</v>
      </c>
      <c r="G12" s="18" t="n">
        <v>73.37235028000001</v>
      </c>
      <c r="H12" s="20" t="n">
        <v>2.67562784</v>
      </c>
      <c r="I12" s="18" t="n">
        <v>0</v>
      </c>
      <c r="J12" s="20" t="n">
        <v>0</v>
      </c>
      <c r="K12" s="18" t="n">
        <v>0</v>
      </c>
      <c r="L12" s="20" t="n">
        <v>0</v>
      </c>
      <c r="M12" s="18" t="n">
        <v>0</v>
      </c>
      <c r="N12" s="20" t="n">
        <v>0</v>
      </c>
      <c r="O12" s="18" t="n">
        <v>0</v>
      </c>
      <c r="P12" s="20" t="n">
        <v>0</v>
      </c>
      <c r="Q12" s="18" t="n">
        <v>13.14794437</v>
      </c>
      <c r="R12" s="20" t="n">
        <v>2.10632276</v>
      </c>
    </row>
    <row r="13" spans="1:18">
      <c r="A13" s="15" t="s">
        <v>435</v>
      </c>
      <c r="B13" s="17" t="n">
        <v>3602</v>
      </c>
      <c r="C13" s="18">
        <f>(3186.0/B13*100)</f>
        <v/>
      </c>
      <c r="D13" s="19" t="n">
        <v>416</v>
      </c>
      <c r="E13" s="18" t="n">
        <v>8.69239775</v>
      </c>
      <c r="F13" s="20" t="n">
        <v>1.52389912</v>
      </c>
      <c r="G13" s="18" t="n">
        <v>82.08318799</v>
      </c>
      <c r="H13" s="20" t="n">
        <v>2.03620921</v>
      </c>
      <c r="I13" s="18" t="n">
        <v>0</v>
      </c>
      <c r="J13" s="20" t="n">
        <v>0</v>
      </c>
      <c r="K13" s="18" t="n">
        <v>0.6600657</v>
      </c>
      <c r="L13" s="20" t="n">
        <v>0.52643597</v>
      </c>
      <c r="M13" s="18" t="n">
        <v>0</v>
      </c>
      <c r="N13" s="20" t="n">
        <v>0</v>
      </c>
      <c r="O13" s="18" t="n">
        <v>0</v>
      </c>
      <c r="P13" s="20" t="n">
        <v>0</v>
      </c>
      <c r="Q13" s="18" t="n">
        <v>8.564348560000001</v>
      </c>
      <c r="R13" s="20" t="n">
        <v>1.35268251</v>
      </c>
    </row>
    <row r="14" spans="1:18">
      <c r="A14" s="15" t="s">
        <v>436</v>
      </c>
      <c r="B14" s="17" t="n">
        <v>2788</v>
      </c>
      <c r="C14" s="18">
        <f>(2444.0/B14*100)</f>
        <v/>
      </c>
      <c r="D14" s="19" t="n">
        <v>344</v>
      </c>
      <c r="E14" s="18" t="n">
        <v>12.58121956</v>
      </c>
      <c r="F14" s="20" t="n">
        <v>1.8208409</v>
      </c>
      <c r="G14" s="18" t="n">
        <v>76.72223096</v>
      </c>
      <c r="H14" s="20" t="n">
        <v>2.53813378</v>
      </c>
      <c r="I14" s="18" t="n">
        <v>0</v>
      </c>
      <c r="J14" s="20" t="n">
        <v>0</v>
      </c>
      <c r="K14" s="18" t="n">
        <v>0</v>
      </c>
      <c r="L14" s="20" t="n">
        <v>0</v>
      </c>
      <c r="M14" s="18" t="n">
        <v>0</v>
      </c>
      <c r="N14" s="20" t="n">
        <v>0</v>
      </c>
      <c r="O14" s="18" t="n">
        <v>0</v>
      </c>
      <c r="P14" s="20" t="n">
        <v>0</v>
      </c>
      <c r="Q14" s="18" t="n">
        <v>10.69654947</v>
      </c>
      <c r="R14" s="20" t="n">
        <v>1.80096682</v>
      </c>
    </row>
    <row r="15" spans="1:18">
      <c r="A15" s="15" t="s">
        <v>437</v>
      </c>
      <c r="B15" s="17" t="n">
        <v>2863</v>
      </c>
      <c r="C15" s="18">
        <f>(2519.0/B15*100)</f>
        <v/>
      </c>
      <c r="D15" s="19" t="n">
        <v>344</v>
      </c>
      <c r="E15" s="18" t="n">
        <v>9.079855050000001</v>
      </c>
      <c r="F15" s="20" t="n">
        <v>1.45031374</v>
      </c>
      <c r="G15" s="18" t="n">
        <v>81.64350808</v>
      </c>
      <c r="H15" s="20" t="n">
        <v>1.9960159</v>
      </c>
      <c r="I15" s="18" t="n">
        <v>0</v>
      </c>
      <c r="J15" s="20" t="n">
        <v>0</v>
      </c>
      <c r="K15" s="18" t="n">
        <v>0.31298393</v>
      </c>
      <c r="L15" s="20" t="n">
        <v>0.29444066</v>
      </c>
      <c r="M15" s="18" t="n">
        <v>0</v>
      </c>
      <c r="N15" s="20" t="n">
        <v>0</v>
      </c>
      <c r="O15" s="18" t="n">
        <v>0</v>
      </c>
      <c r="P15" s="20" t="n">
        <v>0</v>
      </c>
      <c r="Q15" s="18" t="n">
        <v>8.96365295</v>
      </c>
      <c r="R15" s="20" t="n">
        <v>1.35605519</v>
      </c>
    </row>
    <row r="16" spans="1:18">
      <c r="A16" s="15" t="s">
        <v>438</v>
      </c>
      <c r="B16" s="17" t="n">
        <v>3111</v>
      </c>
      <c r="C16" s="18">
        <f>(2743.0/B16*100)</f>
        <v/>
      </c>
      <c r="D16" s="19" t="n">
        <v>368</v>
      </c>
      <c r="E16" s="18" t="n">
        <v>9.48279864</v>
      </c>
      <c r="F16" s="20" t="n">
        <v>1.35225597</v>
      </c>
      <c r="G16" s="18" t="n">
        <v>74.14823781</v>
      </c>
      <c r="H16" s="20" t="n">
        <v>1.95716751</v>
      </c>
      <c r="I16" s="18" t="n">
        <v>0</v>
      </c>
      <c r="J16" s="20" t="n">
        <v>0</v>
      </c>
      <c r="K16" s="18" t="n">
        <v>0.1924443</v>
      </c>
      <c r="L16" s="20" t="n">
        <v>0.19311186</v>
      </c>
      <c r="M16" s="18" t="n">
        <v>0</v>
      </c>
      <c r="N16" s="20" t="n">
        <v>0</v>
      </c>
      <c r="O16" s="18" t="n">
        <v>0</v>
      </c>
      <c r="P16" s="20" t="n">
        <v>0</v>
      </c>
      <c r="Q16" s="18" t="n">
        <v>16.17651925</v>
      </c>
      <c r="R16" s="20" t="n">
        <v>1.92078067</v>
      </c>
    </row>
    <row r="17" spans="1:18">
      <c r="A17" s="15" t="s">
        <v>439</v>
      </c>
      <c r="B17" s="17" t="n">
        <v>3197</v>
      </c>
      <c r="C17" s="18">
        <f>(2803.0/B17*100)</f>
        <v/>
      </c>
      <c r="D17" s="19" t="n">
        <v>394</v>
      </c>
      <c r="E17" s="18" t="n">
        <v>18.47163091</v>
      </c>
      <c r="F17" s="20" t="n">
        <v>1.84872825</v>
      </c>
      <c r="G17" s="18" t="n">
        <v>65.38509216</v>
      </c>
      <c r="H17" s="20" t="n">
        <v>2.39903783</v>
      </c>
      <c r="I17" s="18" t="n">
        <v>0</v>
      </c>
      <c r="J17" s="20" t="n">
        <v>0</v>
      </c>
      <c r="K17" s="18" t="n">
        <v>0</v>
      </c>
      <c r="L17" s="20" t="n">
        <v>0</v>
      </c>
      <c r="M17" s="18" t="n">
        <v>0</v>
      </c>
      <c r="N17" s="20" t="n">
        <v>0</v>
      </c>
      <c r="O17" s="18" t="n">
        <v>0</v>
      </c>
      <c r="P17" s="20" t="n">
        <v>0</v>
      </c>
      <c r="Q17" s="18" t="n">
        <v>16.14327693</v>
      </c>
      <c r="R17" s="20" t="n">
        <v>1.81594036</v>
      </c>
    </row>
    <row r="18" spans="1:18">
      <c r="A18" s="15" t="s">
        <v>440</v>
      </c>
      <c r="B18" s="17" t="n">
        <v>2706</v>
      </c>
      <c r="C18" s="18">
        <f>(2381.0/B18*100)</f>
        <v/>
      </c>
      <c r="D18" s="19" t="n">
        <v>325</v>
      </c>
      <c r="E18" s="18" t="n">
        <v>19.41898245</v>
      </c>
      <c r="F18" s="20" t="n">
        <v>2.78205168</v>
      </c>
      <c r="G18" s="18" t="n">
        <v>65.40605524</v>
      </c>
      <c r="H18" s="20" t="n">
        <v>3.54739546</v>
      </c>
      <c r="I18" s="18" t="n">
        <v>0</v>
      </c>
      <c r="J18" s="20" t="n">
        <v>0</v>
      </c>
      <c r="K18" s="18" t="n">
        <v>0.26258158</v>
      </c>
      <c r="L18" s="20" t="n">
        <v>0.25756256</v>
      </c>
      <c r="M18" s="18" t="n">
        <v>0</v>
      </c>
      <c r="N18" s="20" t="n">
        <v>0</v>
      </c>
      <c r="O18" s="18" t="n">
        <v>0</v>
      </c>
      <c r="P18" s="20" t="n">
        <v>0</v>
      </c>
      <c r="Q18" s="18" t="n">
        <v>14.91238073</v>
      </c>
      <c r="R18" s="20" t="n">
        <v>2.38349133</v>
      </c>
    </row>
    <row r="19" spans="1:18">
      <c r="A19" s="15" t="s">
        <v>441</v>
      </c>
      <c r="B19" s="17" t="n">
        <v>2850</v>
      </c>
      <c r="C19" s="18">
        <f>(2513.0/B19*100)</f>
        <v/>
      </c>
      <c r="D19" s="19" t="n">
        <v>337</v>
      </c>
      <c r="E19" s="18" t="n">
        <v>12.17007087</v>
      </c>
      <c r="F19" s="20" t="n">
        <v>2.21789569</v>
      </c>
      <c r="G19" s="18" t="n">
        <v>75.58065654000001</v>
      </c>
      <c r="H19" s="20" t="n">
        <v>2.63238049</v>
      </c>
      <c r="I19" s="18" t="n">
        <v>0</v>
      </c>
      <c r="J19" s="20" t="n">
        <v>0</v>
      </c>
      <c r="K19" s="18" t="n">
        <v>0</v>
      </c>
      <c r="L19" s="20" t="n">
        <v>0</v>
      </c>
      <c r="M19" s="18" t="n">
        <v>0</v>
      </c>
      <c r="N19" s="20" t="n">
        <v>0</v>
      </c>
      <c r="O19" s="18" t="n">
        <v>0</v>
      </c>
      <c r="P19" s="20" t="n">
        <v>0</v>
      </c>
      <c r="Q19" s="18" t="n">
        <v>12.24927259</v>
      </c>
      <c r="R19" s="20" t="n">
        <v>1.93667003</v>
      </c>
    </row>
    <row r="20" spans="1:18">
      <c r="A20" s="15" t="s">
        <v>442</v>
      </c>
      <c r="B20" s="17" t="n">
        <v>1741</v>
      </c>
      <c r="C20" s="18">
        <f>(1529.0/B20*100)</f>
        <v/>
      </c>
      <c r="D20" s="19" t="n">
        <v>212</v>
      </c>
      <c r="E20" s="18" t="n">
        <v>12.91982919</v>
      </c>
      <c r="F20" s="20" t="n">
        <v>2.70394777</v>
      </c>
      <c r="G20" s="18" t="n">
        <v>80.00810753</v>
      </c>
      <c r="H20" s="20" t="n">
        <v>3.30141734</v>
      </c>
      <c r="I20" s="18" t="n">
        <v>0</v>
      </c>
      <c r="J20" s="20" t="n">
        <v>0</v>
      </c>
      <c r="K20" s="18" t="n">
        <v>0.44884683</v>
      </c>
      <c r="L20" s="20" t="n">
        <v>0.45466541</v>
      </c>
      <c r="M20" s="18" t="n">
        <v>1.14880082</v>
      </c>
      <c r="N20" s="20" t="n">
        <v>0.85323102</v>
      </c>
      <c r="O20" s="18" t="n">
        <v>0</v>
      </c>
      <c r="P20" s="20" t="n">
        <v>0</v>
      </c>
      <c r="Q20" s="18" t="n">
        <v>5.47441564</v>
      </c>
      <c r="R20" s="20" t="n">
        <v>1.69072363</v>
      </c>
    </row>
    <row r="21" spans="1:18">
      <c r="A21" s="15" t="s">
        <v>443</v>
      </c>
      <c r="B21" s="17" t="n">
        <v>2833</v>
      </c>
      <c r="C21" s="18">
        <f>(2375.0/B21*100)</f>
        <v/>
      </c>
      <c r="D21" s="19" t="n">
        <v>458</v>
      </c>
      <c r="E21" s="18" t="n">
        <v>6.30084806</v>
      </c>
      <c r="F21" s="20" t="n">
        <v>1.05783871</v>
      </c>
      <c r="G21" s="18" t="n">
        <v>90.14739969999999</v>
      </c>
      <c r="H21" s="20" t="n">
        <v>1.13897603</v>
      </c>
      <c r="I21" s="18" t="n">
        <v>0</v>
      </c>
      <c r="J21" s="20" t="n">
        <v>0</v>
      </c>
      <c r="K21" s="18" t="n">
        <v>0.19198425</v>
      </c>
      <c r="L21" s="20" t="n">
        <v>0.13822128</v>
      </c>
      <c r="M21" s="18" t="n">
        <v>0</v>
      </c>
      <c r="N21" s="20" t="n">
        <v>0</v>
      </c>
      <c r="O21" s="18" t="n">
        <v>0</v>
      </c>
      <c r="P21" s="20" t="n">
        <v>0</v>
      </c>
      <c r="Q21" s="18" t="n">
        <v>3.35976799</v>
      </c>
      <c r="R21" s="20" t="n">
        <v>0.69145363</v>
      </c>
    </row>
    <row r="22" spans="1:18">
      <c r="A22" s="15" t="s">
        <v>444</v>
      </c>
      <c r="B22" s="17" t="n">
        <v>3667</v>
      </c>
      <c r="C22" s="18">
        <f>(3198.0/B22*100)</f>
        <v/>
      </c>
      <c r="D22" s="19" t="n">
        <v>469</v>
      </c>
      <c r="E22" s="18" t="n">
        <v>16.66742116</v>
      </c>
      <c r="F22" s="20" t="n">
        <v>1.6800005</v>
      </c>
      <c r="G22" s="18" t="n">
        <v>70.17771469</v>
      </c>
      <c r="H22" s="20" t="n">
        <v>2.19465924</v>
      </c>
      <c r="I22" s="18" t="n">
        <v>0</v>
      </c>
      <c r="J22" s="20" t="n">
        <v>0</v>
      </c>
      <c r="K22" s="18" t="n">
        <v>0</v>
      </c>
      <c r="L22" s="20" t="n">
        <v>0</v>
      </c>
      <c r="M22" s="18" t="n">
        <v>0</v>
      </c>
      <c r="N22" s="20" t="n">
        <v>0</v>
      </c>
      <c r="O22" s="18" t="n">
        <v>0</v>
      </c>
      <c r="P22" s="20" t="n">
        <v>0</v>
      </c>
      <c r="Q22" s="18" t="n">
        <v>13.15486416</v>
      </c>
      <c r="R22" s="20" t="n">
        <v>1.79128499</v>
      </c>
    </row>
    <row r="23" spans="1:18">
      <c r="A23" s="15" t="s">
        <v>445</v>
      </c>
      <c r="B23" s="17" t="n">
        <v>5792</v>
      </c>
      <c r="C23" s="18">
        <f>(5075.0/B23*100)</f>
        <v/>
      </c>
      <c r="D23" s="19" t="n">
        <v>717</v>
      </c>
      <c r="E23" s="18" t="n">
        <v>9.940232569999999</v>
      </c>
      <c r="F23" s="20" t="n">
        <v>1.81464324</v>
      </c>
      <c r="G23" s="18" t="n">
        <v>73.68246028</v>
      </c>
      <c r="H23" s="20" t="n">
        <v>2.6378805</v>
      </c>
      <c r="I23" s="18" t="n">
        <v>0</v>
      </c>
      <c r="J23" s="20" t="n">
        <v>0</v>
      </c>
      <c r="K23" s="18" t="n">
        <v>0.14684467</v>
      </c>
      <c r="L23" s="20" t="n">
        <v>0.13732498</v>
      </c>
      <c r="M23" s="18" t="n">
        <v>1.62856528</v>
      </c>
      <c r="N23" s="20" t="n">
        <v>1.38486293</v>
      </c>
      <c r="O23" s="18" t="n">
        <v>0</v>
      </c>
      <c r="P23" s="20" t="n">
        <v>0</v>
      </c>
      <c r="Q23" s="18" t="n">
        <v>14.6018972</v>
      </c>
      <c r="R23" s="20" t="n">
        <v>2.20564821</v>
      </c>
    </row>
    <row r="24" spans="1:18">
      <c r="A24" s="15" t="s">
        <v>446</v>
      </c>
      <c r="B24" s="17" t="n">
        <v>3309</v>
      </c>
      <c r="C24" s="18">
        <f>(2922.0/B24*100)</f>
        <v/>
      </c>
      <c r="D24" s="19" t="n">
        <v>387</v>
      </c>
      <c r="E24" s="18" t="n">
        <v>14.12298623</v>
      </c>
      <c r="F24" s="20" t="n">
        <v>1.94719223</v>
      </c>
      <c r="G24" s="18" t="n">
        <v>74.20020309</v>
      </c>
      <c r="H24" s="20" t="n">
        <v>2.26435094</v>
      </c>
      <c r="I24" s="18" t="n">
        <v>0</v>
      </c>
      <c r="J24" s="20" t="n">
        <v>0</v>
      </c>
      <c r="K24" s="18" t="n">
        <v>0</v>
      </c>
      <c r="L24" s="20" t="n">
        <v>0</v>
      </c>
      <c r="M24" s="18" t="n">
        <v>0</v>
      </c>
      <c r="N24" s="20" t="n">
        <v>0</v>
      </c>
      <c r="O24" s="18" t="n">
        <v>0</v>
      </c>
      <c r="P24" s="20" t="n">
        <v>0</v>
      </c>
      <c r="Q24" s="18" t="n">
        <v>11.67681068</v>
      </c>
      <c r="R24" s="20" t="n">
        <v>1.71473481</v>
      </c>
    </row>
    <row r="25" spans="1:18">
      <c r="A25" s="15" t="s">
        <v>447</v>
      </c>
      <c r="B25" s="17" t="n">
        <v>2669</v>
      </c>
      <c r="C25" s="18">
        <f>(2339.0/B25*100)</f>
        <v/>
      </c>
      <c r="D25" s="19" t="n">
        <v>330</v>
      </c>
      <c r="E25" s="18" t="n">
        <v>10.3336222</v>
      </c>
      <c r="F25" s="20" t="n">
        <v>1.64243149</v>
      </c>
      <c r="G25" s="18" t="n">
        <v>81.90132505</v>
      </c>
      <c r="H25" s="20" t="n">
        <v>1.91387805</v>
      </c>
      <c r="I25" s="18" t="n">
        <v>0</v>
      </c>
      <c r="J25" s="20" t="n">
        <v>0</v>
      </c>
      <c r="K25" s="18" t="n">
        <v>0.28467466</v>
      </c>
      <c r="L25" s="20" t="n">
        <v>0.28404007</v>
      </c>
      <c r="M25" s="18" t="n">
        <v>0</v>
      </c>
      <c r="N25" s="20" t="n">
        <v>0</v>
      </c>
      <c r="O25" s="18" t="n">
        <v>0</v>
      </c>
      <c r="P25" s="20" t="n">
        <v>0</v>
      </c>
      <c r="Q25" s="18" t="n">
        <v>7.48037809</v>
      </c>
      <c r="R25" s="20" t="n">
        <v>1.38755547</v>
      </c>
    </row>
    <row r="26" spans="1:18">
      <c r="A26" s="15" t="s">
        <v>448</v>
      </c>
      <c r="B26" s="17" t="n">
        <v>2419</v>
      </c>
      <c r="C26" s="18">
        <f>(2112.0/B26*100)</f>
        <v/>
      </c>
      <c r="D26" s="19" t="n">
        <v>307</v>
      </c>
      <c r="E26" s="18" t="n">
        <v>16.48031062</v>
      </c>
      <c r="F26" s="20" t="n">
        <v>2.41803437</v>
      </c>
      <c r="G26" s="18" t="n">
        <v>77.15312942</v>
      </c>
      <c r="H26" s="20" t="n">
        <v>2.78885889</v>
      </c>
      <c r="I26" s="18" t="n">
        <v>0</v>
      </c>
      <c r="J26" s="20" t="n">
        <v>0</v>
      </c>
      <c r="K26" s="18" t="n">
        <v>0</v>
      </c>
      <c r="L26" s="20" t="n">
        <v>0</v>
      </c>
      <c r="M26" s="18" t="n">
        <v>0</v>
      </c>
      <c r="N26" s="20" t="n">
        <v>0</v>
      </c>
      <c r="O26" s="18" t="n">
        <v>0</v>
      </c>
      <c r="P26" s="20" t="n">
        <v>0</v>
      </c>
      <c r="Q26" s="18" t="n">
        <v>6.36655996</v>
      </c>
      <c r="R26" s="20" t="n">
        <v>1.43289794</v>
      </c>
    </row>
    <row r="27" spans="1:18">
      <c r="A27" s="15" t="s">
        <v>449</v>
      </c>
      <c r="B27" s="17" t="n">
        <v>2683</v>
      </c>
      <c r="C27" s="18">
        <f>(2345.0/B27*100)</f>
        <v/>
      </c>
      <c r="D27" s="19" t="n">
        <v>338</v>
      </c>
      <c r="E27" s="18" t="n">
        <v>19.26161361</v>
      </c>
      <c r="F27" s="20" t="n">
        <v>2.09293678</v>
      </c>
      <c r="G27" s="18" t="n">
        <v>60.83330317</v>
      </c>
      <c r="H27" s="20" t="n">
        <v>2.73109776</v>
      </c>
      <c r="I27" s="18" t="n">
        <v>0</v>
      </c>
      <c r="J27" s="20" t="n">
        <v>0</v>
      </c>
      <c r="K27" s="18" t="n">
        <v>0</v>
      </c>
      <c r="L27" s="20" t="n">
        <v>0</v>
      </c>
      <c r="M27" s="18" t="n">
        <v>0</v>
      </c>
      <c r="N27" s="20" t="n">
        <v>0</v>
      </c>
      <c r="O27" s="18" t="n">
        <v>0</v>
      </c>
      <c r="P27" s="20" t="n">
        <v>0</v>
      </c>
      <c r="Q27" s="18" t="n">
        <v>19.90508321</v>
      </c>
      <c r="R27" s="20" t="n">
        <v>2.14522227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17.89700122</v>
      </c>
      <c r="F29" s="20" t="n">
        <v>2.08876664</v>
      </c>
      <c r="G29" s="18" t="n">
        <v>75.74157827000001</v>
      </c>
      <c r="H29" s="20" t="n">
        <v>2.26701399</v>
      </c>
      <c r="I29" s="18" t="n">
        <v>0</v>
      </c>
      <c r="J29" s="20" t="n">
        <v>0</v>
      </c>
      <c r="K29" s="18" t="n">
        <v>0</v>
      </c>
      <c r="L29" s="20" t="n">
        <v>0</v>
      </c>
      <c r="M29" s="18" t="n">
        <v>0</v>
      </c>
      <c r="N29" s="20" t="n">
        <v>0</v>
      </c>
      <c r="O29" s="18" t="n">
        <v>0</v>
      </c>
      <c r="P29" s="20" t="n">
        <v>0</v>
      </c>
      <c r="Q29" s="18" t="n">
        <v>6.36142051</v>
      </c>
      <c r="R29" s="20" t="n">
        <v>1.2500546</v>
      </c>
    </row>
    <row r="30" spans="1:18">
      <c r="A30" s="15" t="s">
        <v>452</v>
      </c>
      <c r="B30" s="17" t="n">
        <v>2257</v>
      </c>
      <c r="C30" s="18">
        <f>(1962.0/B30*100)</f>
        <v/>
      </c>
      <c r="D30" s="19" t="n">
        <v>295</v>
      </c>
      <c r="E30" s="18" t="n">
        <v>16.39591537</v>
      </c>
      <c r="F30" s="20" t="n">
        <v>2.23120287</v>
      </c>
      <c r="G30" s="18" t="n">
        <v>72.2330717</v>
      </c>
      <c r="H30" s="20" t="n">
        <v>2.43964695</v>
      </c>
      <c r="I30" s="18" t="n">
        <v>0</v>
      </c>
      <c r="J30" s="20" t="n">
        <v>0</v>
      </c>
      <c r="K30" s="18" t="n">
        <v>0.48018523</v>
      </c>
      <c r="L30" s="20" t="n">
        <v>0.48788709</v>
      </c>
      <c r="M30" s="18" t="n">
        <v>0</v>
      </c>
      <c r="N30" s="20" t="n">
        <v>0</v>
      </c>
      <c r="O30" s="18" t="n">
        <v>0</v>
      </c>
      <c r="P30" s="20" t="n">
        <v>0</v>
      </c>
      <c r="Q30" s="18" t="n">
        <v>10.8908277</v>
      </c>
      <c r="R30" s="20" t="n">
        <v>1.75655006</v>
      </c>
    </row>
    <row r="31" spans="1:18">
      <c r="A31" s="15" t="s">
        <v>453</v>
      </c>
      <c r="B31" s="17" t="n">
        <v>2706</v>
      </c>
      <c r="C31" s="18">
        <f>(2373.0/B31*100)</f>
        <v/>
      </c>
      <c r="D31" s="19" t="n">
        <v>333</v>
      </c>
      <c r="E31" s="18" t="n">
        <v>7.19325785</v>
      </c>
      <c r="F31" s="20" t="n">
        <v>1.46507246</v>
      </c>
      <c r="G31" s="18" t="n">
        <v>80.16958234000001</v>
      </c>
      <c r="H31" s="20" t="n">
        <v>2.33669396</v>
      </c>
      <c r="I31" s="18" t="n">
        <v>0</v>
      </c>
      <c r="J31" s="20" t="n">
        <v>0</v>
      </c>
      <c r="K31" s="18" t="n">
        <v>0</v>
      </c>
      <c r="L31" s="20" t="n">
        <v>0</v>
      </c>
      <c r="M31" s="18" t="n">
        <v>0</v>
      </c>
      <c r="N31" s="20" t="n">
        <v>0</v>
      </c>
      <c r="O31" s="18" t="n">
        <v>0</v>
      </c>
      <c r="P31" s="20" t="n">
        <v>0</v>
      </c>
      <c r="Q31" s="18" t="n">
        <v>12.6371598</v>
      </c>
      <c r="R31" s="20" t="n">
        <v>1.84797164</v>
      </c>
    </row>
    <row r="32" spans="1:18">
      <c r="A32" s="15" t="s">
        <v>454</v>
      </c>
      <c r="B32" s="17" t="n">
        <v>2209</v>
      </c>
      <c r="C32" s="18">
        <f>(1827.0/B32*100)</f>
        <v/>
      </c>
      <c r="D32" s="19" t="n">
        <v>382</v>
      </c>
      <c r="E32" s="18" t="n">
        <v>9.802582060000001</v>
      </c>
      <c r="F32" s="20" t="n">
        <v>1.42284316</v>
      </c>
      <c r="G32" s="18" t="n">
        <v>83.16714512999999</v>
      </c>
      <c r="H32" s="20" t="n">
        <v>2.07299537</v>
      </c>
      <c r="I32" s="18" t="n">
        <v>0</v>
      </c>
      <c r="J32" s="20" t="n">
        <v>0</v>
      </c>
      <c r="K32" s="18" t="n">
        <v>0</v>
      </c>
      <c r="L32" s="20" t="n">
        <v>0</v>
      </c>
      <c r="M32" s="18" t="n">
        <v>0</v>
      </c>
      <c r="N32" s="20" t="n">
        <v>0</v>
      </c>
      <c r="O32" s="18" t="n">
        <v>0</v>
      </c>
      <c r="P32" s="20" t="n">
        <v>0</v>
      </c>
      <c r="Q32" s="18" t="n">
        <v>7.0302728</v>
      </c>
      <c r="R32" s="20" t="n">
        <v>1.45958904</v>
      </c>
    </row>
    <row r="33" spans="1:18">
      <c r="A33" s="15" t="s">
        <v>455</v>
      </c>
      <c r="B33" s="17" t="n">
        <v>3651</v>
      </c>
      <c r="C33" s="18">
        <f>(3194.0/B33*100)</f>
        <v/>
      </c>
      <c r="D33" s="19" t="n">
        <v>457</v>
      </c>
      <c r="E33" s="18" t="n">
        <v>12.28942175</v>
      </c>
      <c r="F33" s="20" t="n">
        <v>1.55830352</v>
      </c>
      <c r="G33" s="18" t="n">
        <v>76.68444407</v>
      </c>
      <c r="H33" s="20" t="n">
        <v>1.83988199</v>
      </c>
      <c r="I33" s="18" t="n">
        <v>0</v>
      </c>
      <c r="J33" s="20" t="n">
        <v>0</v>
      </c>
      <c r="K33" s="18" t="n">
        <v>0</v>
      </c>
      <c r="L33" s="20" t="n">
        <v>0</v>
      </c>
      <c r="M33" s="18" t="n">
        <v>0</v>
      </c>
      <c r="N33" s="20" t="n">
        <v>0</v>
      </c>
      <c r="O33" s="18" t="n">
        <v>0</v>
      </c>
      <c r="P33" s="20" t="n">
        <v>0</v>
      </c>
      <c r="Q33" s="18" t="n">
        <v>11.02613418</v>
      </c>
      <c r="R33" s="20" t="n">
        <v>1.52667083</v>
      </c>
    </row>
    <row r="34" spans="1:18">
      <c r="A34" s="15" t="s">
        <v>456</v>
      </c>
      <c r="B34" s="17" t="n">
        <v>3035</v>
      </c>
      <c r="C34" s="18">
        <f>(2657.0/B34*100)</f>
        <v/>
      </c>
      <c r="D34" s="19" t="n">
        <v>378</v>
      </c>
      <c r="E34" s="18" t="n">
        <v>17.9692293</v>
      </c>
      <c r="F34" s="20" t="n">
        <v>1.97209501</v>
      </c>
      <c r="G34" s="18" t="n">
        <v>65.49250178</v>
      </c>
      <c r="H34" s="20" t="n">
        <v>2.41029019</v>
      </c>
      <c r="I34" s="18" t="n">
        <v>0</v>
      </c>
      <c r="J34" s="20" t="n">
        <v>0</v>
      </c>
      <c r="K34" s="18" t="n">
        <v>0</v>
      </c>
      <c r="L34" s="20" t="n">
        <v>0</v>
      </c>
      <c r="M34" s="18" t="n">
        <v>0</v>
      </c>
      <c r="N34" s="20" t="n">
        <v>0</v>
      </c>
      <c r="O34" s="18" t="n">
        <v>0</v>
      </c>
      <c r="P34" s="20" t="n">
        <v>0</v>
      </c>
      <c r="Q34" s="18" t="n">
        <v>16.53826892</v>
      </c>
      <c r="R34" s="20" t="n">
        <v>2.05246063</v>
      </c>
    </row>
    <row r="35" spans="1:18">
      <c r="A35" s="15" t="s">
        <v>457</v>
      </c>
      <c r="B35" s="17" t="n">
        <v>2901</v>
      </c>
      <c r="C35" s="18">
        <f>(2529.0/B35*100)</f>
        <v/>
      </c>
      <c r="D35" s="19" t="n">
        <v>372</v>
      </c>
      <c r="E35" s="18" t="n">
        <v>7.49667764</v>
      </c>
      <c r="F35" s="20" t="n">
        <v>1.87419989</v>
      </c>
      <c r="G35" s="18" t="n">
        <v>83.69248019</v>
      </c>
      <c r="H35" s="20" t="n">
        <v>2.19517646</v>
      </c>
      <c r="I35" s="18" t="n">
        <v>0</v>
      </c>
      <c r="J35" s="20" t="n">
        <v>0</v>
      </c>
      <c r="K35" s="18" t="n">
        <v>0.09675664</v>
      </c>
      <c r="L35" s="20" t="n">
        <v>0.09808828</v>
      </c>
      <c r="M35" s="18" t="n">
        <v>0</v>
      </c>
      <c r="N35" s="20" t="n">
        <v>0</v>
      </c>
      <c r="O35" s="18" t="n">
        <v>0</v>
      </c>
      <c r="P35" s="20" t="n">
        <v>0</v>
      </c>
      <c r="Q35" s="18" t="n">
        <v>8.71408553</v>
      </c>
      <c r="R35" s="20" t="n">
        <v>1.31706952</v>
      </c>
    </row>
    <row r="36" spans="1:18">
      <c r="A36" s="15" t="s">
        <v>458</v>
      </c>
      <c r="B36" s="17" t="n">
        <v>3404</v>
      </c>
      <c r="C36" s="18">
        <f>(3008.0/B36*100)</f>
        <v/>
      </c>
      <c r="D36" s="19" t="n">
        <v>396</v>
      </c>
      <c r="E36" s="18" t="n">
        <v>9.869221960000001</v>
      </c>
      <c r="F36" s="20" t="n">
        <v>1.65482079</v>
      </c>
      <c r="G36" s="18" t="n">
        <v>80.85474617</v>
      </c>
      <c r="H36" s="20" t="n">
        <v>2.34618374</v>
      </c>
      <c r="I36" s="18" t="n">
        <v>0</v>
      </c>
      <c r="J36" s="20" t="n">
        <v>0</v>
      </c>
      <c r="K36" s="18" t="n">
        <v>0.36774146</v>
      </c>
      <c r="L36" s="20" t="n">
        <v>0.40582443</v>
      </c>
      <c r="M36" s="18" t="n">
        <v>0</v>
      </c>
      <c r="N36" s="20" t="n">
        <v>0</v>
      </c>
      <c r="O36" s="18" t="n">
        <v>0</v>
      </c>
      <c r="P36" s="20" t="n">
        <v>0</v>
      </c>
      <c r="Q36" s="18" t="n">
        <v>8.908290409999999</v>
      </c>
      <c r="R36" s="20" t="n">
        <v>1.78259828</v>
      </c>
    </row>
    <row r="37" spans="1:18">
      <c r="A37" s="15" t="s">
        <v>459</v>
      </c>
      <c r="B37" s="17" t="n">
        <v>2731</v>
      </c>
      <c r="C37" s="18">
        <f>(2409.0/B37*100)</f>
        <v/>
      </c>
      <c r="D37" s="19" t="n">
        <v>322</v>
      </c>
      <c r="E37" s="18" t="n">
        <v>7.03677181</v>
      </c>
      <c r="F37" s="20" t="n">
        <v>1.17295952</v>
      </c>
      <c r="G37" s="18" t="n">
        <v>76.29871816000001</v>
      </c>
      <c r="H37" s="20" t="n">
        <v>2.46271362</v>
      </c>
      <c r="I37" s="18" t="n">
        <v>0</v>
      </c>
      <c r="J37" s="20" t="n">
        <v>0</v>
      </c>
      <c r="K37" s="18" t="n">
        <v>0.31048334</v>
      </c>
      <c r="L37" s="20" t="n">
        <v>0.31118859</v>
      </c>
      <c r="M37" s="18" t="n">
        <v>0</v>
      </c>
      <c r="N37" s="20" t="n">
        <v>0</v>
      </c>
      <c r="O37" s="18" t="n">
        <v>0</v>
      </c>
      <c r="P37" s="20" t="n">
        <v>0</v>
      </c>
      <c r="Q37" s="18" t="n">
        <v>16.35402669</v>
      </c>
      <c r="R37" s="20" t="n">
        <v>2.04970789</v>
      </c>
    </row>
    <row r="38" spans="1:18">
      <c r="A38" s="15" t="s">
        <v>460</v>
      </c>
      <c r="B38" s="17" t="n">
        <v>2807</v>
      </c>
      <c r="C38" s="18">
        <f>(2374.0/B38*100)</f>
        <v/>
      </c>
      <c r="D38" s="19" t="n">
        <v>433</v>
      </c>
      <c r="E38" s="18" t="n">
        <v>16.33168831</v>
      </c>
      <c r="F38" s="20" t="n">
        <v>1.85572687</v>
      </c>
      <c r="G38" s="18" t="n">
        <v>67.30256119000001</v>
      </c>
      <c r="H38" s="20" t="n">
        <v>2.20313902</v>
      </c>
      <c r="I38" s="18" t="n">
        <v>0</v>
      </c>
      <c r="J38" s="20" t="n">
        <v>0</v>
      </c>
      <c r="K38" s="18" t="n">
        <v>0</v>
      </c>
      <c r="L38" s="20" t="n">
        <v>0</v>
      </c>
      <c r="M38" s="18" t="n">
        <v>0.25217172</v>
      </c>
      <c r="N38" s="20" t="n">
        <v>0.25125218</v>
      </c>
      <c r="O38" s="18" t="n">
        <v>0</v>
      </c>
      <c r="P38" s="20" t="n">
        <v>0</v>
      </c>
      <c r="Q38" s="18" t="n">
        <v>16.11357877</v>
      </c>
      <c r="R38" s="20" t="n">
        <v>1.94641019</v>
      </c>
    </row>
    <row r="39" spans="1:18">
      <c r="A39" s="15" t="s">
        <v>461</v>
      </c>
      <c r="B39" s="17" t="n">
        <v>2938</v>
      </c>
      <c r="C39" s="18">
        <f>(2572.0/B39*100)</f>
        <v/>
      </c>
      <c r="D39" s="19" t="n">
        <v>366</v>
      </c>
      <c r="E39" s="18" t="n">
        <v>24.5894985</v>
      </c>
      <c r="F39" s="20" t="n">
        <v>2.34205472</v>
      </c>
      <c r="G39" s="18" t="n">
        <v>62.01249793</v>
      </c>
      <c r="H39" s="20" t="n">
        <v>2.94190474</v>
      </c>
      <c r="I39" s="18" t="n">
        <v>0</v>
      </c>
      <c r="J39" s="20" t="n">
        <v>0</v>
      </c>
      <c r="K39" s="18" t="n">
        <v>0.8410237699999999</v>
      </c>
      <c r="L39" s="20" t="n">
        <v>0.64050922</v>
      </c>
      <c r="M39" s="18" t="n">
        <v>0.3224773</v>
      </c>
      <c r="N39" s="20" t="n">
        <v>0.42498298</v>
      </c>
      <c r="O39" s="18" t="n">
        <v>0</v>
      </c>
      <c r="P39" s="20" t="n">
        <v>0</v>
      </c>
      <c r="Q39" s="18" t="n">
        <v>12.2345025</v>
      </c>
      <c r="R39" s="20" t="n">
        <v>1.60189771</v>
      </c>
    </row>
    <row r="40" spans="1:18">
      <c r="A40" s="15" t="s">
        <v>462</v>
      </c>
      <c r="B40" s="17" t="n">
        <v>6922</v>
      </c>
      <c r="C40" s="18">
        <f>(6044.0/B40*100)</f>
        <v/>
      </c>
      <c r="D40" s="19" t="n">
        <v>878</v>
      </c>
      <c r="E40" s="18" t="n">
        <v>10.34516583</v>
      </c>
      <c r="F40" s="20" t="n">
        <v>1.48631302</v>
      </c>
      <c r="G40" s="18" t="n">
        <v>77.65853862</v>
      </c>
      <c r="H40" s="20" t="n">
        <v>2.39731651</v>
      </c>
      <c r="I40" s="18" t="n">
        <v>0</v>
      </c>
      <c r="J40" s="20" t="n">
        <v>0</v>
      </c>
      <c r="K40" s="18" t="n">
        <v>0.01794404</v>
      </c>
      <c r="L40" s="20" t="n">
        <v>0.01812995</v>
      </c>
      <c r="M40" s="18" t="n">
        <v>0</v>
      </c>
      <c r="N40" s="20" t="n">
        <v>0</v>
      </c>
      <c r="O40" s="18" t="n">
        <v>0</v>
      </c>
      <c r="P40" s="20" t="n">
        <v>0</v>
      </c>
      <c r="Q40" s="18" t="n">
        <v>11.97835151</v>
      </c>
      <c r="R40" s="20" t="n">
        <v>1.99946766</v>
      </c>
    </row>
    <row r="41" spans="1:18">
      <c r="A41" s="15" t="s">
        <v>463</v>
      </c>
      <c r="B41" s="17" t="n">
        <v>2854</v>
      </c>
      <c r="C41" s="18">
        <f>(2539.0/B41*100)</f>
        <v/>
      </c>
      <c r="D41" s="19" t="n">
        <v>315</v>
      </c>
      <c r="E41" s="18" t="n">
        <v>22.6856926</v>
      </c>
      <c r="F41" s="20" t="n">
        <v>2.34773264</v>
      </c>
      <c r="G41" s="18" t="n">
        <v>75.40420949</v>
      </c>
      <c r="H41" s="20" t="n">
        <v>2.42621843</v>
      </c>
      <c r="I41" s="18" t="n">
        <v>0</v>
      </c>
      <c r="J41" s="20" t="n">
        <v>0</v>
      </c>
      <c r="K41" s="18" t="n">
        <v>0</v>
      </c>
      <c r="L41" s="20" t="n">
        <v>0</v>
      </c>
      <c r="M41" s="18" t="n">
        <v>0</v>
      </c>
      <c r="N41" s="20" t="n">
        <v>0</v>
      </c>
      <c r="O41" s="18" t="n">
        <v>0</v>
      </c>
      <c r="P41" s="20" t="n">
        <v>0</v>
      </c>
      <c r="Q41" s="18" t="n">
        <v>1.91009791</v>
      </c>
      <c r="R41" s="20" t="n">
        <v>0.70011211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(4121.0/B48*100)</f>
        <v/>
      </c>
      <c r="D48" s="19" t="n">
        <v>561</v>
      </c>
      <c r="E48" s="18" t="n">
        <v>23.21204329</v>
      </c>
      <c r="F48" s="20" t="n">
        <v>2.24790858</v>
      </c>
      <c r="G48" s="18" t="n">
        <v>67.79539200000001</v>
      </c>
      <c r="H48" s="20" t="n">
        <v>2.69422574</v>
      </c>
      <c r="I48" s="18" t="n">
        <v>0</v>
      </c>
      <c r="J48" s="20" t="n">
        <v>0</v>
      </c>
      <c r="K48" s="18" t="n">
        <v>0.31385006</v>
      </c>
      <c r="L48" s="20" t="n">
        <v>0.44567316</v>
      </c>
      <c r="M48" s="18" t="n">
        <v>0</v>
      </c>
      <c r="N48" s="20" t="n">
        <v>0</v>
      </c>
      <c r="O48" s="18" t="n">
        <v>0</v>
      </c>
      <c r="P48" s="20" t="n">
        <v>0</v>
      </c>
      <c r="Q48" s="18" t="n">
        <v>8.67871465</v>
      </c>
      <c r="R48" s="20" t="n">
        <v>1.43073713</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9.17582575</v>
      </c>
      <c r="F51" s="20" t="n">
        <v>1.47914525</v>
      </c>
      <c r="G51" s="18" t="n">
        <v>75.63251637</v>
      </c>
      <c r="H51" s="20" t="n">
        <v>2.09825168</v>
      </c>
      <c r="I51" s="18" t="n">
        <v>0</v>
      </c>
      <c r="J51" s="20" t="n">
        <v>0</v>
      </c>
      <c r="K51" s="18" t="n">
        <v>0</v>
      </c>
      <c r="L51" s="20" t="n">
        <v>0</v>
      </c>
      <c r="M51" s="18" t="n">
        <v>0</v>
      </c>
      <c r="N51" s="20" t="n">
        <v>0</v>
      </c>
      <c r="O51" s="18" t="n">
        <v>0</v>
      </c>
      <c r="P51" s="20" t="n">
        <v>0</v>
      </c>
      <c r="Q51" s="18" t="n">
        <v>15.19165789</v>
      </c>
      <c r="R51" s="20" t="n">
        <v>1.58430345</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18.2602071</v>
      </c>
      <c r="F55" s="20" t="n">
        <v>2.03624383</v>
      </c>
      <c r="G55" s="18" t="n">
        <v>76.78953337999999</v>
      </c>
      <c r="H55" s="20" t="n">
        <v>2.38594037</v>
      </c>
      <c r="I55" s="18" t="n">
        <v>0</v>
      </c>
      <c r="J55" s="20" t="n">
        <v>0</v>
      </c>
      <c r="K55" s="18" t="n">
        <v>0.87796701</v>
      </c>
      <c r="L55" s="20" t="n">
        <v>0.64863153</v>
      </c>
      <c r="M55" s="18" t="n">
        <v>0</v>
      </c>
      <c r="N55" s="20" t="n">
        <v>0</v>
      </c>
      <c r="O55" s="18" t="n">
        <v>0</v>
      </c>
      <c r="P55" s="20" t="n">
        <v>0</v>
      </c>
      <c r="Q55" s="18" t="n">
        <v>4.0722925</v>
      </c>
      <c r="R55" s="20" t="n">
        <v>1.0309213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(2787.0/B61*100)</f>
        <v/>
      </c>
      <c r="D61" s="19" t="n">
        <v>414</v>
      </c>
      <c r="E61" s="18" t="n">
        <v>13.10346124</v>
      </c>
      <c r="F61" s="20" t="n">
        <v>2.10197919</v>
      </c>
      <c r="G61" s="18" t="n">
        <v>75.52392948000001</v>
      </c>
      <c r="H61" s="20" t="n">
        <v>2.34574461</v>
      </c>
      <c r="I61" s="18" t="n">
        <v>0</v>
      </c>
      <c r="J61" s="20" t="n">
        <v>0</v>
      </c>
      <c r="K61" s="18" t="n">
        <v>0.37380936</v>
      </c>
      <c r="L61" s="20" t="n">
        <v>0.32479889</v>
      </c>
      <c r="M61" s="18" t="n">
        <v>0</v>
      </c>
      <c r="N61" s="20" t="n">
        <v>0</v>
      </c>
      <c r="O61" s="18" t="n">
        <v>0</v>
      </c>
      <c r="P61" s="20" t="n">
        <v>0</v>
      </c>
      <c r="Q61" s="18" t="n">
        <v>10.99879993</v>
      </c>
      <c r="R61" s="20" t="n">
        <v>1.80623636</v>
      </c>
    </row>
    <row r="62" spans="1:18">
      <c r="A62" s="15" t="s">
        <v>486</v>
      </c>
      <c r="B62" s="17" t="n">
        <v>2230</v>
      </c>
      <c r="C62" s="18">
        <f>(1963.0/B62*100)</f>
        <v/>
      </c>
      <c r="D62" s="19" t="n">
        <v>267</v>
      </c>
      <c r="E62" s="18" t="n">
        <v>22.92138603</v>
      </c>
      <c r="F62" s="20" t="n">
        <v>2.51609421</v>
      </c>
      <c r="G62" s="18" t="n">
        <v>72.94957017999999</v>
      </c>
      <c r="H62" s="20" t="n">
        <v>2.53054663</v>
      </c>
      <c r="I62" s="18" t="n">
        <v>0</v>
      </c>
      <c r="J62" s="20" t="n">
        <v>0</v>
      </c>
      <c r="K62" s="18" t="n">
        <v>0</v>
      </c>
      <c r="L62" s="20" t="n">
        <v>0</v>
      </c>
      <c r="M62" s="18" t="n">
        <v>0.74770009</v>
      </c>
      <c r="N62" s="20" t="n">
        <v>0.52764327</v>
      </c>
      <c r="O62" s="18" t="n">
        <v>0</v>
      </c>
      <c r="P62" s="20" t="n">
        <v>0</v>
      </c>
      <c r="Q62" s="18" t="n">
        <v>3.3813437</v>
      </c>
      <c r="R62" s="20" t="n">
        <v>1.23364322</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10.52040154</v>
      </c>
      <c r="F67" s="20" t="n">
        <v>1.74877405</v>
      </c>
      <c r="G67" s="18" t="n">
        <v>59.9653833</v>
      </c>
      <c r="H67" s="20" t="n">
        <v>2.52182021</v>
      </c>
      <c r="I67" s="18" t="n">
        <v>0</v>
      </c>
      <c r="J67" s="20" t="n">
        <v>0</v>
      </c>
      <c r="K67" s="18" t="n">
        <v>1.6898959</v>
      </c>
      <c r="L67" s="20" t="n">
        <v>0.68384601</v>
      </c>
      <c r="M67" s="18" t="n">
        <v>0.27372804</v>
      </c>
      <c r="N67" s="20" t="n">
        <v>0.27245238</v>
      </c>
      <c r="O67" s="18" t="n">
        <v>0</v>
      </c>
      <c r="P67" s="20" t="n">
        <v>0</v>
      </c>
      <c r="Q67" s="18" t="n">
        <v>27.55059122</v>
      </c>
      <c r="R67" s="20" t="n">
        <v>2.40253963</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13.58181237</v>
      </c>
      <c r="F72" s="20" t="n">
        <v>1.60980765</v>
      </c>
      <c r="G72" s="18" t="n">
        <v>74.04306746</v>
      </c>
      <c r="H72" s="20" t="n">
        <v>2.71987913</v>
      </c>
      <c r="I72" s="18" t="n">
        <v>0</v>
      </c>
      <c r="J72" s="20" t="n">
        <v>0</v>
      </c>
      <c r="K72" s="18" t="n">
        <v>0.14071731</v>
      </c>
      <c r="L72" s="20" t="n">
        <v>0.14203873</v>
      </c>
      <c r="M72" s="18" t="n">
        <v>0.26290798</v>
      </c>
      <c r="N72" s="20" t="n">
        <v>0.18423885</v>
      </c>
      <c r="O72" s="18" t="n">
        <v>0</v>
      </c>
      <c r="P72" s="20" t="n">
        <v>0</v>
      </c>
      <c r="Q72" s="18" t="n">
        <v>11.97149489</v>
      </c>
      <c r="R72" s="20" t="n">
        <v>1.94726048</v>
      </c>
    </row>
    <row r="73" spans="1:18">
      <c r="A73" s="15" t="s">
        <v>497</v>
      </c>
      <c r="B73" s="17" t="n">
        <v>2973</v>
      </c>
      <c r="C73" s="18">
        <f>(2583.0/B73*100)</f>
        <v/>
      </c>
      <c r="D73" s="19" t="n">
        <v>390</v>
      </c>
      <c r="E73" s="18" t="n">
        <v>12.36948728</v>
      </c>
      <c r="F73" s="20" t="n">
        <v>1.51762421</v>
      </c>
      <c r="G73" s="18" t="n">
        <v>83.21451818</v>
      </c>
      <c r="H73" s="20" t="n">
        <v>1.69498755</v>
      </c>
      <c r="I73" s="18" t="n">
        <v>0</v>
      </c>
      <c r="J73" s="20" t="n">
        <v>0</v>
      </c>
      <c r="K73" s="18" t="n">
        <v>0.58596997</v>
      </c>
      <c r="L73" s="20" t="n">
        <v>0.03984291</v>
      </c>
      <c r="M73" s="18" t="n">
        <v>0</v>
      </c>
      <c r="N73" s="20" t="n">
        <v>0</v>
      </c>
      <c r="O73" s="18" t="n">
        <v>0</v>
      </c>
      <c r="P73" s="20" t="n">
        <v>0</v>
      </c>
      <c r="Q73" s="18" t="n">
        <v>3.83002458</v>
      </c>
      <c r="R73" s="20" t="n">
        <v>0.86384129</v>
      </c>
    </row>
    <row r="74" spans="1:18">
      <c r="A74" s="15" t="s">
        <v>498</v>
      </c>
      <c r="B74" s="17" t="n">
        <v>3819</v>
      </c>
      <c r="C74" s="18">
        <f>(3337.0/B74*100)</f>
        <v/>
      </c>
      <c r="D74" s="19" t="n">
        <v>482</v>
      </c>
      <c r="E74" s="18" t="n">
        <v>25.58960114</v>
      </c>
      <c r="F74" s="20" t="n">
        <v>2.23342304</v>
      </c>
      <c r="G74" s="18" t="n">
        <v>67.15928654</v>
      </c>
      <c r="H74" s="20" t="n">
        <v>2.36772706</v>
      </c>
      <c r="I74" s="18" t="n">
        <v>0</v>
      </c>
      <c r="J74" s="20" t="n">
        <v>0</v>
      </c>
      <c r="K74" s="18" t="n">
        <v>0.36169911</v>
      </c>
      <c r="L74" s="20" t="n">
        <v>0.22647576</v>
      </c>
      <c r="M74" s="18" t="n">
        <v>0</v>
      </c>
      <c r="N74" s="20" t="n">
        <v>0</v>
      </c>
      <c r="O74" s="18" t="n">
        <v>0</v>
      </c>
      <c r="P74" s="20" t="n">
        <v>0</v>
      </c>
      <c r="Q74" s="18" t="n">
        <v>6.8894132</v>
      </c>
      <c r="R74" s="20" t="n">
        <v>1.30885087</v>
      </c>
    </row>
    <row r="75" spans="1:18">
      <c r="A75" s="15" t="s">
        <v>499</v>
      </c>
      <c r="B75" s="17" t="n">
        <v>4652</v>
      </c>
      <c r="C75" s="18">
        <f>(4110.0/B75*100)</f>
        <v/>
      </c>
      <c r="D75" s="19" t="n">
        <v>542</v>
      </c>
      <c r="E75" s="18" t="n">
        <v>48.16182812</v>
      </c>
      <c r="F75" s="20" t="n">
        <v>2.22980737</v>
      </c>
      <c r="G75" s="18" t="n">
        <v>47.56664457</v>
      </c>
      <c r="H75" s="20" t="n">
        <v>2.27413528</v>
      </c>
      <c r="I75" s="18" t="n">
        <v>0</v>
      </c>
      <c r="J75" s="20" t="n">
        <v>0</v>
      </c>
      <c r="K75" s="18" t="n">
        <v>0.25136468</v>
      </c>
      <c r="L75" s="20" t="n">
        <v>0.24968016</v>
      </c>
      <c r="M75" s="18" t="n">
        <v>0.89543994</v>
      </c>
      <c r="N75" s="20" t="n">
        <v>0.53587257</v>
      </c>
      <c r="O75" s="18" t="n">
        <v>0</v>
      </c>
      <c r="P75" s="20" t="n">
        <v>0</v>
      </c>
      <c r="Q75" s="18" t="n">
        <v>3.12472269</v>
      </c>
      <c r="R75" s="20" t="n">
        <v>0.81404447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(14043.0/B82*100)</f>
        <v/>
      </c>
      <c r="D82" s="19" t="n">
        <v>1918</v>
      </c>
      <c r="E82" s="18" t="n">
        <v>9.6210077</v>
      </c>
      <c r="F82" s="20" t="n">
        <v>1.03675238</v>
      </c>
      <c r="G82" s="18" t="n">
        <v>81.5803092</v>
      </c>
      <c r="H82" s="20" t="n">
        <v>1.37908378</v>
      </c>
      <c r="I82" s="18" t="n">
        <v>0</v>
      </c>
      <c r="J82" s="20" t="n">
        <v>0</v>
      </c>
      <c r="K82" s="18" t="n">
        <v>0.23825256</v>
      </c>
      <c r="L82" s="20" t="n">
        <v>0.20028729</v>
      </c>
      <c r="M82" s="18" t="n">
        <v>0</v>
      </c>
      <c r="N82" s="20" t="n">
        <v>0</v>
      </c>
      <c r="O82" s="18" t="n">
        <v>0</v>
      </c>
      <c r="P82" s="20" t="n">
        <v>0</v>
      </c>
      <c r="Q82" s="18" t="n">
        <v>8.56043055</v>
      </c>
      <c r="R82" s="20" t="n">
        <v>1.04977623</v>
      </c>
    </row>
    <row r="83" spans="1:18">
      <c r="A83" s="15" t="s">
        <v>507</v>
      </c>
      <c r="B83" s="17" t="n">
        <v>808</v>
      </c>
      <c r="C83" s="18">
        <f>(713.0/B83*100)</f>
        <v/>
      </c>
      <c r="D83" s="19" t="n">
        <v>95</v>
      </c>
      <c r="E83" s="18" t="n">
        <v>12.16276929</v>
      </c>
      <c r="F83" s="20" t="n">
        <v>3.08047983</v>
      </c>
      <c r="G83" s="18" t="n">
        <v>83.90852427</v>
      </c>
      <c r="H83" s="20" t="n">
        <v>3.10953284</v>
      </c>
      <c r="I83" s="18" t="n">
        <v>0</v>
      </c>
      <c r="J83" s="20" t="n">
        <v>0</v>
      </c>
      <c r="K83" s="18" t="n">
        <v>0</v>
      </c>
      <c r="L83" s="20" t="n">
        <v>0</v>
      </c>
      <c r="M83" s="18" t="n">
        <v>0</v>
      </c>
      <c r="N83" s="20" t="n">
        <v>0</v>
      </c>
      <c r="O83" s="18" t="n">
        <v>0</v>
      </c>
      <c r="P83" s="20" t="n">
        <v>0</v>
      </c>
      <c r="Q83" s="18" t="n">
        <v>3.92870644</v>
      </c>
      <c r="R83" s="20" t="n">
        <v>1.89933001</v>
      </c>
    </row>
    <row r="84" spans="1:18">
      <c r="A84" s="23" t="s">
        <v>508</v>
      </c>
      <c r="B84" s="24" t="n">
        <v>938</v>
      </c>
      <c r="C84" s="25">
        <f>(824.0/B84*100)</f>
        <v/>
      </c>
      <c r="D84" s="19" t="n">
        <v>114</v>
      </c>
      <c r="E84" s="18" t="n">
        <v>20.17413293</v>
      </c>
      <c r="F84" s="20" t="n">
        <v>4.10330131</v>
      </c>
      <c r="G84" s="18" t="n">
        <v>77.31839039</v>
      </c>
      <c r="H84" s="20" t="n">
        <v>4.00176533</v>
      </c>
      <c r="I84" s="18" t="n">
        <v>0</v>
      </c>
      <c r="J84" s="20" t="n">
        <v>0</v>
      </c>
      <c r="K84" s="18" t="n">
        <v>0</v>
      </c>
      <c r="L84" s="20" t="n">
        <v>0</v>
      </c>
      <c r="M84" s="18" t="n">
        <v>0</v>
      </c>
      <c r="N84" s="20" t="n">
        <v>0</v>
      </c>
      <c r="O84" s="18" t="n">
        <v>0</v>
      </c>
      <c r="P84" s="20" t="n">
        <v>0</v>
      </c>
      <c r="Q84" s="18" t="n">
        <v>2.50747668</v>
      </c>
      <c r="R84" s="20" t="n">
        <v>1.34502621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(6272.0/B7*100)</f>
        <v/>
      </c>
      <c r="D7" s="19" t="n">
        <v>891</v>
      </c>
      <c r="E7" s="18" t="n">
        <v>61.65760151</v>
      </c>
      <c r="F7" s="20" t="n">
        <v>2.02415032</v>
      </c>
      <c r="G7" s="18" t="n">
        <v>23.16876688</v>
      </c>
      <c r="H7" s="20" t="n">
        <v>1.5302852</v>
      </c>
      <c r="I7" s="18" t="n">
        <v>0</v>
      </c>
      <c r="J7" s="20" t="n">
        <v>0</v>
      </c>
      <c r="K7" s="18" t="n">
        <v>0.09078725</v>
      </c>
      <c r="L7" s="20" t="n">
        <v>0.07330152</v>
      </c>
      <c r="M7" s="18" t="n">
        <v>6.46622543</v>
      </c>
      <c r="N7" s="20" t="n">
        <v>1.02562941</v>
      </c>
      <c r="O7" s="18" t="n">
        <v>0</v>
      </c>
      <c r="P7" s="20" t="n">
        <v>0</v>
      </c>
      <c r="Q7" s="18" t="n">
        <v>8.61661893</v>
      </c>
      <c r="R7" s="20" t="n">
        <v>1.12333951</v>
      </c>
    </row>
    <row r="8" spans="1:18">
      <c r="A8" s="15" t="s">
        <v>430</v>
      </c>
      <c r="B8" s="17" t="n">
        <v>3443</v>
      </c>
      <c r="C8" s="18">
        <f>(3012.0/B8*100)</f>
        <v/>
      </c>
      <c r="D8" s="19" t="n">
        <v>431</v>
      </c>
      <c r="E8" s="18" t="n">
        <v>50.44794664</v>
      </c>
      <c r="F8" s="20" t="n">
        <v>2.84579613</v>
      </c>
      <c r="G8" s="18" t="n">
        <v>34.23255104</v>
      </c>
      <c r="H8" s="20" t="n">
        <v>3.44688878</v>
      </c>
      <c r="I8" s="18" t="n">
        <v>0</v>
      </c>
      <c r="J8" s="20" t="n">
        <v>0</v>
      </c>
      <c r="K8" s="18" t="n">
        <v>0</v>
      </c>
      <c r="L8" s="20" t="n">
        <v>0</v>
      </c>
      <c r="M8" s="18" t="n">
        <v>0</v>
      </c>
      <c r="N8" s="20" t="n">
        <v>0</v>
      </c>
      <c r="O8" s="18" t="n">
        <v>0</v>
      </c>
      <c r="P8" s="20" t="n">
        <v>0</v>
      </c>
      <c r="Q8" s="18" t="n">
        <v>15.31950232</v>
      </c>
      <c r="R8" s="20" t="n">
        <v>1.77042931</v>
      </c>
    </row>
    <row r="9" spans="1:18">
      <c r="A9" s="15" t="s">
        <v>431</v>
      </c>
      <c r="B9" s="17" t="n">
        <v>4752</v>
      </c>
      <c r="C9" s="18">
        <f>(4182.0/B9*100)</f>
        <v/>
      </c>
      <c r="D9" s="19" t="n">
        <v>570</v>
      </c>
      <c r="E9" s="18" t="n">
        <v>48.79412714</v>
      </c>
      <c r="F9" s="20" t="n">
        <v>1.97504774</v>
      </c>
      <c r="G9" s="18" t="n">
        <v>37.8725751</v>
      </c>
      <c r="H9" s="20" t="n">
        <v>2.01540704</v>
      </c>
      <c r="I9" s="18" t="n">
        <v>0</v>
      </c>
      <c r="J9" s="20" t="n">
        <v>0</v>
      </c>
      <c r="K9" s="18" t="n">
        <v>0.47788714</v>
      </c>
      <c r="L9" s="20" t="n">
        <v>0.34412557</v>
      </c>
      <c r="M9" s="18" t="n">
        <v>0.15308586</v>
      </c>
      <c r="N9" s="20" t="n">
        <v>0.15620177</v>
      </c>
      <c r="O9" s="18" t="n">
        <v>0</v>
      </c>
      <c r="P9" s="20" t="n">
        <v>0</v>
      </c>
      <c r="Q9" s="18" t="n">
        <v>12.70232476</v>
      </c>
      <c r="R9" s="20" t="n">
        <v>1.37376636</v>
      </c>
    </row>
    <row r="10" spans="1:18">
      <c r="A10" s="15" t="s">
        <v>432</v>
      </c>
      <c r="B10" s="17" t="n">
        <v>10022</v>
      </c>
      <c r="C10" s="18">
        <f>(8803.0/B10*100)</f>
        <v/>
      </c>
      <c r="D10" s="19" t="n">
        <v>1219</v>
      </c>
      <c r="E10" s="18" t="n">
        <v>57.3021091</v>
      </c>
      <c r="F10" s="20" t="n">
        <v>1.81576528</v>
      </c>
      <c r="G10" s="18" t="n">
        <v>37.46507464</v>
      </c>
      <c r="H10" s="20" t="n">
        <v>1.84995949</v>
      </c>
      <c r="I10" s="18" t="n">
        <v>0</v>
      </c>
      <c r="J10" s="20" t="n">
        <v>0</v>
      </c>
      <c r="K10" s="18" t="n">
        <v>0.20114155</v>
      </c>
      <c r="L10" s="20" t="n">
        <v>0.15844468</v>
      </c>
      <c r="M10" s="18" t="n">
        <v>0.00587247</v>
      </c>
      <c r="N10" s="20" t="n">
        <v>0.00585452</v>
      </c>
      <c r="O10" s="18" t="n">
        <v>0</v>
      </c>
      <c r="P10" s="20" t="n">
        <v>0</v>
      </c>
      <c r="Q10" s="18" t="n">
        <v>5.02580224</v>
      </c>
      <c r="R10" s="20" t="n">
        <v>0.90529989</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39.57893478</v>
      </c>
      <c r="F12" s="20" t="n">
        <v>2.58197461</v>
      </c>
      <c r="G12" s="18" t="n">
        <v>45.6072136</v>
      </c>
      <c r="H12" s="20" t="n">
        <v>2.4743701</v>
      </c>
      <c r="I12" s="18" t="n">
        <v>0</v>
      </c>
      <c r="J12" s="20" t="n">
        <v>0</v>
      </c>
      <c r="K12" s="18" t="n">
        <v>0</v>
      </c>
      <c r="L12" s="20" t="n">
        <v>0</v>
      </c>
      <c r="M12" s="18" t="n">
        <v>0</v>
      </c>
      <c r="N12" s="20" t="n">
        <v>0</v>
      </c>
      <c r="O12" s="18" t="n">
        <v>0</v>
      </c>
      <c r="P12" s="20" t="n">
        <v>0</v>
      </c>
      <c r="Q12" s="18" t="n">
        <v>14.81385163</v>
      </c>
      <c r="R12" s="20" t="n">
        <v>2.29561362</v>
      </c>
    </row>
    <row r="13" spans="1:18">
      <c r="A13" s="15" t="s">
        <v>435</v>
      </c>
      <c r="B13" s="17" t="n">
        <v>3602</v>
      </c>
      <c r="C13" s="18">
        <f>(3186.0/B13*100)</f>
        <v/>
      </c>
      <c r="D13" s="19" t="n">
        <v>416</v>
      </c>
      <c r="E13" s="18" t="n">
        <v>66.78589448</v>
      </c>
      <c r="F13" s="20" t="n">
        <v>2.88635586</v>
      </c>
      <c r="G13" s="18" t="n">
        <v>26.50376442</v>
      </c>
      <c r="H13" s="20" t="n">
        <v>2.80599788</v>
      </c>
      <c r="I13" s="18" t="n">
        <v>0</v>
      </c>
      <c r="J13" s="20" t="n">
        <v>0</v>
      </c>
      <c r="K13" s="18" t="n">
        <v>0.6600657</v>
      </c>
      <c r="L13" s="20" t="n">
        <v>0.52643597</v>
      </c>
      <c r="M13" s="18" t="n">
        <v>0</v>
      </c>
      <c r="N13" s="20" t="n">
        <v>0</v>
      </c>
      <c r="O13" s="18" t="n">
        <v>0</v>
      </c>
      <c r="P13" s="20" t="n">
        <v>0</v>
      </c>
      <c r="Q13" s="18" t="n">
        <v>6.0502754</v>
      </c>
      <c r="R13" s="20" t="n">
        <v>1.34324789</v>
      </c>
    </row>
    <row r="14" spans="1:18">
      <c r="A14" s="15" t="s">
        <v>436</v>
      </c>
      <c r="B14" s="17" t="n">
        <v>2788</v>
      </c>
      <c r="C14" s="18">
        <f>(2444.0/B14*100)</f>
        <v/>
      </c>
      <c r="D14" s="19" t="n">
        <v>344</v>
      </c>
      <c r="E14" s="18" t="n">
        <v>58.23040236</v>
      </c>
      <c r="F14" s="20" t="n">
        <v>2.92021464</v>
      </c>
      <c r="G14" s="18" t="n">
        <v>34.50007284</v>
      </c>
      <c r="H14" s="20" t="n">
        <v>2.73264812</v>
      </c>
      <c r="I14" s="18" t="n">
        <v>0</v>
      </c>
      <c r="J14" s="20" t="n">
        <v>0</v>
      </c>
      <c r="K14" s="18" t="n">
        <v>0</v>
      </c>
      <c r="L14" s="20" t="n">
        <v>0</v>
      </c>
      <c r="M14" s="18" t="n">
        <v>0</v>
      </c>
      <c r="N14" s="20" t="n">
        <v>0</v>
      </c>
      <c r="O14" s="18" t="n">
        <v>0</v>
      </c>
      <c r="P14" s="20" t="n">
        <v>0</v>
      </c>
      <c r="Q14" s="18" t="n">
        <v>7.2695248</v>
      </c>
      <c r="R14" s="20" t="n">
        <v>1.44046584</v>
      </c>
    </row>
    <row r="15" spans="1:18">
      <c r="A15" s="15" t="s">
        <v>437</v>
      </c>
      <c r="B15" s="17" t="n">
        <v>2863</v>
      </c>
      <c r="C15" s="18">
        <f>(2519.0/B15*100)</f>
        <v/>
      </c>
      <c r="D15" s="19" t="n">
        <v>344</v>
      </c>
      <c r="E15" s="18" t="n">
        <v>50.20799946</v>
      </c>
      <c r="F15" s="20" t="n">
        <v>2.92785492</v>
      </c>
      <c r="G15" s="18" t="n">
        <v>41.1914427</v>
      </c>
      <c r="H15" s="20" t="n">
        <v>2.83311796</v>
      </c>
      <c r="I15" s="18" t="n">
        <v>0</v>
      </c>
      <c r="J15" s="20" t="n">
        <v>0</v>
      </c>
      <c r="K15" s="18" t="n">
        <v>0.31298393</v>
      </c>
      <c r="L15" s="20" t="n">
        <v>0.29444066</v>
      </c>
      <c r="M15" s="18" t="n">
        <v>0</v>
      </c>
      <c r="N15" s="20" t="n">
        <v>0</v>
      </c>
      <c r="O15" s="18" t="n">
        <v>0</v>
      </c>
      <c r="P15" s="20" t="n">
        <v>0</v>
      </c>
      <c r="Q15" s="18" t="n">
        <v>8.2875739</v>
      </c>
      <c r="R15" s="20" t="n">
        <v>1.46634367</v>
      </c>
    </row>
    <row r="16" spans="1:18">
      <c r="A16" s="15" t="s">
        <v>438</v>
      </c>
      <c r="B16" s="17" t="n">
        <v>3111</v>
      </c>
      <c r="C16" s="18">
        <f>(2743.0/B16*100)</f>
        <v/>
      </c>
      <c r="D16" s="19" t="n">
        <v>368</v>
      </c>
      <c r="E16" s="18" t="n">
        <v>33.09578293</v>
      </c>
      <c r="F16" s="20" t="n">
        <v>2.55857334</v>
      </c>
      <c r="G16" s="18" t="n">
        <v>50.70979653</v>
      </c>
      <c r="H16" s="20" t="n">
        <v>2.72784638</v>
      </c>
      <c r="I16" s="18" t="n">
        <v>0</v>
      </c>
      <c r="J16" s="20" t="n">
        <v>0</v>
      </c>
      <c r="K16" s="18" t="n">
        <v>0.1924443</v>
      </c>
      <c r="L16" s="20" t="n">
        <v>0.19311186</v>
      </c>
      <c r="M16" s="18" t="n">
        <v>0</v>
      </c>
      <c r="N16" s="20" t="n">
        <v>0</v>
      </c>
      <c r="O16" s="18" t="n">
        <v>0</v>
      </c>
      <c r="P16" s="20" t="n">
        <v>0</v>
      </c>
      <c r="Q16" s="18" t="n">
        <v>16.00197624</v>
      </c>
      <c r="R16" s="20" t="n">
        <v>1.88144574</v>
      </c>
    </row>
    <row r="17" spans="1:18">
      <c r="A17" s="15" t="s">
        <v>439</v>
      </c>
      <c r="B17" s="17" t="n">
        <v>3197</v>
      </c>
      <c r="C17" s="18">
        <f>(2803.0/B17*100)</f>
        <v/>
      </c>
      <c r="D17" s="19" t="n">
        <v>394</v>
      </c>
      <c r="E17" s="18" t="n">
        <v>54.78989109</v>
      </c>
      <c r="F17" s="20" t="n">
        <v>2.52518958</v>
      </c>
      <c r="G17" s="18" t="n">
        <v>34.03123</v>
      </c>
      <c r="H17" s="20" t="n">
        <v>2.46260498</v>
      </c>
      <c r="I17" s="18" t="n">
        <v>0</v>
      </c>
      <c r="J17" s="20" t="n">
        <v>0</v>
      </c>
      <c r="K17" s="18" t="n">
        <v>0</v>
      </c>
      <c r="L17" s="20" t="n">
        <v>0</v>
      </c>
      <c r="M17" s="18" t="n">
        <v>0</v>
      </c>
      <c r="N17" s="20" t="n">
        <v>0</v>
      </c>
      <c r="O17" s="18" t="n">
        <v>0</v>
      </c>
      <c r="P17" s="20" t="n">
        <v>0</v>
      </c>
      <c r="Q17" s="18" t="n">
        <v>11.17887891</v>
      </c>
      <c r="R17" s="20" t="n">
        <v>1.76106318</v>
      </c>
    </row>
    <row r="18" spans="1:18">
      <c r="A18" s="15" t="s">
        <v>440</v>
      </c>
      <c r="B18" s="17" t="n">
        <v>2706</v>
      </c>
      <c r="C18" s="18">
        <f>(2381.0/B18*100)</f>
        <v/>
      </c>
      <c r="D18" s="19" t="n">
        <v>325</v>
      </c>
      <c r="E18" s="18" t="n">
        <v>51.36849517</v>
      </c>
      <c r="F18" s="20" t="n">
        <v>3.13719068</v>
      </c>
      <c r="G18" s="18" t="n">
        <v>34.90071003</v>
      </c>
      <c r="H18" s="20" t="n">
        <v>2.76424971</v>
      </c>
      <c r="I18" s="18" t="n">
        <v>0</v>
      </c>
      <c r="J18" s="20" t="n">
        <v>0</v>
      </c>
      <c r="K18" s="18" t="n">
        <v>0.26258158</v>
      </c>
      <c r="L18" s="20" t="n">
        <v>0.25756256</v>
      </c>
      <c r="M18" s="18" t="n">
        <v>0</v>
      </c>
      <c r="N18" s="20" t="n">
        <v>0</v>
      </c>
      <c r="O18" s="18" t="n">
        <v>0</v>
      </c>
      <c r="P18" s="20" t="n">
        <v>0</v>
      </c>
      <c r="Q18" s="18" t="n">
        <v>13.46821322</v>
      </c>
      <c r="R18" s="20" t="n">
        <v>2.11463661</v>
      </c>
    </row>
    <row r="19" spans="1:18">
      <c r="A19" s="15" t="s">
        <v>441</v>
      </c>
      <c r="B19" s="17" t="n">
        <v>2850</v>
      </c>
      <c r="C19" s="18">
        <f>(2513.0/B19*100)</f>
        <v/>
      </c>
      <c r="D19" s="19" t="n">
        <v>337</v>
      </c>
      <c r="E19" s="18" t="n">
        <v>44.4581447</v>
      </c>
      <c r="F19" s="20" t="n">
        <v>2.61217846</v>
      </c>
      <c r="G19" s="18" t="n">
        <v>37.13737937</v>
      </c>
      <c r="H19" s="20" t="n">
        <v>2.70452387</v>
      </c>
      <c r="I19" s="18" t="n">
        <v>0</v>
      </c>
      <c r="J19" s="20" t="n">
        <v>0</v>
      </c>
      <c r="K19" s="18" t="n">
        <v>0</v>
      </c>
      <c r="L19" s="20" t="n">
        <v>0</v>
      </c>
      <c r="M19" s="18" t="n">
        <v>0</v>
      </c>
      <c r="N19" s="20" t="n">
        <v>0</v>
      </c>
      <c r="O19" s="18" t="n">
        <v>0</v>
      </c>
      <c r="P19" s="20" t="n">
        <v>0</v>
      </c>
      <c r="Q19" s="18" t="n">
        <v>18.40447594</v>
      </c>
      <c r="R19" s="20" t="n">
        <v>2.47327748</v>
      </c>
    </row>
    <row r="20" spans="1:18">
      <c r="A20" s="15" t="s">
        <v>442</v>
      </c>
      <c r="B20" s="17" t="n">
        <v>1741</v>
      </c>
      <c r="C20" s="18">
        <f>(1529.0/B20*100)</f>
        <v/>
      </c>
      <c r="D20" s="19" t="n">
        <v>212</v>
      </c>
      <c r="E20" s="18" t="n">
        <v>49.06398646</v>
      </c>
      <c r="F20" s="20" t="n">
        <v>3.30145344</v>
      </c>
      <c r="G20" s="18" t="n">
        <v>40.45842074</v>
      </c>
      <c r="H20" s="20" t="n">
        <v>3.66834101</v>
      </c>
      <c r="I20" s="18" t="n">
        <v>0</v>
      </c>
      <c r="J20" s="20" t="n">
        <v>0</v>
      </c>
      <c r="K20" s="18" t="n">
        <v>0.44884683</v>
      </c>
      <c r="L20" s="20" t="n">
        <v>0.45466541</v>
      </c>
      <c r="M20" s="18" t="n">
        <v>1.14880082</v>
      </c>
      <c r="N20" s="20" t="n">
        <v>0.85323102</v>
      </c>
      <c r="O20" s="18" t="n">
        <v>0</v>
      </c>
      <c r="P20" s="20" t="n">
        <v>0</v>
      </c>
      <c r="Q20" s="18" t="n">
        <v>8.87994516</v>
      </c>
      <c r="R20" s="20" t="n">
        <v>1.96608181</v>
      </c>
    </row>
    <row r="21" spans="1:18">
      <c r="A21" s="15" t="s">
        <v>443</v>
      </c>
      <c r="B21" s="17" t="n">
        <v>2833</v>
      </c>
      <c r="C21" s="18">
        <f>(2375.0/B21*100)</f>
        <v/>
      </c>
      <c r="D21" s="19" t="n">
        <v>458</v>
      </c>
      <c r="E21" s="18" t="n">
        <v>68.46458635</v>
      </c>
      <c r="F21" s="20" t="n">
        <v>2.051792</v>
      </c>
      <c r="G21" s="18" t="n">
        <v>28.25039701</v>
      </c>
      <c r="H21" s="20" t="n">
        <v>2.01978685</v>
      </c>
      <c r="I21" s="18" t="n">
        <v>0</v>
      </c>
      <c r="J21" s="20" t="n">
        <v>0</v>
      </c>
      <c r="K21" s="18" t="n">
        <v>0.19198425</v>
      </c>
      <c r="L21" s="20" t="n">
        <v>0.13822128</v>
      </c>
      <c r="M21" s="18" t="n">
        <v>0</v>
      </c>
      <c r="N21" s="20" t="n">
        <v>0</v>
      </c>
      <c r="O21" s="18" t="n">
        <v>0</v>
      </c>
      <c r="P21" s="20" t="n">
        <v>0</v>
      </c>
      <c r="Q21" s="18" t="n">
        <v>3.09303239</v>
      </c>
      <c r="R21" s="20" t="n">
        <v>0.75280569</v>
      </c>
    </row>
    <row r="22" spans="1:18">
      <c r="A22" s="15" t="s">
        <v>444</v>
      </c>
      <c r="B22" s="17" t="n">
        <v>3667</v>
      </c>
      <c r="C22" s="18">
        <f>(3198.0/B22*100)</f>
        <v/>
      </c>
      <c r="D22" s="19" t="n">
        <v>469</v>
      </c>
      <c r="E22" s="18" t="n">
        <v>52.33835613</v>
      </c>
      <c r="F22" s="20" t="n">
        <v>2.53192666</v>
      </c>
      <c r="G22" s="18" t="n">
        <v>31.99619653</v>
      </c>
      <c r="H22" s="20" t="n">
        <v>2.44510014</v>
      </c>
      <c r="I22" s="18" t="n">
        <v>0</v>
      </c>
      <c r="J22" s="20" t="n">
        <v>0</v>
      </c>
      <c r="K22" s="18" t="n">
        <v>0.41898128</v>
      </c>
      <c r="L22" s="20" t="n">
        <v>0.30369569</v>
      </c>
      <c r="M22" s="18" t="n">
        <v>0</v>
      </c>
      <c r="N22" s="20" t="n">
        <v>0</v>
      </c>
      <c r="O22" s="18" t="n">
        <v>0</v>
      </c>
      <c r="P22" s="20" t="n">
        <v>0</v>
      </c>
      <c r="Q22" s="18" t="n">
        <v>15.24646607</v>
      </c>
      <c r="R22" s="20" t="n">
        <v>1.94790318</v>
      </c>
    </row>
    <row r="23" spans="1:18">
      <c r="A23" s="15" t="s">
        <v>445</v>
      </c>
      <c r="B23" s="17" t="n">
        <v>5792</v>
      </c>
      <c r="C23" s="18">
        <f>(5075.0/B23*100)</f>
        <v/>
      </c>
      <c r="D23" s="19" t="n">
        <v>717</v>
      </c>
      <c r="E23" s="18" t="n">
        <v>40.79273733</v>
      </c>
      <c r="F23" s="20" t="n">
        <v>2.54304648</v>
      </c>
      <c r="G23" s="18" t="n">
        <v>40.61793165</v>
      </c>
      <c r="H23" s="20" t="n">
        <v>2.15007597</v>
      </c>
      <c r="I23" s="18" t="n">
        <v>0</v>
      </c>
      <c r="J23" s="20" t="n">
        <v>0</v>
      </c>
      <c r="K23" s="18" t="n">
        <v>0.14684467</v>
      </c>
      <c r="L23" s="20" t="n">
        <v>0.13732498</v>
      </c>
      <c r="M23" s="18" t="n">
        <v>1.62856528</v>
      </c>
      <c r="N23" s="20" t="n">
        <v>1.38486293</v>
      </c>
      <c r="O23" s="18" t="n">
        <v>0</v>
      </c>
      <c r="P23" s="20" t="n">
        <v>0</v>
      </c>
      <c r="Q23" s="18" t="n">
        <v>16.81392107</v>
      </c>
      <c r="R23" s="20" t="n">
        <v>2.39451026</v>
      </c>
    </row>
    <row r="24" spans="1:18">
      <c r="A24" s="15" t="s">
        <v>446</v>
      </c>
      <c r="B24" s="17" t="n">
        <v>3309</v>
      </c>
      <c r="C24" s="18">
        <f>(2922.0/B24*100)</f>
        <v/>
      </c>
      <c r="D24" s="19" t="n">
        <v>387</v>
      </c>
      <c r="E24" s="18" t="n">
        <v>55.86016725</v>
      </c>
      <c r="F24" s="20" t="n">
        <v>2.90077234</v>
      </c>
      <c r="G24" s="18" t="n">
        <v>29.72793529</v>
      </c>
      <c r="H24" s="20" t="n">
        <v>2.44663842</v>
      </c>
      <c r="I24" s="18" t="n">
        <v>0</v>
      </c>
      <c r="J24" s="20" t="n">
        <v>0</v>
      </c>
      <c r="K24" s="18" t="n">
        <v>0</v>
      </c>
      <c r="L24" s="20" t="n">
        <v>0</v>
      </c>
      <c r="M24" s="18" t="n">
        <v>0</v>
      </c>
      <c r="N24" s="20" t="n">
        <v>0</v>
      </c>
      <c r="O24" s="18" t="n">
        <v>0</v>
      </c>
      <c r="P24" s="20" t="n">
        <v>0</v>
      </c>
      <c r="Q24" s="18" t="n">
        <v>14.41189747</v>
      </c>
      <c r="R24" s="20" t="n">
        <v>2.02530478</v>
      </c>
    </row>
    <row r="25" spans="1:18">
      <c r="A25" s="15" t="s">
        <v>447</v>
      </c>
      <c r="B25" s="17" t="n">
        <v>2669</v>
      </c>
      <c r="C25" s="18">
        <f>(2339.0/B25*100)</f>
        <v/>
      </c>
      <c r="D25" s="19" t="n">
        <v>330</v>
      </c>
      <c r="E25" s="18" t="n">
        <v>37.34456707</v>
      </c>
      <c r="F25" s="20" t="n">
        <v>2.75106189</v>
      </c>
      <c r="G25" s="18" t="n">
        <v>54.60423315</v>
      </c>
      <c r="H25" s="20" t="n">
        <v>2.90222898</v>
      </c>
      <c r="I25" s="18" t="n">
        <v>0</v>
      </c>
      <c r="J25" s="20" t="n">
        <v>0</v>
      </c>
      <c r="K25" s="18" t="n">
        <v>0.28467466</v>
      </c>
      <c r="L25" s="20" t="n">
        <v>0.28404007</v>
      </c>
      <c r="M25" s="18" t="n">
        <v>0</v>
      </c>
      <c r="N25" s="20" t="n">
        <v>0</v>
      </c>
      <c r="O25" s="18" t="n">
        <v>0</v>
      </c>
      <c r="P25" s="20" t="n">
        <v>0</v>
      </c>
      <c r="Q25" s="18" t="n">
        <v>7.76652512</v>
      </c>
      <c r="R25" s="20" t="n">
        <v>1.67750225</v>
      </c>
    </row>
    <row r="26" spans="1:18">
      <c r="A26" s="15" t="s">
        <v>448</v>
      </c>
      <c r="B26" s="17" t="n">
        <v>2419</v>
      </c>
      <c r="C26" s="18">
        <f>(2112.0/B26*100)</f>
        <v/>
      </c>
      <c r="D26" s="19" t="n">
        <v>307</v>
      </c>
      <c r="E26" s="18" t="n">
        <v>66.92292089</v>
      </c>
      <c r="F26" s="20" t="n">
        <v>3.16247662</v>
      </c>
      <c r="G26" s="18" t="n">
        <v>29.84516788</v>
      </c>
      <c r="H26" s="20" t="n">
        <v>2.91951985</v>
      </c>
      <c r="I26" s="18" t="n">
        <v>0</v>
      </c>
      <c r="J26" s="20" t="n">
        <v>0</v>
      </c>
      <c r="K26" s="18" t="n">
        <v>0</v>
      </c>
      <c r="L26" s="20" t="n">
        <v>0</v>
      </c>
      <c r="M26" s="18" t="n">
        <v>0</v>
      </c>
      <c r="N26" s="20" t="n">
        <v>0</v>
      </c>
      <c r="O26" s="18" t="n">
        <v>0</v>
      </c>
      <c r="P26" s="20" t="n">
        <v>0</v>
      </c>
      <c r="Q26" s="18" t="n">
        <v>3.23191123</v>
      </c>
      <c r="R26" s="20" t="n">
        <v>1.06840466</v>
      </c>
    </row>
    <row r="27" spans="1:18">
      <c r="A27" s="15" t="s">
        <v>449</v>
      </c>
      <c r="B27" s="17" t="n">
        <v>2683</v>
      </c>
      <c r="C27" s="18">
        <f>(2345.0/B27*100)</f>
        <v/>
      </c>
      <c r="D27" s="19" t="n">
        <v>338</v>
      </c>
      <c r="E27" s="18" t="n">
        <v>50.36652733</v>
      </c>
      <c r="F27" s="20" t="n">
        <v>2.50637168</v>
      </c>
      <c r="G27" s="18" t="n">
        <v>34.23558046</v>
      </c>
      <c r="H27" s="20" t="n">
        <v>2.71497363</v>
      </c>
      <c r="I27" s="18" t="n">
        <v>0</v>
      </c>
      <c r="J27" s="20" t="n">
        <v>0</v>
      </c>
      <c r="K27" s="18" t="n">
        <v>0</v>
      </c>
      <c r="L27" s="20" t="n">
        <v>0</v>
      </c>
      <c r="M27" s="18" t="n">
        <v>0</v>
      </c>
      <c r="N27" s="20" t="n">
        <v>0</v>
      </c>
      <c r="O27" s="18" t="n">
        <v>0</v>
      </c>
      <c r="P27" s="20" t="n">
        <v>0</v>
      </c>
      <c r="Q27" s="18" t="n">
        <v>15.39789221</v>
      </c>
      <c r="R27" s="20" t="n">
        <v>1.81265633</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56.81269608</v>
      </c>
      <c r="F29" s="20" t="n">
        <v>2.74786548</v>
      </c>
      <c r="G29" s="18" t="n">
        <v>40.02346965</v>
      </c>
      <c r="H29" s="20" t="n">
        <v>2.58547716</v>
      </c>
      <c r="I29" s="18" t="n">
        <v>0</v>
      </c>
      <c r="J29" s="20" t="n">
        <v>0</v>
      </c>
      <c r="K29" s="18" t="n">
        <v>0</v>
      </c>
      <c r="L29" s="20" t="n">
        <v>0</v>
      </c>
      <c r="M29" s="18" t="n">
        <v>0</v>
      </c>
      <c r="N29" s="20" t="n">
        <v>0</v>
      </c>
      <c r="O29" s="18" t="n">
        <v>0</v>
      </c>
      <c r="P29" s="20" t="n">
        <v>0</v>
      </c>
      <c r="Q29" s="18" t="n">
        <v>3.16383427</v>
      </c>
      <c r="R29" s="20" t="n">
        <v>0.9012398</v>
      </c>
    </row>
    <row r="30" spans="1:18">
      <c r="A30" s="15" t="s">
        <v>452</v>
      </c>
      <c r="B30" s="17" t="n">
        <v>2257</v>
      </c>
      <c r="C30" s="18">
        <f>(1962.0/B30*100)</f>
        <v/>
      </c>
      <c r="D30" s="19" t="n">
        <v>295</v>
      </c>
      <c r="E30" s="18" t="n">
        <v>60.85867833</v>
      </c>
      <c r="F30" s="20" t="n">
        <v>2.91667269</v>
      </c>
      <c r="G30" s="18" t="n">
        <v>27.31380872</v>
      </c>
      <c r="H30" s="20" t="n">
        <v>2.60219683</v>
      </c>
      <c r="I30" s="18" t="n">
        <v>0</v>
      </c>
      <c r="J30" s="20" t="n">
        <v>0</v>
      </c>
      <c r="K30" s="18" t="n">
        <v>0.48018523</v>
      </c>
      <c r="L30" s="20" t="n">
        <v>0.48788709</v>
      </c>
      <c r="M30" s="18" t="n">
        <v>0</v>
      </c>
      <c r="N30" s="20" t="n">
        <v>0</v>
      </c>
      <c r="O30" s="18" t="n">
        <v>0</v>
      </c>
      <c r="P30" s="20" t="n">
        <v>0</v>
      </c>
      <c r="Q30" s="18" t="n">
        <v>11.34732772</v>
      </c>
      <c r="R30" s="20" t="n">
        <v>1.78963284</v>
      </c>
    </row>
    <row r="31" spans="1:18">
      <c r="A31" s="15" t="s">
        <v>453</v>
      </c>
      <c r="B31" s="17" t="n">
        <v>2706</v>
      </c>
      <c r="C31" s="18">
        <f>(2373.0/B31*100)</f>
        <v/>
      </c>
      <c r="D31" s="19" t="n">
        <v>333</v>
      </c>
      <c r="E31" s="18" t="n">
        <v>42.29135113</v>
      </c>
      <c r="F31" s="20" t="n">
        <v>3.02702236</v>
      </c>
      <c r="G31" s="18" t="n">
        <v>46.52835231</v>
      </c>
      <c r="H31" s="20" t="n">
        <v>3.00846947</v>
      </c>
      <c r="I31" s="18" t="n">
        <v>0</v>
      </c>
      <c r="J31" s="20" t="n">
        <v>0</v>
      </c>
      <c r="K31" s="18" t="n">
        <v>0</v>
      </c>
      <c r="L31" s="20" t="n">
        <v>0</v>
      </c>
      <c r="M31" s="18" t="n">
        <v>0</v>
      </c>
      <c r="N31" s="20" t="n">
        <v>0</v>
      </c>
      <c r="O31" s="18" t="n">
        <v>0</v>
      </c>
      <c r="P31" s="20" t="n">
        <v>0</v>
      </c>
      <c r="Q31" s="18" t="n">
        <v>11.18029656</v>
      </c>
      <c r="R31" s="20" t="n">
        <v>1.72503592</v>
      </c>
    </row>
    <row r="32" spans="1:18">
      <c r="A32" s="15" t="s">
        <v>454</v>
      </c>
      <c r="B32" s="17" t="n">
        <v>2209</v>
      </c>
      <c r="C32" s="18">
        <f>(1827.0/B32*100)</f>
        <v/>
      </c>
      <c r="D32" s="19" t="n">
        <v>382</v>
      </c>
      <c r="E32" s="18" t="n">
        <v>52.85730284</v>
      </c>
      <c r="F32" s="20" t="n">
        <v>2.67036074</v>
      </c>
      <c r="G32" s="18" t="n">
        <v>38.55586029</v>
      </c>
      <c r="H32" s="20" t="n">
        <v>2.84959564</v>
      </c>
      <c r="I32" s="18" t="n">
        <v>0</v>
      </c>
      <c r="J32" s="20" t="n">
        <v>0</v>
      </c>
      <c r="K32" s="18" t="n">
        <v>0</v>
      </c>
      <c r="L32" s="20" t="n">
        <v>0</v>
      </c>
      <c r="M32" s="18" t="n">
        <v>0</v>
      </c>
      <c r="N32" s="20" t="n">
        <v>0</v>
      </c>
      <c r="O32" s="18" t="n">
        <v>0</v>
      </c>
      <c r="P32" s="20" t="n">
        <v>0</v>
      </c>
      <c r="Q32" s="18" t="n">
        <v>8.586836870000001</v>
      </c>
      <c r="R32" s="20" t="n">
        <v>1.30776298</v>
      </c>
    </row>
    <row r="33" spans="1:18">
      <c r="A33" s="15" t="s">
        <v>455</v>
      </c>
      <c r="B33" s="17" t="n">
        <v>3651</v>
      </c>
      <c r="C33" s="18">
        <f>(3194.0/B33*100)</f>
        <v/>
      </c>
      <c r="D33" s="19" t="n">
        <v>457</v>
      </c>
      <c r="E33" s="18" t="n">
        <v>56.0180366</v>
      </c>
      <c r="F33" s="20" t="n">
        <v>3.12057899</v>
      </c>
      <c r="G33" s="18" t="n">
        <v>34.52939121</v>
      </c>
      <c r="H33" s="20" t="n">
        <v>2.93800254</v>
      </c>
      <c r="I33" s="18" t="n">
        <v>0</v>
      </c>
      <c r="J33" s="20" t="n">
        <v>0</v>
      </c>
      <c r="K33" s="18" t="n">
        <v>0</v>
      </c>
      <c r="L33" s="20" t="n">
        <v>0</v>
      </c>
      <c r="M33" s="18" t="n">
        <v>0</v>
      </c>
      <c r="N33" s="20" t="n">
        <v>0</v>
      </c>
      <c r="O33" s="18" t="n">
        <v>0</v>
      </c>
      <c r="P33" s="20" t="n">
        <v>0</v>
      </c>
      <c r="Q33" s="18" t="n">
        <v>9.452572180000001</v>
      </c>
      <c r="R33" s="20" t="n">
        <v>1.44760234</v>
      </c>
    </row>
    <row r="34" spans="1:18">
      <c r="A34" s="15" t="s">
        <v>456</v>
      </c>
      <c r="B34" s="17" t="n">
        <v>3035</v>
      </c>
      <c r="C34" s="18">
        <f>(2657.0/B34*100)</f>
        <v/>
      </c>
      <c r="D34" s="19" t="n">
        <v>378</v>
      </c>
      <c r="E34" s="18" t="n">
        <v>52.65626144</v>
      </c>
      <c r="F34" s="20" t="n">
        <v>2.65106437</v>
      </c>
      <c r="G34" s="18" t="n">
        <v>31.06810831</v>
      </c>
      <c r="H34" s="20" t="n">
        <v>2.49504647</v>
      </c>
      <c r="I34" s="18" t="n">
        <v>0</v>
      </c>
      <c r="J34" s="20" t="n">
        <v>0</v>
      </c>
      <c r="K34" s="18" t="n">
        <v>0</v>
      </c>
      <c r="L34" s="20" t="n">
        <v>0</v>
      </c>
      <c r="M34" s="18" t="n">
        <v>0</v>
      </c>
      <c r="N34" s="20" t="n">
        <v>0</v>
      </c>
      <c r="O34" s="18" t="n">
        <v>0</v>
      </c>
      <c r="P34" s="20" t="n">
        <v>0</v>
      </c>
      <c r="Q34" s="18" t="n">
        <v>16.27563025</v>
      </c>
      <c r="R34" s="20" t="n">
        <v>2.30227116</v>
      </c>
    </row>
    <row r="35" spans="1:18">
      <c r="A35" s="15" t="s">
        <v>457</v>
      </c>
      <c r="B35" s="17" t="n">
        <v>2901</v>
      </c>
      <c r="C35" s="18">
        <f>(2529.0/B35*100)</f>
        <v/>
      </c>
      <c r="D35" s="19" t="n">
        <v>372</v>
      </c>
      <c r="E35" s="18" t="n">
        <v>52.56560703</v>
      </c>
      <c r="F35" s="20" t="n">
        <v>3.45729067</v>
      </c>
      <c r="G35" s="18" t="n">
        <v>40.9132158</v>
      </c>
      <c r="H35" s="20" t="n">
        <v>3.45224738</v>
      </c>
      <c r="I35" s="18" t="n">
        <v>0</v>
      </c>
      <c r="J35" s="20" t="n">
        <v>0</v>
      </c>
      <c r="K35" s="18" t="n">
        <v>0.09675664</v>
      </c>
      <c r="L35" s="20" t="n">
        <v>0.09808828</v>
      </c>
      <c r="M35" s="18" t="n">
        <v>0</v>
      </c>
      <c r="N35" s="20" t="n">
        <v>0</v>
      </c>
      <c r="O35" s="18" t="n">
        <v>0</v>
      </c>
      <c r="P35" s="20" t="n">
        <v>0</v>
      </c>
      <c r="Q35" s="18" t="n">
        <v>6.42442054</v>
      </c>
      <c r="R35" s="20" t="n">
        <v>1.39989817</v>
      </c>
    </row>
    <row r="36" spans="1:18">
      <c r="A36" s="15" t="s">
        <v>458</v>
      </c>
      <c r="B36" s="17" t="n">
        <v>3404</v>
      </c>
      <c r="C36" s="18">
        <f>(3008.0/B36*100)</f>
        <v/>
      </c>
      <c r="D36" s="19" t="n">
        <v>396</v>
      </c>
      <c r="E36" s="18" t="n">
        <v>45.02985713</v>
      </c>
      <c r="F36" s="20" t="n">
        <v>2.7034936</v>
      </c>
      <c r="G36" s="18" t="n">
        <v>47.15952854</v>
      </c>
      <c r="H36" s="20" t="n">
        <v>2.6196593</v>
      </c>
      <c r="I36" s="18" t="n">
        <v>0</v>
      </c>
      <c r="J36" s="20" t="n">
        <v>0</v>
      </c>
      <c r="K36" s="18" t="n">
        <v>0.36774146</v>
      </c>
      <c r="L36" s="20" t="n">
        <v>0.40582443</v>
      </c>
      <c r="M36" s="18" t="n">
        <v>0</v>
      </c>
      <c r="N36" s="20" t="n">
        <v>0</v>
      </c>
      <c r="O36" s="18" t="n">
        <v>0</v>
      </c>
      <c r="P36" s="20" t="n">
        <v>0</v>
      </c>
      <c r="Q36" s="18" t="n">
        <v>7.44287288</v>
      </c>
      <c r="R36" s="20" t="n">
        <v>1.37945998</v>
      </c>
    </row>
    <row r="37" spans="1:18">
      <c r="A37" s="15" t="s">
        <v>459</v>
      </c>
      <c r="B37" s="17" t="n">
        <v>2731</v>
      </c>
      <c r="C37" s="18">
        <f>(2409.0/B37*100)</f>
        <v/>
      </c>
      <c r="D37" s="19" t="n">
        <v>322</v>
      </c>
      <c r="E37" s="18" t="n">
        <v>44.02039184</v>
      </c>
      <c r="F37" s="20" t="n">
        <v>2.70702568</v>
      </c>
      <c r="G37" s="18" t="n">
        <v>44.09244834</v>
      </c>
      <c r="H37" s="20" t="n">
        <v>2.81143065</v>
      </c>
      <c r="I37" s="18" t="n">
        <v>0</v>
      </c>
      <c r="J37" s="20" t="n">
        <v>0</v>
      </c>
      <c r="K37" s="18" t="n">
        <v>0.31048334</v>
      </c>
      <c r="L37" s="20" t="n">
        <v>0.31118859</v>
      </c>
      <c r="M37" s="18" t="n">
        <v>0</v>
      </c>
      <c r="N37" s="20" t="n">
        <v>0</v>
      </c>
      <c r="O37" s="18" t="n">
        <v>0</v>
      </c>
      <c r="P37" s="20" t="n">
        <v>0</v>
      </c>
      <c r="Q37" s="18" t="n">
        <v>11.57667647</v>
      </c>
      <c r="R37" s="20" t="n">
        <v>1.92530252</v>
      </c>
    </row>
    <row r="38" spans="1:18">
      <c r="A38" s="15" t="s">
        <v>460</v>
      </c>
      <c r="B38" s="17" t="n">
        <v>2807</v>
      </c>
      <c r="C38" s="18">
        <f>(2374.0/B38*100)</f>
        <v/>
      </c>
      <c r="D38" s="19" t="n">
        <v>433</v>
      </c>
      <c r="E38" s="18" t="n">
        <v>50.57968147</v>
      </c>
      <c r="F38" s="20" t="n">
        <v>2.18209391</v>
      </c>
      <c r="G38" s="18" t="n">
        <v>36.19334254</v>
      </c>
      <c r="H38" s="20" t="n">
        <v>2.05371109</v>
      </c>
      <c r="I38" s="18" t="n">
        <v>0</v>
      </c>
      <c r="J38" s="20" t="n">
        <v>0</v>
      </c>
      <c r="K38" s="18" t="n">
        <v>0</v>
      </c>
      <c r="L38" s="20" t="n">
        <v>0</v>
      </c>
      <c r="M38" s="18" t="n">
        <v>0.25217172</v>
      </c>
      <c r="N38" s="20" t="n">
        <v>0.25125218</v>
      </c>
      <c r="O38" s="18" t="n">
        <v>0</v>
      </c>
      <c r="P38" s="20" t="n">
        <v>0</v>
      </c>
      <c r="Q38" s="18" t="n">
        <v>12.97480426</v>
      </c>
      <c r="R38" s="20" t="n">
        <v>1.74409729</v>
      </c>
    </row>
    <row r="39" spans="1:18">
      <c r="A39" s="15" t="s">
        <v>461</v>
      </c>
      <c r="B39" s="17" t="n">
        <v>2938</v>
      </c>
      <c r="C39" s="18">
        <f>(2572.0/B39*100)</f>
        <v/>
      </c>
      <c r="D39" s="19" t="n">
        <v>366</v>
      </c>
      <c r="E39" s="18" t="n">
        <v>65.88345504</v>
      </c>
      <c r="F39" s="20" t="n">
        <v>3.22838928</v>
      </c>
      <c r="G39" s="18" t="n">
        <v>24.88965074</v>
      </c>
      <c r="H39" s="20" t="n">
        <v>2.99773784</v>
      </c>
      <c r="I39" s="18" t="n">
        <v>0</v>
      </c>
      <c r="J39" s="20" t="n">
        <v>0</v>
      </c>
      <c r="K39" s="18" t="n">
        <v>0.8410237699999999</v>
      </c>
      <c r="L39" s="20" t="n">
        <v>0.64050922</v>
      </c>
      <c r="M39" s="18" t="n">
        <v>0</v>
      </c>
      <c r="N39" s="20" t="n">
        <v>0</v>
      </c>
      <c r="O39" s="18" t="n">
        <v>0</v>
      </c>
      <c r="P39" s="20" t="n">
        <v>0</v>
      </c>
      <c r="Q39" s="18" t="n">
        <v>8.38587044</v>
      </c>
      <c r="R39" s="20" t="n">
        <v>1.45208951</v>
      </c>
    </row>
    <row r="40" spans="1:18">
      <c r="A40" s="15" t="s">
        <v>462</v>
      </c>
      <c r="B40" s="17" t="n">
        <v>6922</v>
      </c>
      <c r="C40" s="18">
        <f>(6045.0/B40*100)</f>
        <v/>
      </c>
      <c r="D40" s="19" t="n">
        <v>877</v>
      </c>
      <c r="E40" s="18" t="n">
        <v>59.49682887</v>
      </c>
      <c r="F40" s="20" t="n">
        <v>2.08534267</v>
      </c>
      <c r="G40" s="18" t="n">
        <v>30.62194864</v>
      </c>
      <c r="H40" s="20" t="n">
        <v>1.95557418</v>
      </c>
      <c r="I40" s="18" t="n">
        <v>0</v>
      </c>
      <c r="J40" s="20" t="n">
        <v>0</v>
      </c>
      <c r="K40" s="18" t="n">
        <v>0.06165743</v>
      </c>
      <c r="L40" s="20" t="n">
        <v>0.04628076</v>
      </c>
      <c r="M40" s="18" t="n">
        <v>0</v>
      </c>
      <c r="N40" s="20" t="n">
        <v>0</v>
      </c>
      <c r="O40" s="18" t="n">
        <v>0</v>
      </c>
      <c r="P40" s="20" t="n">
        <v>0</v>
      </c>
      <c r="Q40" s="18" t="n">
        <v>9.81956506</v>
      </c>
      <c r="R40" s="20" t="n">
        <v>1.72459476</v>
      </c>
    </row>
    <row r="41" spans="1:18">
      <c r="A41" s="15" t="s">
        <v>463</v>
      </c>
      <c r="B41" s="17" t="n">
        <v>2854</v>
      </c>
      <c r="C41" s="18">
        <f>(2539.0/B41*100)</f>
        <v/>
      </c>
      <c r="D41" s="19" t="n">
        <v>315</v>
      </c>
      <c r="E41" s="18" t="n">
        <v>74.37087398</v>
      </c>
      <c r="F41" s="20" t="n">
        <v>2.6196173</v>
      </c>
      <c r="G41" s="18" t="n">
        <v>24.41746658</v>
      </c>
      <c r="H41" s="20" t="n">
        <v>2.50751365</v>
      </c>
      <c r="I41" s="18" t="n">
        <v>0</v>
      </c>
      <c r="J41" s="20" t="n">
        <v>0</v>
      </c>
      <c r="K41" s="18" t="n">
        <v>0</v>
      </c>
      <c r="L41" s="20" t="n">
        <v>0</v>
      </c>
      <c r="M41" s="18" t="n">
        <v>0</v>
      </c>
      <c r="N41" s="20" t="n">
        <v>0</v>
      </c>
      <c r="O41" s="18" t="n">
        <v>0</v>
      </c>
      <c r="P41" s="20" t="n">
        <v>0</v>
      </c>
      <c r="Q41" s="18" t="n">
        <v>1.21165944</v>
      </c>
      <c r="R41" s="20" t="n">
        <v>0.57148054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(4121.0/B48*100)</f>
        <v/>
      </c>
      <c r="D48" s="19" t="n">
        <v>561</v>
      </c>
      <c r="E48" s="18" t="n">
        <v>47.43138404</v>
      </c>
      <c r="F48" s="20" t="n">
        <v>2.6491959</v>
      </c>
      <c r="G48" s="18" t="n">
        <v>44.55315699</v>
      </c>
      <c r="H48" s="20" t="n">
        <v>2.80822094</v>
      </c>
      <c r="I48" s="18" t="n">
        <v>0</v>
      </c>
      <c r="J48" s="20" t="n">
        <v>0</v>
      </c>
      <c r="K48" s="18" t="n">
        <v>0.31385006</v>
      </c>
      <c r="L48" s="20" t="n">
        <v>0.44567316</v>
      </c>
      <c r="M48" s="18" t="n">
        <v>0</v>
      </c>
      <c r="N48" s="20" t="n">
        <v>0</v>
      </c>
      <c r="O48" s="18" t="n">
        <v>0</v>
      </c>
      <c r="P48" s="20" t="n">
        <v>0</v>
      </c>
      <c r="Q48" s="18" t="n">
        <v>7.70160891</v>
      </c>
      <c r="R48" s="20" t="n">
        <v>1.18998269</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43.87391677</v>
      </c>
      <c r="F51" s="20" t="n">
        <v>2.5093216</v>
      </c>
      <c r="G51" s="18" t="n">
        <v>35.23545641</v>
      </c>
      <c r="H51" s="20" t="n">
        <v>2.47862542</v>
      </c>
      <c r="I51" s="18" t="n">
        <v>0</v>
      </c>
      <c r="J51" s="20" t="n">
        <v>0</v>
      </c>
      <c r="K51" s="18" t="n">
        <v>0</v>
      </c>
      <c r="L51" s="20" t="n">
        <v>0</v>
      </c>
      <c r="M51" s="18" t="n">
        <v>0</v>
      </c>
      <c r="N51" s="20" t="n">
        <v>0</v>
      </c>
      <c r="O51" s="18" t="n">
        <v>0</v>
      </c>
      <c r="P51" s="20" t="n">
        <v>0</v>
      </c>
      <c r="Q51" s="18" t="n">
        <v>20.89062682</v>
      </c>
      <c r="R51" s="20" t="n">
        <v>2.23869226</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45.9236867</v>
      </c>
      <c r="F55" s="20" t="n">
        <v>2.88279664</v>
      </c>
      <c r="G55" s="18" t="n">
        <v>49.78819155</v>
      </c>
      <c r="H55" s="20" t="n">
        <v>2.85551037</v>
      </c>
      <c r="I55" s="18" t="n">
        <v>0</v>
      </c>
      <c r="J55" s="20" t="n">
        <v>0</v>
      </c>
      <c r="K55" s="18" t="n">
        <v>0.87796701</v>
      </c>
      <c r="L55" s="20" t="n">
        <v>0.64863153</v>
      </c>
      <c r="M55" s="18" t="n">
        <v>0</v>
      </c>
      <c r="N55" s="20" t="n">
        <v>0</v>
      </c>
      <c r="O55" s="18" t="n">
        <v>0</v>
      </c>
      <c r="P55" s="20" t="n">
        <v>0</v>
      </c>
      <c r="Q55" s="18" t="n">
        <v>3.41015474</v>
      </c>
      <c r="R55" s="20" t="n">
        <v>1.03969555</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(2787.0/B61*100)</f>
        <v/>
      </c>
      <c r="D61" s="19" t="n">
        <v>414</v>
      </c>
      <c r="E61" s="18" t="n">
        <v>54.2037971</v>
      </c>
      <c r="F61" s="20" t="n">
        <v>2.67746197</v>
      </c>
      <c r="G61" s="18" t="n">
        <v>33.43075348</v>
      </c>
      <c r="H61" s="20" t="n">
        <v>2.53629927</v>
      </c>
      <c r="I61" s="18" t="n">
        <v>0</v>
      </c>
      <c r="J61" s="20" t="n">
        <v>0</v>
      </c>
      <c r="K61" s="18" t="n">
        <v>0.37380936</v>
      </c>
      <c r="L61" s="20" t="n">
        <v>0.32479889</v>
      </c>
      <c r="M61" s="18" t="n">
        <v>0</v>
      </c>
      <c r="N61" s="20" t="n">
        <v>0</v>
      </c>
      <c r="O61" s="18" t="n">
        <v>0</v>
      </c>
      <c r="P61" s="20" t="n">
        <v>0</v>
      </c>
      <c r="Q61" s="18" t="n">
        <v>11.99164005</v>
      </c>
      <c r="R61" s="20" t="n">
        <v>1.95923483</v>
      </c>
    </row>
    <row r="62" spans="1:18">
      <c r="A62" s="15" t="s">
        <v>486</v>
      </c>
      <c r="B62" s="17" t="n">
        <v>2230</v>
      </c>
      <c r="C62" s="18">
        <f>(1963.0/B62*100)</f>
        <v/>
      </c>
      <c r="D62" s="19" t="n">
        <v>267</v>
      </c>
      <c r="E62" s="18" t="n">
        <v>59.60984115</v>
      </c>
      <c r="F62" s="20" t="n">
        <v>2.81194606</v>
      </c>
      <c r="G62" s="18" t="n">
        <v>36.99754371</v>
      </c>
      <c r="H62" s="20" t="n">
        <v>2.97202724</v>
      </c>
      <c r="I62" s="18" t="n">
        <v>0</v>
      </c>
      <c r="J62" s="20" t="n">
        <v>0</v>
      </c>
      <c r="K62" s="18" t="n">
        <v>0</v>
      </c>
      <c r="L62" s="20" t="n">
        <v>0</v>
      </c>
      <c r="M62" s="18" t="n">
        <v>0.74770009</v>
      </c>
      <c r="N62" s="20" t="n">
        <v>0.52764327</v>
      </c>
      <c r="O62" s="18" t="n">
        <v>0</v>
      </c>
      <c r="P62" s="20" t="n">
        <v>0</v>
      </c>
      <c r="Q62" s="18" t="n">
        <v>2.64491505</v>
      </c>
      <c r="R62" s="20" t="n">
        <v>0.99887953</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40.70243398</v>
      </c>
      <c r="F67" s="20" t="n">
        <v>2.82683866</v>
      </c>
      <c r="G67" s="18" t="n">
        <v>21.61948911</v>
      </c>
      <c r="H67" s="20" t="n">
        <v>2.18079803</v>
      </c>
      <c r="I67" s="18" t="n">
        <v>0</v>
      </c>
      <c r="J67" s="20" t="n">
        <v>0</v>
      </c>
      <c r="K67" s="18" t="n">
        <v>1.6898959</v>
      </c>
      <c r="L67" s="20" t="n">
        <v>0.68384601</v>
      </c>
      <c r="M67" s="18" t="n">
        <v>0.27372804</v>
      </c>
      <c r="N67" s="20" t="n">
        <v>0.27245238</v>
      </c>
      <c r="O67" s="18" t="n">
        <v>0</v>
      </c>
      <c r="P67" s="20" t="n">
        <v>0</v>
      </c>
      <c r="Q67" s="18" t="n">
        <v>35.71445297</v>
      </c>
      <c r="R67" s="20" t="n">
        <v>2.62520759</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68.35458169</v>
      </c>
      <c r="F72" s="20" t="n">
        <v>2.61104564</v>
      </c>
      <c r="G72" s="18" t="n">
        <v>18.38141457</v>
      </c>
      <c r="H72" s="20" t="n">
        <v>2.39265069</v>
      </c>
      <c r="I72" s="18" t="n">
        <v>0</v>
      </c>
      <c r="J72" s="20" t="n">
        <v>0</v>
      </c>
      <c r="K72" s="18" t="n">
        <v>0.14071731</v>
      </c>
      <c r="L72" s="20" t="n">
        <v>0.14203873</v>
      </c>
      <c r="M72" s="18" t="n">
        <v>0.26290798</v>
      </c>
      <c r="N72" s="20" t="n">
        <v>0.18423885</v>
      </c>
      <c r="O72" s="18" t="n">
        <v>0</v>
      </c>
      <c r="P72" s="20" t="n">
        <v>0</v>
      </c>
      <c r="Q72" s="18" t="n">
        <v>12.86037845</v>
      </c>
      <c r="R72" s="20" t="n">
        <v>1.99191109</v>
      </c>
    </row>
    <row r="73" spans="1:18">
      <c r="A73" s="15" t="s">
        <v>497</v>
      </c>
      <c r="B73" s="17" t="n">
        <v>2973</v>
      </c>
      <c r="C73" s="18">
        <f>(2583.0/B73*100)</f>
        <v/>
      </c>
      <c r="D73" s="19" t="n">
        <v>390</v>
      </c>
      <c r="E73" s="18" t="n">
        <v>61.79190188</v>
      </c>
      <c r="F73" s="20" t="n">
        <v>2.20964103</v>
      </c>
      <c r="G73" s="18" t="n">
        <v>35.27179294</v>
      </c>
      <c r="H73" s="20" t="n">
        <v>2.28765184</v>
      </c>
      <c r="I73" s="18" t="n">
        <v>0</v>
      </c>
      <c r="J73" s="20" t="n">
        <v>0</v>
      </c>
      <c r="K73" s="18" t="n">
        <v>0.58596997</v>
      </c>
      <c r="L73" s="20" t="n">
        <v>0.03984291</v>
      </c>
      <c r="M73" s="18" t="n">
        <v>0</v>
      </c>
      <c r="N73" s="20" t="n">
        <v>0</v>
      </c>
      <c r="O73" s="18" t="n">
        <v>0</v>
      </c>
      <c r="P73" s="20" t="n">
        <v>0</v>
      </c>
      <c r="Q73" s="18" t="n">
        <v>2.35033521</v>
      </c>
      <c r="R73" s="20" t="n">
        <v>0.62342655</v>
      </c>
    </row>
    <row r="74" spans="1:18">
      <c r="A74" s="15" t="s">
        <v>498</v>
      </c>
      <c r="B74" s="17" t="n">
        <v>3819</v>
      </c>
      <c r="C74" s="18">
        <f>(3337.0/B74*100)</f>
        <v/>
      </c>
      <c r="D74" s="19" t="n">
        <v>482</v>
      </c>
      <c r="E74" s="18" t="n">
        <v>57.91526433</v>
      </c>
      <c r="F74" s="20" t="n">
        <v>2.70071402</v>
      </c>
      <c r="G74" s="18" t="n">
        <v>37.55502653</v>
      </c>
      <c r="H74" s="20" t="n">
        <v>2.52636309</v>
      </c>
      <c r="I74" s="18" t="n">
        <v>0</v>
      </c>
      <c r="J74" s="20" t="n">
        <v>0</v>
      </c>
      <c r="K74" s="18" t="n">
        <v>0.36169911</v>
      </c>
      <c r="L74" s="20" t="n">
        <v>0.22647576</v>
      </c>
      <c r="M74" s="18" t="n">
        <v>0</v>
      </c>
      <c r="N74" s="20" t="n">
        <v>0</v>
      </c>
      <c r="O74" s="18" t="n">
        <v>0</v>
      </c>
      <c r="P74" s="20" t="n">
        <v>0</v>
      </c>
      <c r="Q74" s="18" t="n">
        <v>4.16801004</v>
      </c>
      <c r="R74" s="20" t="n">
        <v>1.019953</v>
      </c>
    </row>
    <row r="75" spans="1:18">
      <c r="A75" s="15" t="s">
        <v>499</v>
      </c>
      <c r="B75" s="17" t="n">
        <v>4652</v>
      </c>
      <c r="C75" s="18">
        <f>(4110.0/B75*100)</f>
        <v/>
      </c>
      <c r="D75" s="19" t="n">
        <v>542</v>
      </c>
      <c r="E75" s="18" t="n">
        <v>86.50507093</v>
      </c>
      <c r="F75" s="20" t="n">
        <v>1.61685934</v>
      </c>
      <c r="G75" s="18" t="n">
        <v>10.24567358</v>
      </c>
      <c r="H75" s="20" t="n">
        <v>1.42451013</v>
      </c>
      <c r="I75" s="18" t="n">
        <v>0</v>
      </c>
      <c r="J75" s="20" t="n">
        <v>0</v>
      </c>
      <c r="K75" s="18" t="n">
        <v>0.25136468</v>
      </c>
      <c r="L75" s="20" t="n">
        <v>0.24968016</v>
      </c>
      <c r="M75" s="18" t="n">
        <v>0.89543994</v>
      </c>
      <c r="N75" s="20" t="n">
        <v>0.53587257</v>
      </c>
      <c r="O75" s="18" t="n">
        <v>0</v>
      </c>
      <c r="P75" s="20" t="n">
        <v>0</v>
      </c>
      <c r="Q75" s="18" t="n">
        <v>2.10245087</v>
      </c>
      <c r="R75" s="20" t="n">
        <v>0.75832279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(14043.0/B82*100)</f>
        <v/>
      </c>
      <c r="D82" s="19" t="n">
        <v>1918</v>
      </c>
      <c r="E82" s="18" t="n">
        <v>47.82066179</v>
      </c>
      <c r="F82" s="20" t="n">
        <v>1.6222951</v>
      </c>
      <c r="G82" s="18" t="n">
        <v>44.2703744</v>
      </c>
      <c r="H82" s="20" t="n">
        <v>1.63015627</v>
      </c>
      <c r="I82" s="18" t="n">
        <v>0</v>
      </c>
      <c r="J82" s="20" t="n">
        <v>0</v>
      </c>
      <c r="K82" s="18" t="n">
        <v>0.23825256</v>
      </c>
      <c r="L82" s="20" t="n">
        <v>0.20028729</v>
      </c>
      <c r="M82" s="18" t="n">
        <v>0</v>
      </c>
      <c r="N82" s="20" t="n">
        <v>0</v>
      </c>
      <c r="O82" s="18" t="n">
        <v>0</v>
      </c>
      <c r="P82" s="20" t="n">
        <v>0</v>
      </c>
      <c r="Q82" s="18" t="n">
        <v>7.67071125</v>
      </c>
      <c r="R82" s="20" t="n">
        <v>0.94415536</v>
      </c>
    </row>
    <row r="83" spans="1:18">
      <c r="A83" s="15" t="s">
        <v>507</v>
      </c>
      <c r="B83" s="17" t="n">
        <v>808</v>
      </c>
      <c r="C83" s="18">
        <f>(713.0/B83*100)</f>
        <v/>
      </c>
      <c r="D83" s="19" t="n">
        <v>95</v>
      </c>
      <c r="E83" s="18" t="n">
        <v>62.3249347</v>
      </c>
      <c r="F83" s="20" t="n">
        <v>4.65929754</v>
      </c>
      <c r="G83" s="18" t="n">
        <v>36.32208018</v>
      </c>
      <c r="H83" s="20" t="n">
        <v>4.80472236</v>
      </c>
      <c r="I83" s="18" t="n">
        <v>0</v>
      </c>
      <c r="J83" s="20" t="n">
        <v>0</v>
      </c>
      <c r="K83" s="18" t="n">
        <v>0</v>
      </c>
      <c r="L83" s="20" t="n">
        <v>0</v>
      </c>
      <c r="M83" s="18" t="n">
        <v>0</v>
      </c>
      <c r="N83" s="20" t="n">
        <v>0</v>
      </c>
      <c r="O83" s="18" t="n">
        <v>0</v>
      </c>
      <c r="P83" s="20" t="n">
        <v>0</v>
      </c>
      <c r="Q83" s="18" t="n">
        <v>1.35298512</v>
      </c>
      <c r="R83" s="20" t="n">
        <v>1.24502042</v>
      </c>
    </row>
    <row r="84" spans="1:18">
      <c r="A84" s="23" t="s">
        <v>508</v>
      </c>
      <c r="B84" s="24" t="n">
        <v>938</v>
      </c>
      <c r="C84" s="25">
        <f>(824.0/B84*100)</f>
        <v/>
      </c>
      <c r="D84" s="19" t="n">
        <v>114</v>
      </c>
      <c r="E84" s="18" t="n">
        <v>77.44402357</v>
      </c>
      <c r="F84" s="20" t="n">
        <v>3.14577314</v>
      </c>
      <c r="G84" s="18" t="n">
        <v>19.34260227</v>
      </c>
      <c r="H84" s="20" t="n">
        <v>3.13098862</v>
      </c>
      <c r="I84" s="18" t="n">
        <v>0</v>
      </c>
      <c r="J84" s="20" t="n">
        <v>0</v>
      </c>
      <c r="K84" s="18" t="n">
        <v>0</v>
      </c>
      <c r="L84" s="20" t="n">
        <v>0</v>
      </c>
      <c r="M84" s="18" t="n">
        <v>0</v>
      </c>
      <c r="N84" s="20" t="n">
        <v>0</v>
      </c>
      <c r="O84" s="18" t="n">
        <v>0</v>
      </c>
      <c r="P84" s="20" t="n">
        <v>0</v>
      </c>
      <c r="Q84" s="18" t="n">
        <v>3.21337417</v>
      </c>
      <c r="R84" s="20" t="n">
        <v>0.18497971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(6273.0/B7*100)</f>
        <v/>
      </c>
      <c r="D7" s="19" t="n">
        <v>890</v>
      </c>
      <c r="E7" s="18" t="n">
        <v>53.55126962</v>
      </c>
      <c r="F7" s="20" t="n">
        <v>2.17088639</v>
      </c>
      <c r="G7" s="18" t="n">
        <v>21.39113603</v>
      </c>
      <c r="H7" s="20" t="n">
        <v>1.72630408</v>
      </c>
      <c r="I7" s="18" t="n">
        <v>0</v>
      </c>
      <c r="J7" s="20" t="n">
        <v>0</v>
      </c>
      <c r="K7" s="18" t="n">
        <v>0.09083113</v>
      </c>
      <c r="L7" s="20" t="n">
        <v>0.07333874999999999</v>
      </c>
      <c r="M7" s="18" t="n">
        <v>0.16445864</v>
      </c>
      <c r="N7" s="20" t="n">
        <v>0.15375862</v>
      </c>
      <c r="O7" s="18" t="n">
        <v>0</v>
      </c>
      <c r="P7" s="20" t="n">
        <v>0</v>
      </c>
      <c r="Q7" s="18" t="n">
        <v>24.80230458</v>
      </c>
      <c r="R7" s="20" t="n">
        <v>1.68601835</v>
      </c>
    </row>
    <row r="8" spans="1:18">
      <c r="A8" s="15" t="s">
        <v>430</v>
      </c>
      <c r="B8" s="17" t="n">
        <v>3443</v>
      </c>
      <c r="C8" s="18">
        <f>(3012.0/B8*100)</f>
        <v/>
      </c>
      <c r="D8" s="19" t="n">
        <v>431</v>
      </c>
      <c r="E8" s="18" t="n">
        <v>38.59876673</v>
      </c>
      <c r="F8" s="20" t="n">
        <v>2.77226239</v>
      </c>
      <c r="G8" s="18" t="n">
        <v>21.95324353</v>
      </c>
      <c r="H8" s="20" t="n">
        <v>2.38152453</v>
      </c>
      <c r="I8" s="18" t="n">
        <v>0</v>
      </c>
      <c r="J8" s="20" t="n">
        <v>0</v>
      </c>
      <c r="K8" s="18" t="n">
        <v>0</v>
      </c>
      <c r="L8" s="20" t="n">
        <v>0</v>
      </c>
      <c r="M8" s="18" t="n">
        <v>0</v>
      </c>
      <c r="N8" s="20" t="n">
        <v>0</v>
      </c>
      <c r="O8" s="18" t="n">
        <v>0</v>
      </c>
      <c r="P8" s="20" t="n">
        <v>0</v>
      </c>
      <c r="Q8" s="18" t="n">
        <v>39.44798975</v>
      </c>
      <c r="R8" s="20" t="n">
        <v>3.11131713</v>
      </c>
    </row>
    <row r="9" spans="1:18">
      <c r="A9" s="15" t="s">
        <v>431</v>
      </c>
      <c r="B9" s="17" t="n">
        <v>4752</v>
      </c>
      <c r="C9" s="18">
        <f>(4182.0/B9*100)</f>
        <v/>
      </c>
      <c r="D9" s="19" t="n">
        <v>570</v>
      </c>
      <c r="E9" s="18" t="n">
        <v>45.22305907</v>
      </c>
      <c r="F9" s="20" t="n">
        <v>2.4480442</v>
      </c>
      <c r="G9" s="18" t="n">
        <v>21.99671865</v>
      </c>
      <c r="H9" s="20" t="n">
        <v>1.96763286</v>
      </c>
      <c r="I9" s="18" t="n">
        <v>0</v>
      </c>
      <c r="J9" s="20" t="n">
        <v>0</v>
      </c>
      <c r="K9" s="18" t="n">
        <v>0.47788714</v>
      </c>
      <c r="L9" s="20" t="n">
        <v>0.34412557</v>
      </c>
      <c r="M9" s="18" t="n">
        <v>0.15308586</v>
      </c>
      <c r="N9" s="20" t="n">
        <v>0.15620177</v>
      </c>
      <c r="O9" s="18" t="n">
        <v>0</v>
      </c>
      <c r="P9" s="20" t="n">
        <v>0</v>
      </c>
      <c r="Q9" s="18" t="n">
        <v>32.14924928</v>
      </c>
      <c r="R9" s="20" t="n">
        <v>2.00033353</v>
      </c>
    </row>
    <row r="10" spans="1:18">
      <c r="A10" s="15" t="s">
        <v>432</v>
      </c>
      <c r="B10" s="17" t="n">
        <v>10022</v>
      </c>
      <c r="C10" s="18">
        <f>(8803.0/B10*100)</f>
        <v/>
      </c>
      <c r="D10" s="19" t="n">
        <v>1219</v>
      </c>
      <c r="E10" s="18" t="n">
        <v>48.14473662</v>
      </c>
      <c r="F10" s="20" t="n">
        <v>1.89237197</v>
      </c>
      <c r="G10" s="18" t="n">
        <v>32.11872829</v>
      </c>
      <c r="H10" s="20" t="n">
        <v>1.84165667</v>
      </c>
      <c r="I10" s="18" t="n">
        <v>0</v>
      </c>
      <c r="J10" s="20" t="n">
        <v>0</v>
      </c>
      <c r="K10" s="18" t="n">
        <v>0.34688071</v>
      </c>
      <c r="L10" s="20" t="n">
        <v>0.21457281</v>
      </c>
      <c r="M10" s="18" t="n">
        <v>0</v>
      </c>
      <c r="N10" s="20" t="n">
        <v>0</v>
      </c>
      <c r="O10" s="18" t="n">
        <v>0</v>
      </c>
      <c r="P10" s="20" t="n">
        <v>0</v>
      </c>
      <c r="Q10" s="18" t="n">
        <v>19.38965438</v>
      </c>
      <c r="R10" s="20" t="n">
        <v>1.54701121</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37.93783786</v>
      </c>
      <c r="F12" s="20" t="n">
        <v>2.68411651</v>
      </c>
      <c r="G12" s="18" t="n">
        <v>20.43368388</v>
      </c>
      <c r="H12" s="20" t="n">
        <v>1.95685214</v>
      </c>
      <c r="I12" s="18" t="n">
        <v>0</v>
      </c>
      <c r="J12" s="20" t="n">
        <v>0</v>
      </c>
      <c r="K12" s="18" t="n">
        <v>0</v>
      </c>
      <c r="L12" s="20" t="n">
        <v>0</v>
      </c>
      <c r="M12" s="18" t="n">
        <v>0</v>
      </c>
      <c r="N12" s="20" t="n">
        <v>0</v>
      </c>
      <c r="O12" s="18" t="n">
        <v>0</v>
      </c>
      <c r="P12" s="20" t="n">
        <v>0</v>
      </c>
      <c r="Q12" s="18" t="n">
        <v>41.62847825</v>
      </c>
      <c r="R12" s="20" t="n">
        <v>2.70411046</v>
      </c>
    </row>
    <row r="13" spans="1:18">
      <c r="A13" s="15" t="s">
        <v>435</v>
      </c>
      <c r="B13" s="17" t="n">
        <v>3602</v>
      </c>
      <c r="C13" s="18">
        <f>(3186.0/B13*100)</f>
        <v/>
      </c>
      <c r="D13" s="19" t="n">
        <v>416</v>
      </c>
      <c r="E13" s="18" t="n">
        <v>54.98662297</v>
      </c>
      <c r="F13" s="20" t="n">
        <v>2.84830248</v>
      </c>
      <c r="G13" s="18" t="n">
        <v>13.4477493</v>
      </c>
      <c r="H13" s="20" t="n">
        <v>2.0518693</v>
      </c>
      <c r="I13" s="18" t="n">
        <v>0</v>
      </c>
      <c r="J13" s="20" t="n">
        <v>0</v>
      </c>
      <c r="K13" s="18" t="n">
        <v>0.6600657</v>
      </c>
      <c r="L13" s="20" t="n">
        <v>0.52643597</v>
      </c>
      <c r="M13" s="18" t="n">
        <v>0</v>
      </c>
      <c r="N13" s="20" t="n">
        <v>0</v>
      </c>
      <c r="O13" s="18" t="n">
        <v>0</v>
      </c>
      <c r="P13" s="20" t="n">
        <v>0</v>
      </c>
      <c r="Q13" s="18" t="n">
        <v>30.90556203</v>
      </c>
      <c r="R13" s="20" t="n">
        <v>2.51994298</v>
      </c>
    </row>
    <row r="14" spans="1:18">
      <c r="A14" s="15" t="s">
        <v>436</v>
      </c>
      <c r="B14" s="17" t="n">
        <v>2788</v>
      </c>
      <c r="C14" s="18">
        <f>(2444.0/B14*100)</f>
        <v/>
      </c>
      <c r="D14" s="19" t="n">
        <v>344</v>
      </c>
      <c r="E14" s="18" t="n">
        <v>47.14394383</v>
      </c>
      <c r="F14" s="20" t="n">
        <v>2.83221114</v>
      </c>
      <c r="G14" s="18" t="n">
        <v>25.00078268</v>
      </c>
      <c r="H14" s="20" t="n">
        <v>2.16268203</v>
      </c>
      <c r="I14" s="18" t="n">
        <v>0</v>
      </c>
      <c r="J14" s="20" t="n">
        <v>0</v>
      </c>
      <c r="K14" s="18" t="n">
        <v>0</v>
      </c>
      <c r="L14" s="20" t="n">
        <v>0</v>
      </c>
      <c r="M14" s="18" t="n">
        <v>0</v>
      </c>
      <c r="N14" s="20" t="n">
        <v>0</v>
      </c>
      <c r="O14" s="18" t="n">
        <v>0</v>
      </c>
      <c r="P14" s="20" t="n">
        <v>0</v>
      </c>
      <c r="Q14" s="18" t="n">
        <v>27.85527349</v>
      </c>
      <c r="R14" s="20" t="n">
        <v>2.35508935</v>
      </c>
    </row>
    <row r="15" spans="1:18">
      <c r="A15" s="15" t="s">
        <v>437</v>
      </c>
      <c r="B15" s="17" t="n">
        <v>2863</v>
      </c>
      <c r="C15" s="18">
        <f>(2519.0/B15*100)</f>
        <v/>
      </c>
      <c r="D15" s="19" t="n">
        <v>344</v>
      </c>
      <c r="E15" s="18" t="n">
        <v>49.98264984</v>
      </c>
      <c r="F15" s="20" t="n">
        <v>2.60462601</v>
      </c>
      <c r="G15" s="18" t="n">
        <v>22.28362756</v>
      </c>
      <c r="H15" s="20" t="n">
        <v>2.12176989</v>
      </c>
      <c r="I15" s="18" t="n">
        <v>0</v>
      </c>
      <c r="J15" s="20" t="n">
        <v>0</v>
      </c>
      <c r="K15" s="18" t="n">
        <v>0.31298393</v>
      </c>
      <c r="L15" s="20" t="n">
        <v>0.29444066</v>
      </c>
      <c r="M15" s="18" t="n">
        <v>0</v>
      </c>
      <c r="N15" s="20" t="n">
        <v>0</v>
      </c>
      <c r="O15" s="18" t="n">
        <v>0</v>
      </c>
      <c r="P15" s="20" t="n">
        <v>0</v>
      </c>
      <c r="Q15" s="18" t="n">
        <v>27.42073866</v>
      </c>
      <c r="R15" s="20" t="n">
        <v>2.383146</v>
      </c>
    </row>
    <row r="16" spans="1:18">
      <c r="A16" s="15" t="s">
        <v>438</v>
      </c>
      <c r="B16" s="17" t="n">
        <v>3111</v>
      </c>
      <c r="C16" s="18">
        <f>(2743.0/B16*100)</f>
        <v/>
      </c>
      <c r="D16" s="19" t="n">
        <v>368</v>
      </c>
      <c r="E16" s="18" t="n">
        <v>28.96792475</v>
      </c>
      <c r="F16" s="20" t="n">
        <v>2.58783794</v>
      </c>
      <c r="G16" s="18" t="n">
        <v>35.96370803</v>
      </c>
      <c r="H16" s="20" t="n">
        <v>2.32456743</v>
      </c>
      <c r="I16" s="18" t="n">
        <v>0</v>
      </c>
      <c r="J16" s="20" t="n">
        <v>0</v>
      </c>
      <c r="K16" s="18" t="n">
        <v>0.44553736</v>
      </c>
      <c r="L16" s="20" t="n">
        <v>0.30382152</v>
      </c>
      <c r="M16" s="18" t="n">
        <v>0</v>
      </c>
      <c r="N16" s="20" t="n">
        <v>0</v>
      </c>
      <c r="O16" s="18" t="n">
        <v>0</v>
      </c>
      <c r="P16" s="20" t="n">
        <v>0</v>
      </c>
      <c r="Q16" s="18" t="n">
        <v>34.62282986</v>
      </c>
      <c r="R16" s="20" t="n">
        <v>2.25029217</v>
      </c>
    </row>
    <row r="17" spans="1:18">
      <c r="A17" s="15" t="s">
        <v>439</v>
      </c>
      <c r="B17" s="17" t="n">
        <v>3197</v>
      </c>
      <c r="C17" s="18">
        <f>(2803.0/B17*100)</f>
        <v/>
      </c>
      <c r="D17" s="19" t="n">
        <v>394</v>
      </c>
      <c r="E17" s="18" t="n">
        <v>42.03573205</v>
      </c>
      <c r="F17" s="20" t="n">
        <v>2.56237786</v>
      </c>
      <c r="G17" s="18" t="n">
        <v>17.64942297</v>
      </c>
      <c r="H17" s="20" t="n">
        <v>1.80885077</v>
      </c>
      <c r="I17" s="18" t="n">
        <v>0</v>
      </c>
      <c r="J17" s="20" t="n">
        <v>0</v>
      </c>
      <c r="K17" s="18" t="n">
        <v>0.19977525</v>
      </c>
      <c r="L17" s="20" t="n">
        <v>0.20199711</v>
      </c>
      <c r="M17" s="18" t="n">
        <v>0</v>
      </c>
      <c r="N17" s="20" t="n">
        <v>0</v>
      </c>
      <c r="O17" s="18" t="n">
        <v>0</v>
      </c>
      <c r="P17" s="20" t="n">
        <v>0</v>
      </c>
      <c r="Q17" s="18" t="n">
        <v>40.11506973</v>
      </c>
      <c r="R17" s="20" t="n">
        <v>2.50500004</v>
      </c>
    </row>
    <row r="18" spans="1:18">
      <c r="A18" s="15" t="s">
        <v>440</v>
      </c>
      <c r="B18" s="17" t="n">
        <v>2706</v>
      </c>
      <c r="C18" s="18">
        <f>(2381.0/B18*100)</f>
        <v/>
      </c>
      <c r="D18" s="19" t="n">
        <v>325</v>
      </c>
      <c r="E18" s="18" t="n">
        <v>40.13376903</v>
      </c>
      <c r="F18" s="20" t="n">
        <v>2.83390978</v>
      </c>
      <c r="G18" s="18" t="n">
        <v>34.13763655</v>
      </c>
      <c r="H18" s="20" t="n">
        <v>2.32158098</v>
      </c>
      <c r="I18" s="18" t="n">
        <v>0</v>
      </c>
      <c r="J18" s="20" t="n">
        <v>0</v>
      </c>
      <c r="K18" s="18" t="n">
        <v>0.26258158</v>
      </c>
      <c r="L18" s="20" t="n">
        <v>0.25756256</v>
      </c>
      <c r="M18" s="18" t="n">
        <v>0</v>
      </c>
      <c r="N18" s="20" t="n">
        <v>0</v>
      </c>
      <c r="O18" s="18" t="n">
        <v>0</v>
      </c>
      <c r="P18" s="20" t="n">
        <v>0</v>
      </c>
      <c r="Q18" s="18" t="n">
        <v>25.46601284</v>
      </c>
      <c r="R18" s="20" t="n">
        <v>2.71262424</v>
      </c>
    </row>
    <row r="19" spans="1:18">
      <c r="A19" s="15" t="s">
        <v>441</v>
      </c>
      <c r="B19" s="17" t="n">
        <v>2850</v>
      </c>
      <c r="C19" s="18">
        <f>(2513.0/B19*100)</f>
        <v/>
      </c>
      <c r="D19" s="19" t="n">
        <v>337</v>
      </c>
      <c r="E19" s="18" t="n">
        <v>39.36958422</v>
      </c>
      <c r="F19" s="20" t="n">
        <v>2.93923266</v>
      </c>
      <c r="G19" s="18" t="n">
        <v>14.14176493</v>
      </c>
      <c r="H19" s="20" t="n">
        <v>1.84057694</v>
      </c>
      <c r="I19" s="18" t="n">
        <v>0</v>
      </c>
      <c r="J19" s="20" t="n">
        <v>0</v>
      </c>
      <c r="K19" s="18" t="n">
        <v>0</v>
      </c>
      <c r="L19" s="20" t="n">
        <v>0</v>
      </c>
      <c r="M19" s="18" t="n">
        <v>0</v>
      </c>
      <c r="N19" s="20" t="n">
        <v>0</v>
      </c>
      <c r="O19" s="18" t="n">
        <v>0</v>
      </c>
      <c r="P19" s="20" t="n">
        <v>0</v>
      </c>
      <c r="Q19" s="18" t="n">
        <v>46.48865086</v>
      </c>
      <c r="R19" s="20" t="n">
        <v>3.03574359</v>
      </c>
    </row>
    <row r="20" spans="1:18">
      <c r="A20" s="15" t="s">
        <v>442</v>
      </c>
      <c r="B20" s="17" t="n">
        <v>1741</v>
      </c>
      <c r="C20" s="18">
        <f>(1529.0/B20*100)</f>
        <v/>
      </c>
      <c r="D20" s="19" t="n">
        <v>212</v>
      </c>
      <c r="E20" s="18" t="n">
        <v>52.55572158</v>
      </c>
      <c r="F20" s="20" t="n">
        <v>3.52251045</v>
      </c>
      <c r="G20" s="18" t="n">
        <v>19.62931993</v>
      </c>
      <c r="H20" s="20" t="n">
        <v>2.57229542</v>
      </c>
      <c r="I20" s="18" t="n">
        <v>0</v>
      </c>
      <c r="J20" s="20" t="n">
        <v>0</v>
      </c>
      <c r="K20" s="18" t="n">
        <v>0.44884683</v>
      </c>
      <c r="L20" s="20" t="n">
        <v>0.45466541</v>
      </c>
      <c r="M20" s="18" t="n">
        <v>1.14880082</v>
      </c>
      <c r="N20" s="20" t="n">
        <v>0.85323102</v>
      </c>
      <c r="O20" s="18" t="n">
        <v>0</v>
      </c>
      <c r="P20" s="20" t="n">
        <v>0</v>
      </c>
      <c r="Q20" s="18" t="n">
        <v>26.21731085</v>
      </c>
      <c r="R20" s="20" t="n">
        <v>3.20601451</v>
      </c>
    </row>
    <row r="21" spans="1:18">
      <c r="A21" s="15" t="s">
        <v>443</v>
      </c>
      <c r="B21" s="17" t="n">
        <v>2833</v>
      </c>
      <c r="C21" s="18">
        <f>(2375.0/B21*100)</f>
        <v/>
      </c>
      <c r="D21" s="19" t="n">
        <v>458</v>
      </c>
      <c r="E21" s="18" t="n">
        <v>50.8694652</v>
      </c>
      <c r="F21" s="20" t="n">
        <v>2.39424666</v>
      </c>
      <c r="G21" s="18" t="n">
        <v>31.06781241</v>
      </c>
      <c r="H21" s="20" t="n">
        <v>2.08382643</v>
      </c>
      <c r="I21" s="18" t="n">
        <v>0</v>
      </c>
      <c r="J21" s="20" t="n">
        <v>0</v>
      </c>
      <c r="K21" s="18" t="n">
        <v>0.19198425</v>
      </c>
      <c r="L21" s="20" t="n">
        <v>0.13822128</v>
      </c>
      <c r="M21" s="18" t="n">
        <v>0</v>
      </c>
      <c r="N21" s="20" t="n">
        <v>0</v>
      </c>
      <c r="O21" s="18" t="n">
        <v>0</v>
      </c>
      <c r="P21" s="20" t="n">
        <v>0</v>
      </c>
      <c r="Q21" s="18" t="n">
        <v>17.87073814</v>
      </c>
      <c r="R21" s="20" t="n">
        <v>1.4970817</v>
      </c>
    </row>
    <row r="22" spans="1:18">
      <c r="A22" s="15" t="s">
        <v>444</v>
      </c>
      <c r="B22" s="17" t="n">
        <v>3667</v>
      </c>
      <c r="C22" s="18">
        <f>(3198.0/B22*100)</f>
        <v/>
      </c>
      <c r="D22" s="19" t="n">
        <v>469</v>
      </c>
      <c r="E22" s="18" t="n">
        <v>43.68397844</v>
      </c>
      <c r="F22" s="20" t="n">
        <v>2.46823308</v>
      </c>
      <c r="G22" s="18" t="n">
        <v>20.05486657</v>
      </c>
      <c r="H22" s="20" t="n">
        <v>2.09608293</v>
      </c>
      <c r="I22" s="18" t="n">
        <v>0</v>
      </c>
      <c r="J22" s="20" t="n">
        <v>0</v>
      </c>
      <c r="K22" s="18" t="n">
        <v>0.41898128</v>
      </c>
      <c r="L22" s="20" t="n">
        <v>0.30369569</v>
      </c>
      <c r="M22" s="18" t="n">
        <v>0</v>
      </c>
      <c r="N22" s="20" t="n">
        <v>0</v>
      </c>
      <c r="O22" s="18" t="n">
        <v>0</v>
      </c>
      <c r="P22" s="20" t="n">
        <v>0</v>
      </c>
      <c r="Q22" s="18" t="n">
        <v>35.84217371</v>
      </c>
      <c r="R22" s="20" t="n">
        <v>2.38432439</v>
      </c>
    </row>
    <row r="23" spans="1:18">
      <c r="A23" s="15" t="s">
        <v>445</v>
      </c>
      <c r="B23" s="17" t="n">
        <v>5792</v>
      </c>
      <c r="C23" s="18">
        <f>(5075.0/B23*100)</f>
        <v/>
      </c>
      <c r="D23" s="19" t="n">
        <v>717</v>
      </c>
      <c r="E23" s="18" t="n">
        <v>35.16259548</v>
      </c>
      <c r="F23" s="20" t="n">
        <v>2.57631728</v>
      </c>
      <c r="G23" s="18" t="n">
        <v>23.02154171</v>
      </c>
      <c r="H23" s="20" t="n">
        <v>1.88190994</v>
      </c>
      <c r="I23" s="18" t="n">
        <v>0</v>
      </c>
      <c r="J23" s="20" t="n">
        <v>0</v>
      </c>
      <c r="K23" s="18" t="n">
        <v>0.15445466</v>
      </c>
      <c r="L23" s="20" t="n">
        <v>0.13768024</v>
      </c>
      <c r="M23" s="18" t="n">
        <v>1.62856528</v>
      </c>
      <c r="N23" s="20" t="n">
        <v>1.38486293</v>
      </c>
      <c r="O23" s="18" t="n">
        <v>0</v>
      </c>
      <c r="P23" s="20" t="n">
        <v>0</v>
      </c>
      <c r="Q23" s="18" t="n">
        <v>40.03284287</v>
      </c>
      <c r="R23" s="20" t="n">
        <v>2.97300499</v>
      </c>
    </row>
    <row r="24" spans="1:18">
      <c r="A24" s="15" t="s">
        <v>446</v>
      </c>
      <c r="B24" s="17" t="n">
        <v>3309</v>
      </c>
      <c r="C24" s="18">
        <f>(2922.0/B24*100)</f>
        <v/>
      </c>
      <c r="D24" s="19" t="n">
        <v>387</v>
      </c>
      <c r="E24" s="18" t="n">
        <v>41.44383168</v>
      </c>
      <c r="F24" s="20" t="n">
        <v>2.56975676</v>
      </c>
      <c r="G24" s="18" t="n">
        <v>23.51449418</v>
      </c>
      <c r="H24" s="20" t="n">
        <v>2.27396973</v>
      </c>
      <c r="I24" s="18" t="n">
        <v>0</v>
      </c>
      <c r="J24" s="20" t="n">
        <v>0</v>
      </c>
      <c r="K24" s="18" t="n">
        <v>0.25209577</v>
      </c>
      <c r="L24" s="20" t="n">
        <v>0.25341233</v>
      </c>
      <c r="M24" s="18" t="n">
        <v>0</v>
      </c>
      <c r="N24" s="20" t="n">
        <v>0</v>
      </c>
      <c r="O24" s="18" t="n">
        <v>0</v>
      </c>
      <c r="P24" s="20" t="n">
        <v>0</v>
      </c>
      <c r="Q24" s="18" t="n">
        <v>34.78957838</v>
      </c>
      <c r="R24" s="20" t="n">
        <v>2.50133628</v>
      </c>
    </row>
    <row r="25" spans="1:18">
      <c r="A25" s="15" t="s">
        <v>447</v>
      </c>
      <c r="B25" s="17" t="n">
        <v>2669</v>
      </c>
      <c r="C25" s="18">
        <f>(2339.0/B25*100)</f>
        <v/>
      </c>
      <c r="D25" s="19" t="n">
        <v>330</v>
      </c>
      <c r="E25" s="18" t="n">
        <v>50.25211668</v>
      </c>
      <c r="F25" s="20" t="n">
        <v>3.10964818</v>
      </c>
      <c r="G25" s="18" t="n">
        <v>30.46250342</v>
      </c>
      <c r="H25" s="20" t="n">
        <v>2.80457616</v>
      </c>
      <c r="I25" s="18" t="n">
        <v>0</v>
      </c>
      <c r="J25" s="20" t="n">
        <v>0</v>
      </c>
      <c r="K25" s="18" t="n">
        <v>0.28467466</v>
      </c>
      <c r="L25" s="20" t="n">
        <v>0.28404007</v>
      </c>
      <c r="M25" s="18" t="n">
        <v>0</v>
      </c>
      <c r="N25" s="20" t="n">
        <v>0</v>
      </c>
      <c r="O25" s="18" t="n">
        <v>0</v>
      </c>
      <c r="P25" s="20" t="n">
        <v>0</v>
      </c>
      <c r="Q25" s="18" t="n">
        <v>19.00070523</v>
      </c>
      <c r="R25" s="20" t="n">
        <v>2.42551316</v>
      </c>
    </row>
    <row r="26" spans="1:18">
      <c r="A26" s="15" t="s">
        <v>448</v>
      </c>
      <c r="B26" s="17" t="n">
        <v>2419</v>
      </c>
      <c r="C26" s="18">
        <f>(2112.0/B26*100)</f>
        <v/>
      </c>
      <c r="D26" s="19" t="n">
        <v>307</v>
      </c>
      <c r="E26" s="18" t="n">
        <v>54.04677758</v>
      </c>
      <c r="F26" s="20" t="n">
        <v>3.28045102</v>
      </c>
      <c r="G26" s="18" t="n">
        <v>27.22107606</v>
      </c>
      <c r="H26" s="20" t="n">
        <v>3.03277727</v>
      </c>
      <c r="I26" s="18" t="n">
        <v>0</v>
      </c>
      <c r="J26" s="20" t="n">
        <v>0</v>
      </c>
      <c r="K26" s="18" t="n">
        <v>0</v>
      </c>
      <c r="L26" s="20" t="n">
        <v>0</v>
      </c>
      <c r="M26" s="18" t="n">
        <v>0</v>
      </c>
      <c r="N26" s="20" t="n">
        <v>0</v>
      </c>
      <c r="O26" s="18" t="n">
        <v>0</v>
      </c>
      <c r="P26" s="20" t="n">
        <v>0</v>
      </c>
      <c r="Q26" s="18" t="n">
        <v>18.73214636</v>
      </c>
      <c r="R26" s="20" t="n">
        <v>2.1394555</v>
      </c>
    </row>
    <row r="27" spans="1:18">
      <c r="A27" s="15" t="s">
        <v>449</v>
      </c>
      <c r="B27" s="17" t="n">
        <v>2683</v>
      </c>
      <c r="C27" s="18">
        <f>(2345.0/B27*100)</f>
        <v/>
      </c>
      <c r="D27" s="19" t="n">
        <v>338</v>
      </c>
      <c r="E27" s="18" t="n">
        <v>36.29861287</v>
      </c>
      <c r="F27" s="20" t="n">
        <v>2.57080289</v>
      </c>
      <c r="G27" s="18" t="n">
        <v>23.30037026</v>
      </c>
      <c r="H27" s="20" t="n">
        <v>2.10453452</v>
      </c>
      <c r="I27" s="18" t="n">
        <v>0</v>
      </c>
      <c r="J27" s="20" t="n">
        <v>0</v>
      </c>
      <c r="K27" s="18" t="n">
        <v>0</v>
      </c>
      <c r="L27" s="20" t="n">
        <v>0</v>
      </c>
      <c r="M27" s="18" t="n">
        <v>0</v>
      </c>
      <c r="N27" s="20" t="n">
        <v>0</v>
      </c>
      <c r="O27" s="18" t="n">
        <v>0</v>
      </c>
      <c r="P27" s="20" t="n">
        <v>0</v>
      </c>
      <c r="Q27" s="18" t="n">
        <v>40.40101688</v>
      </c>
      <c r="R27" s="20" t="n">
        <v>2.78563284</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63.65105577</v>
      </c>
      <c r="F29" s="20" t="n">
        <v>3.12349467</v>
      </c>
      <c r="G29" s="18" t="n">
        <v>21.13724011</v>
      </c>
      <c r="H29" s="20" t="n">
        <v>2.51790761</v>
      </c>
      <c r="I29" s="18" t="n">
        <v>0</v>
      </c>
      <c r="J29" s="20" t="n">
        <v>0</v>
      </c>
      <c r="K29" s="18" t="n">
        <v>0</v>
      </c>
      <c r="L29" s="20" t="n">
        <v>0</v>
      </c>
      <c r="M29" s="18" t="n">
        <v>0</v>
      </c>
      <c r="N29" s="20" t="n">
        <v>0</v>
      </c>
      <c r="O29" s="18" t="n">
        <v>0</v>
      </c>
      <c r="P29" s="20" t="n">
        <v>0</v>
      </c>
      <c r="Q29" s="18" t="n">
        <v>15.21170412</v>
      </c>
      <c r="R29" s="20" t="n">
        <v>2.09191299</v>
      </c>
    </row>
    <row r="30" spans="1:18">
      <c r="A30" s="15" t="s">
        <v>452</v>
      </c>
      <c r="B30" s="17" t="n">
        <v>2257</v>
      </c>
      <c r="C30" s="18">
        <f>(1962.0/B30*100)</f>
        <v/>
      </c>
      <c r="D30" s="19" t="n">
        <v>295</v>
      </c>
      <c r="E30" s="18" t="n">
        <v>41.1644339</v>
      </c>
      <c r="F30" s="20" t="n">
        <v>2.88311127</v>
      </c>
      <c r="G30" s="18" t="n">
        <v>21.88082942</v>
      </c>
      <c r="H30" s="20" t="n">
        <v>2.60140444</v>
      </c>
      <c r="I30" s="18" t="n">
        <v>0</v>
      </c>
      <c r="J30" s="20" t="n">
        <v>0</v>
      </c>
      <c r="K30" s="18" t="n">
        <v>0.48018523</v>
      </c>
      <c r="L30" s="20" t="n">
        <v>0.48788709</v>
      </c>
      <c r="M30" s="18" t="n">
        <v>0</v>
      </c>
      <c r="N30" s="20" t="n">
        <v>0</v>
      </c>
      <c r="O30" s="18" t="n">
        <v>0</v>
      </c>
      <c r="P30" s="20" t="n">
        <v>0</v>
      </c>
      <c r="Q30" s="18" t="n">
        <v>36.47455146</v>
      </c>
      <c r="R30" s="20" t="n">
        <v>2.48060108</v>
      </c>
    </row>
    <row r="31" spans="1:18">
      <c r="A31" s="15" t="s">
        <v>453</v>
      </c>
      <c r="B31" s="17" t="n">
        <v>2706</v>
      </c>
      <c r="C31" s="18">
        <f>(2373.0/B31*100)</f>
        <v/>
      </c>
      <c r="D31" s="19" t="n">
        <v>333</v>
      </c>
      <c r="E31" s="18" t="n">
        <v>35.29864248</v>
      </c>
      <c r="F31" s="20" t="n">
        <v>2.77426408</v>
      </c>
      <c r="G31" s="18" t="n">
        <v>37.43512765</v>
      </c>
      <c r="H31" s="20" t="n">
        <v>2.78320615</v>
      </c>
      <c r="I31" s="18" t="n">
        <v>0</v>
      </c>
      <c r="J31" s="20" t="n">
        <v>0</v>
      </c>
      <c r="K31" s="18" t="n">
        <v>0</v>
      </c>
      <c r="L31" s="20" t="n">
        <v>0</v>
      </c>
      <c r="M31" s="18" t="n">
        <v>0</v>
      </c>
      <c r="N31" s="20" t="n">
        <v>0</v>
      </c>
      <c r="O31" s="18" t="n">
        <v>0</v>
      </c>
      <c r="P31" s="20" t="n">
        <v>0</v>
      </c>
      <c r="Q31" s="18" t="n">
        <v>27.26622987</v>
      </c>
      <c r="R31" s="20" t="n">
        <v>2.45992427</v>
      </c>
    </row>
    <row r="32" spans="1:18">
      <c r="A32" s="15" t="s">
        <v>454</v>
      </c>
      <c r="B32" s="17" t="n">
        <v>2209</v>
      </c>
      <c r="C32" s="18">
        <f>(1827.0/B32*100)</f>
        <v/>
      </c>
      <c r="D32" s="19" t="n">
        <v>382</v>
      </c>
      <c r="E32" s="18" t="n">
        <v>39.67412057</v>
      </c>
      <c r="F32" s="20" t="n">
        <v>2.59332084</v>
      </c>
      <c r="G32" s="18" t="n">
        <v>29.5194808</v>
      </c>
      <c r="H32" s="20" t="n">
        <v>2.44225948</v>
      </c>
      <c r="I32" s="18" t="n">
        <v>0</v>
      </c>
      <c r="J32" s="20" t="n">
        <v>0</v>
      </c>
      <c r="K32" s="18" t="n">
        <v>0</v>
      </c>
      <c r="L32" s="20" t="n">
        <v>0</v>
      </c>
      <c r="M32" s="18" t="n">
        <v>0</v>
      </c>
      <c r="N32" s="20" t="n">
        <v>0</v>
      </c>
      <c r="O32" s="18" t="n">
        <v>0</v>
      </c>
      <c r="P32" s="20" t="n">
        <v>0</v>
      </c>
      <c r="Q32" s="18" t="n">
        <v>30.80639863</v>
      </c>
      <c r="R32" s="20" t="n">
        <v>2.53743244</v>
      </c>
    </row>
    <row r="33" spans="1:18">
      <c r="A33" s="15" t="s">
        <v>455</v>
      </c>
      <c r="B33" s="17" t="n">
        <v>3651</v>
      </c>
      <c r="C33" s="18">
        <f>(3194.0/B33*100)</f>
        <v/>
      </c>
      <c r="D33" s="19" t="n">
        <v>457</v>
      </c>
      <c r="E33" s="18" t="n">
        <v>37.58889628</v>
      </c>
      <c r="F33" s="20" t="n">
        <v>2.96437308</v>
      </c>
      <c r="G33" s="18" t="n">
        <v>26.76142683</v>
      </c>
      <c r="H33" s="20" t="n">
        <v>2.58562365</v>
      </c>
      <c r="I33" s="18" t="n">
        <v>0</v>
      </c>
      <c r="J33" s="20" t="n">
        <v>0</v>
      </c>
      <c r="K33" s="18" t="n">
        <v>0</v>
      </c>
      <c r="L33" s="20" t="n">
        <v>0</v>
      </c>
      <c r="M33" s="18" t="n">
        <v>0</v>
      </c>
      <c r="N33" s="20" t="n">
        <v>0</v>
      </c>
      <c r="O33" s="18" t="n">
        <v>0</v>
      </c>
      <c r="P33" s="20" t="n">
        <v>0</v>
      </c>
      <c r="Q33" s="18" t="n">
        <v>35.64967689</v>
      </c>
      <c r="R33" s="20" t="n">
        <v>2.66350951</v>
      </c>
    </row>
    <row r="34" spans="1:18">
      <c r="A34" s="15" t="s">
        <v>456</v>
      </c>
      <c r="B34" s="17" t="n">
        <v>3035</v>
      </c>
      <c r="C34" s="18">
        <f>(2657.0/B34*100)</f>
        <v/>
      </c>
      <c r="D34" s="19" t="n">
        <v>378</v>
      </c>
      <c r="E34" s="18" t="n">
        <v>44.91885197</v>
      </c>
      <c r="F34" s="20" t="n">
        <v>2.62948042</v>
      </c>
      <c r="G34" s="18" t="n">
        <v>14.59306881</v>
      </c>
      <c r="H34" s="20" t="n">
        <v>1.88448283</v>
      </c>
      <c r="I34" s="18" t="n">
        <v>0</v>
      </c>
      <c r="J34" s="20" t="n">
        <v>0</v>
      </c>
      <c r="K34" s="18" t="n">
        <v>0</v>
      </c>
      <c r="L34" s="20" t="n">
        <v>0</v>
      </c>
      <c r="M34" s="18" t="n">
        <v>0</v>
      </c>
      <c r="N34" s="20" t="n">
        <v>0</v>
      </c>
      <c r="O34" s="18" t="n">
        <v>0</v>
      </c>
      <c r="P34" s="20" t="n">
        <v>0</v>
      </c>
      <c r="Q34" s="18" t="n">
        <v>40.48807921</v>
      </c>
      <c r="R34" s="20" t="n">
        <v>2.67774703</v>
      </c>
    </row>
    <row r="35" spans="1:18">
      <c r="A35" s="15" t="s">
        <v>457</v>
      </c>
      <c r="B35" s="17" t="n">
        <v>2901</v>
      </c>
      <c r="C35" s="18">
        <f>(2529.0/B35*100)</f>
        <v/>
      </c>
      <c r="D35" s="19" t="n">
        <v>372</v>
      </c>
      <c r="E35" s="18" t="n">
        <v>51.53007465</v>
      </c>
      <c r="F35" s="20" t="n">
        <v>3.29289196</v>
      </c>
      <c r="G35" s="18" t="n">
        <v>23.30361208</v>
      </c>
      <c r="H35" s="20" t="n">
        <v>2.89736182</v>
      </c>
      <c r="I35" s="18" t="n">
        <v>0</v>
      </c>
      <c r="J35" s="20" t="n">
        <v>0</v>
      </c>
      <c r="K35" s="18" t="n">
        <v>0.09675664</v>
      </c>
      <c r="L35" s="20" t="n">
        <v>0.09808828</v>
      </c>
      <c r="M35" s="18" t="n">
        <v>0</v>
      </c>
      <c r="N35" s="20" t="n">
        <v>0</v>
      </c>
      <c r="O35" s="18" t="n">
        <v>0</v>
      </c>
      <c r="P35" s="20" t="n">
        <v>0</v>
      </c>
      <c r="Q35" s="18" t="n">
        <v>25.06955663</v>
      </c>
      <c r="R35" s="20" t="n">
        <v>2.56616197</v>
      </c>
    </row>
    <row r="36" spans="1:18">
      <c r="A36" s="15" t="s">
        <v>458</v>
      </c>
      <c r="B36" s="17" t="n">
        <v>3404</v>
      </c>
      <c r="C36" s="18">
        <f>(3008.0/B36*100)</f>
        <v/>
      </c>
      <c r="D36" s="19" t="n">
        <v>396</v>
      </c>
      <c r="E36" s="18" t="n">
        <v>51.87276079</v>
      </c>
      <c r="F36" s="20" t="n">
        <v>2.76863447</v>
      </c>
      <c r="G36" s="18" t="n">
        <v>24.55293985</v>
      </c>
      <c r="H36" s="20" t="n">
        <v>2.34903095</v>
      </c>
      <c r="I36" s="18" t="n">
        <v>0</v>
      </c>
      <c r="J36" s="20" t="n">
        <v>0</v>
      </c>
      <c r="K36" s="18" t="n">
        <v>0.36774146</v>
      </c>
      <c r="L36" s="20" t="n">
        <v>0.40582443</v>
      </c>
      <c r="M36" s="18" t="n">
        <v>0</v>
      </c>
      <c r="N36" s="20" t="n">
        <v>0</v>
      </c>
      <c r="O36" s="18" t="n">
        <v>0</v>
      </c>
      <c r="P36" s="20" t="n">
        <v>0</v>
      </c>
      <c r="Q36" s="18" t="n">
        <v>23.2065579</v>
      </c>
      <c r="R36" s="20" t="n">
        <v>2.45922882</v>
      </c>
    </row>
    <row r="37" spans="1:18">
      <c r="A37" s="15" t="s">
        <v>459</v>
      </c>
      <c r="B37" s="17" t="n">
        <v>2731</v>
      </c>
      <c r="C37" s="18">
        <f>(2409.0/B37*100)</f>
        <v/>
      </c>
      <c r="D37" s="19" t="n">
        <v>322</v>
      </c>
      <c r="E37" s="18" t="n">
        <v>42.50254188</v>
      </c>
      <c r="F37" s="20" t="n">
        <v>2.86690825</v>
      </c>
      <c r="G37" s="18" t="n">
        <v>21.55626187</v>
      </c>
      <c r="H37" s="20" t="n">
        <v>2.34653984</v>
      </c>
      <c r="I37" s="18" t="n">
        <v>0</v>
      </c>
      <c r="J37" s="20" t="n">
        <v>0</v>
      </c>
      <c r="K37" s="18" t="n">
        <v>0.31048334</v>
      </c>
      <c r="L37" s="20" t="n">
        <v>0.31118859</v>
      </c>
      <c r="M37" s="18" t="n">
        <v>0</v>
      </c>
      <c r="N37" s="20" t="n">
        <v>0</v>
      </c>
      <c r="O37" s="18" t="n">
        <v>0</v>
      </c>
      <c r="P37" s="20" t="n">
        <v>0</v>
      </c>
      <c r="Q37" s="18" t="n">
        <v>35.63071291</v>
      </c>
      <c r="R37" s="20" t="n">
        <v>2.80125803</v>
      </c>
    </row>
    <row r="38" spans="1:18">
      <c r="A38" s="15" t="s">
        <v>460</v>
      </c>
      <c r="B38" s="17" t="n">
        <v>2807</v>
      </c>
      <c r="C38" s="18">
        <f>(2374.0/B38*100)</f>
        <v/>
      </c>
      <c r="D38" s="19" t="n">
        <v>433</v>
      </c>
      <c r="E38" s="18" t="n">
        <v>41.96339412</v>
      </c>
      <c r="F38" s="20" t="n">
        <v>2.49966917</v>
      </c>
      <c r="G38" s="18" t="n">
        <v>20.98494466</v>
      </c>
      <c r="H38" s="20" t="n">
        <v>1.82222074</v>
      </c>
      <c r="I38" s="18" t="n">
        <v>0</v>
      </c>
      <c r="J38" s="20" t="n">
        <v>0</v>
      </c>
      <c r="K38" s="18" t="n">
        <v>0</v>
      </c>
      <c r="L38" s="20" t="n">
        <v>0</v>
      </c>
      <c r="M38" s="18" t="n">
        <v>0.25217172</v>
      </c>
      <c r="N38" s="20" t="n">
        <v>0.25125218</v>
      </c>
      <c r="O38" s="18" t="n">
        <v>0</v>
      </c>
      <c r="P38" s="20" t="n">
        <v>0</v>
      </c>
      <c r="Q38" s="18" t="n">
        <v>36.79948949</v>
      </c>
      <c r="R38" s="20" t="n">
        <v>2.49276413</v>
      </c>
    </row>
    <row r="39" spans="1:18">
      <c r="A39" s="15" t="s">
        <v>461</v>
      </c>
      <c r="B39" s="17" t="n">
        <v>2938</v>
      </c>
      <c r="C39" s="18">
        <f>(2572.0/B39*100)</f>
        <v/>
      </c>
      <c r="D39" s="19" t="n">
        <v>366</v>
      </c>
      <c r="E39" s="18" t="n">
        <v>30.05476564</v>
      </c>
      <c r="F39" s="20" t="n">
        <v>2.35178466</v>
      </c>
      <c r="G39" s="18" t="n">
        <v>41.28183665</v>
      </c>
      <c r="H39" s="20" t="n">
        <v>3.27197533</v>
      </c>
      <c r="I39" s="18" t="n">
        <v>0</v>
      </c>
      <c r="J39" s="20" t="n">
        <v>0</v>
      </c>
      <c r="K39" s="18" t="n">
        <v>0.8410237699999999</v>
      </c>
      <c r="L39" s="20" t="n">
        <v>0.64050922</v>
      </c>
      <c r="M39" s="18" t="n">
        <v>0</v>
      </c>
      <c r="N39" s="20" t="n">
        <v>0</v>
      </c>
      <c r="O39" s="18" t="n">
        <v>0</v>
      </c>
      <c r="P39" s="20" t="n">
        <v>0</v>
      </c>
      <c r="Q39" s="18" t="n">
        <v>27.82237394</v>
      </c>
      <c r="R39" s="20" t="n">
        <v>2.31399046</v>
      </c>
    </row>
    <row r="40" spans="1:18">
      <c r="A40" s="15" t="s">
        <v>462</v>
      </c>
      <c r="B40" s="17" t="n">
        <v>6922</v>
      </c>
      <c r="C40" s="18">
        <f>(6045.0/B40*100)</f>
        <v/>
      </c>
      <c r="D40" s="19" t="n">
        <v>877</v>
      </c>
      <c r="E40" s="18" t="n">
        <v>45.89249038</v>
      </c>
      <c r="F40" s="20" t="n">
        <v>2.93974354</v>
      </c>
      <c r="G40" s="18" t="n">
        <v>22.29776916</v>
      </c>
      <c r="H40" s="20" t="n">
        <v>2.28626726</v>
      </c>
      <c r="I40" s="18" t="n">
        <v>0</v>
      </c>
      <c r="J40" s="20" t="n">
        <v>0</v>
      </c>
      <c r="K40" s="18" t="n">
        <v>0.08456028</v>
      </c>
      <c r="L40" s="20" t="n">
        <v>0.05596826</v>
      </c>
      <c r="M40" s="18" t="n">
        <v>0</v>
      </c>
      <c r="N40" s="20" t="n">
        <v>0</v>
      </c>
      <c r="O40" s="18" t="n">
        <v>0</v>
      </c>
      <c r="P40" s="20" t="n">
        <v>0</v>
      </c>
      <c r="Q40" s="18" t="n">
        <v>31.72518018</v>
      </c>
      <c r="R40" s="20" t="n">
        <v>3.14527303</v>
      </c>
    </row>
    <row r="41" spans="1:18">
      <c r="A41" s="15" t="s">
        <v>463</v>
      </c>
      <c r="B41" s="17" t="n">
        <v>2854</v>
      </c>
      <c r="C41" s="18">
        <f>(2539.0/B41*100)</f>
        <v/>
      </c>
      <c r="D41" s="19" t="n">
        <v>315</v>
      </c>
      <c r="E41" s="18" t="n">
        <v>69.75052531999999</v>
      </c>
      <c r="F41" s="20" t="n">
        <v>2.77657109</v>
      </c>
      <c r="G41" s="18" t="n">
        <v>21.02257046</v>
      </c>
      <c r="H41" s="20" t="n">
        <v>2.7832575</v>
      </c>
      <c r="I41" s="18" t="n">
        <v>0</v>
      </c>
      <c r="J41" s="20" t="n">
        <v>0</v>
      </c>
      <c r="K41" s="18" t="n">
        <v>0</v>
      </c>
      <c r="L41" s="20" t="n">
        <v>0</v>
      </c>
      <c r="M41" s="18" t="n">
        <v>0</v>
      </c>
      <c r="N41" s="20" t="n">
        <v>0</v>
      </c>
      <c r="O41" s="18" t="n">
        <v>0</v>
      </c>
      <c r="P41" s="20" t="n">
        <v>0</v>
      </c>
      <c r="Q41" s="18" t="n">
        <v>9.226904210000001</v>
      </c>
      <c r="R41" s="20" t="n">
        <v>1.68196229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(4121.0/B48*100)</f>
        <v/>
      </c>
      <c r="D48" s="19" t="n">
        <v>561</v>
      </c>
      <c r="E48" s="18" t="n">
        <v>58.11954402</v>
      </c>
      <c r="F48" s="20" t="n">
        <v>3.72434839</v>
      </c>
      <c r="G48" s="18" t="n">
        <v>28.23938403</v>
      </c>
      <c r="H48" s="20" t="n">
        <v>3.09017866</v>
      </c>
      <c r="I48" s="18" t="n">
        <v>0</v>
      </c>
      <c r="J48" s="20" t="n">
        <v>0</v>
      </c>
      <c r="K48" s="18" t="n">
        <v>0.31385006</v>
      </c>
      <c r="L48" s="20" t="n">
        <v>0.44567316</v>
      </c>
      <c r="M48" s="18" t="n">
        <v>0</v>
      </c>
      <c r="N48" s="20" t="n">
        <v>0</v>
      </c>
      <c r="O48" s="18" t="n">
        <v>0</v>
      </c>
      <c r="P48" s="20" t="n">
        <v>0</v>
      </c>
      <c r="Q48" s="18" t="n">
        <v>13.32722189</v>
      </c>
      <c r="R48" s="20" t="n">
        <v>1.77071642</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31.22038259</v>
      </c>
      <c r="F51" s="20" t="n">
        <v>2.52919653</v>
      </c>
      <c r="G51" s="18" t="n">
        <v>26.76049277</v>
      </c>
      <c r="H51" s="20" t="n">
        <v>2.08901703</v>
      </c>
      <c r="I51" s="18" t="n">
        <v>0</v>
      </c>
      <c r="J51" s="20" t="n">
        <v>0</v>
      </c>
      <c r="K51" s="18" t="n">
        <v>0</v>
      </c>
      <c r="L51" s="20" t="n">
        <v>0</v>
      </c>
      <c r="M51" s="18" t="n">
        <v>0</v>
      </c>
      <c r="N51" s="20" t="n">
        <v>0</v>
      </c>
      <c r="O51" s="18" t="n">
        <v>0</v>
      </c>
      <c r="P51" s="20" t="n">
        <v>0</v>
      </c>
      <c r="Q51" s="18" t="n">
        <v>42.01912464</v>
      </c>
      <c r="R51" s="20" t="n">
        <v>2.48368702</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59.73196005</v>
      </c>
      <c r="F55" s="20" t="n">
        <v>2.74060049</v>
      </c>
      <c r="G55" s="18" t="n">
        <v>30.17256105</v>
      </c>
      <c r="H55" s="20" t="n">
        <v>2.4615717</v>
      </c>
      <c r="I55" s="18" t="n">
        <v>0</v>
      </c>
      <c r="J55" s="20" t="n">
        <v>0</v>
      </c>
      <c r="K55" s="18" t="n">
        <v>0.87796701</v>
      </c>
      <c r="L55" s="20" t="n">
        <v>0.64863153</v>
      </c>
      <c r="M55" s="18" t="n">
        <v>0.33024769</v>
      </c>
      <c r="N55" s="20" t="n">
        <v>0.32648725</v>
      </c>
      <c r="O55" s="18" t="n">
        <v>0</v>
      </c>
      <c r="P55" s="20" t="n">
        <v>0</v>
      </c>
      <c r="Q55" s="18" t="n">
        <v>8.88726419</v>
      </c>
      <c r="R55" s="20" t="n">
        <v>1.45883143</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(2787.0/B61*100)</f>
        <v/>
      </c>
      <c r="D61" s="19" t="n">
        <v>414</v>
      </c>
      <c r="E61" s="18" t="n">
        <v>39.9436502</v>
      </c>
      <c r="F61" s="20" t="n">
        <v>2.36314463</v>
      </c>
      <c r="G61" s="18" t="n">
        <v>28.13803095</v>
      </c>
      <c r="H61" s="20" t="n">
        <v>2.18431893</v>
      </c>
      <c r="I61" s="18" t="n">
        <v>0</v>
      </c>
      <c r="J61" s="20" t="n">
        <v>0</v>
      </c>
      <c r="K61" s="18" t="n">
        <v>0.37380936</v>
      </c>
      <c r="L61" s="20" t="n">
        <v>0.32479889</v>
      </c>
      <c r="M61" s="18" t="n">
        <v>0</v>
      </c>
      <c r="N61" s="20" t="n">
        <v>0</v>
      </c>
      <c r="O61" s="18" t="n">
        <v>0</v>
      </c>
      <c r="P61" s="20" t="n">
        <v>0</v>
      </c>
      <c r="Q61" s="18" t="n">
        <v>31.54450949</v>
      </c>
      <c r="R61" s="20" t="n">
        <v>2.40554495</v>
      </c>
    </row>
    <row r="62" spans="1:18">
      <c r="A62" s="15" t="s">
        <v>486</v>
      </c>
      <c r="B62" s="17" t="n">
        <v>2230</v>
      </c>
      <c r="C62" s="18">
        <f>(1963.0/B62*100)</f>
        <v/>
      </c>
      <c r="D62" s="19" t="n">
        <v>267</v>
      </c>
      <c r="E62" s="18" t="n">
        <v>59.96872336</v>
      </c>
      <c r="F62" s="20" t="n">
        <v>3.01041048</v>
      </c>
      <c r="G62" s="18" t="n">
        <v>32.49695177</v>
      </c>
      <c r="H62" s="20" t="n">
        <v>2.83745001</v>
      </c>
      <c r="I62" s="18" t="n">
        <v>0</v>
      </c>
      <c r="J62" s="20" t="n">
        <v>0</v>
      </c>
      <c r="K62" s="18" t="n">
        <v>0</v>
      </c>
      <c r="L62" s="20" t="n">
        <v>0</v>
      </c>
      <c r="M62" s="18" t="n">
        <v>0.74770009</v>
      </c>
      <c r="N62" s="20" t="n">
        <v>0.52764327</v>
      </c>
      <c r="O62" s="18" t="n">
        <v>0</v>
      </c>
      <c r="P62" s="20" t="n">
        <v>0</v>
      </c>
      <c r="Q62" s="18" t="n">
        <v>6.78662479</v>
      </c>
      <c r="R62" s="20" t="n">
        <v>1.61708939</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20.64866084</v>
      </c>
      <c r="F67" s="20" t="n">
        <v>2.31015707</v>
      </c>
      <c r="G67" s="18" t="n">
        <v>18.73945957</v>
      </c>
      <c r="H67" s="20" t="n">
        <v>2.22180714</v>
      </c>
      <c r="I67" s="18" t="n">
        <v>0</v>
      </c>
      <c r="J67" s="20" t="n">
        <v>0</v>
      </c>
      <c r="K67" s="18" t="n">
        <v>1.6898959</v>
      </c>
      <c r="L67" s="20" t="n">
        <v>0.68384601</v>
      </c>
      <c r="M67" s="18" t="n">
        <v>0.27372804</v>
      </c>
      <c r="N67" s="20" t="n">
        <v>0.27245238</v>
      </c>
      <c r="O67" s="18" t="n">
        <v>0</v>
      </c>
      <c r="P67" s="20" t="n">
        <v>0</v>
      </c>
      <c r="Q67" s="18" t="n">
        <v>58.64825566</v>
      </c>
      <c r="R67" s="20" t="n">
        <v>2.64004987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(2751.0/B72*100)</f>
        <v/>
      </c>
      <c r="D72" s="19" t="n">
        <v>356</v>
      </c>
      <c r="E72" s="18" t="n">
        <v>45.53895303</v>
      </c>
      <c r="F72" s="20" t="n">
        <v>2.87012023</v>
      </c>
      <c r="G72" s="18" t="n">
        <v>27.24166246</v>
      </c>
      <c r="H72" s="20" t="n">
        <v>2.69752404</v>
      </c>
      <c r="I72" s="18" t="n">
        <v>0</v>
      </c>
      <c r="J72" s="20" t="n">
        <v>0</v>
      </c>
      <c r="K72" s="18" t="n">
        <v>0.14111437</v>
      </c>
      <c r="L72" s="20" t="n">
        <v>0.14244905</v>
      </c>
      <c r="M72" s="18" t="n">
        <v>0.26364982</v>
      </c>
      <c r="N72" s="20" t="n">
        <v>0.18476059</v>
      </c>
      <c r="O72" s="18" t="n">
        <v>0</v>
      </c>
      <c r="P72" s="20" t="n">
        <v>0</v>
      </c>
      <c r="Q72" s="18" t="n">
        <v>26.81462033</v>
      </c>
      <c r="R72" s="20" t="n">
        <v>2.34887332</v>
      </c>
    </row>
    <row r="73" spans="1:18">
      <c r="A73" s="15" t="s">
        <v>497</v>
      </c>
      <c r="B73" s="17" t="n">
        <v>2973</v>
      </c>
      <c r="C73" s="18">
        <f>(2583.0/B73*100)</f>
        <v/>
      </c>
      <c r="D73" s="19" t="n">
        <v>390</v>
      </c>
      <c r="E73" s="18" t="n">
        <v>59.1527709</v>
      </c>
      <c r="F73" s="20" t="n">
        <v>2.97581605</v>
      </c>
      <c r="G73" s="18" t="n">
        <v>29.02329731</v>
      </c>
      <c r="H73" s="20" t="n">
        <v>2.39330018</v>
      </c>
      <c r="I73" s="18" t="n">
        <v>0</v>
      </c>
      <c r="J73" s="20" t="n">
        <v>0</v>
      </c>
      <c r="K73" s="18" t="n">
        <v>0.58596997</v>
      </c>
      <c r="L73" s="20" t="n">
        <v>0.03984291</v>
      </c>
      <c r="M73" s="18" t="n">
        <v>0</v>
      </c>
      <c r="N73" s="20" t="n">
        <v>0</v>
      </c>
      <c r="O73" s="18" t="n">
        <v>0</v>
      </c>
      <c r="P73" s="20" t="n">
        <v>0</v>
      </c>
      <c r="Q73" s="18" t="n">
        <v>11.23796182</v>
      </c>
      <c r="R73" s="20" t="n">
        <v>1.96994306</v>
      </c>
    </row>
    <row r="74" spans="1:18">
      <c r="A74" s="15" t="s">
        <v>498</v>
      </c>
      <c r="B74" s="17" t="n">
        <v>3819</v>
      </c>
      <c r="C74" s="18">
        <f>(3337.0/B74*100)</f>
        <v/>
      </c>
      <c r="D74" s="19" t="n">
        <v>482</v>
      </c>
      <c r="E74" s="18" t="n">
        <v>56.6554471</v>
      </c>
      <c r="F74" s="20" t="n">
        <v>2.90845499</v>
      </c>
      <c r="G74" s="18" t="n">
        <v>32.9331298</v>
      </c>
      <c r="H74" s="20" t="n">
        <v>2.93749995</v>
      </c>
      <c r="I74" s="18" t="n">
        <v>0</v>
      </c>
      <c r="J74" s="20" t="n">
        <v>0</v>
      </c>
      <c r="K74" s="18" t="n">
        <v>0.36169911</v>
      </c>
      <c r="L74" s="20" t="n">
        <v>0.22647576</v>
      </c>
      <c r="M74" s="18" t="n">
        <v>0</v>
      </c>
      <c r="N74" s="20" t="n">
        <v>0</v>
      </c>
      <c r="O74" s="18" t="n">
        <v>0</v>
      </c>
      <c r="P74" s="20" t="n">
        <v>0</v>
      </c>
      <c r="Q74" s="18" t="n">
        <v>10.04972399</v>
      </c>
      <c r="R74" s="20" t="n">
        <v>1.38269153</v>
      </c>
    </row>
    <row r="75" spans="1:18">
      <c r="A75" s="15" t="s">
        <v>499</v>
      </c>
      <c r="B75" s="17" t="n">
        <v>4652</v>
      </c>
      <c r="C75" s="18">
        <f>(4110.0/B75*100)</f>
        <v/>
      </c>
      <c r="D75" s="19" t="n">
        <v>542</v>
      </c>
      <c r="E75" s="18" t="n">
        <v>79.25153641</v>
      </c>
      <c r="F75" s="20" t="n">
        <v>1.67986055</v>
      </c>
      <c r="G75" s="18" t="n">
        <v>15.09869273</v>
      </c>
      <c r="H75" s="20" t="n">
        <v>1.4093556</v>
      </c>
      <c r="I75" s="18" t="n">
        <v>0</v>
      </c>
      <c r="J75" s="20" t="n">
        <v>0</v>
      </c>
      <c r="K75" s="18" t="n">
        <v>0.25136468</v>
      </c>
      <c r="L75" s="20" t="n">
        <v>0.24968016</v>
      </c>
      <c r="M75" s="18" t="n">
        <v>0.89543994</v>
      </c>
      <c r="N75" s="20" t="n">
        <v>0.53587257</v>
      </c>
      <c r="O75" s="18" t="n">
        <v>0</v>
      </c>
      <c r="P75" s="20" t="n">
        <v>0</v>
      </c>
      <c r="Q75" s="18" t="n">
        <v>4.50296624</v>
      </c>
      <c r="R75" s="20" t="n">
        <v>0.97669191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(14043.0/B82*100)</f>
        <v/>
      </c>
      <c r="D82" s="19" t="n">
        <v>1918</v>
      </c>
      <c r="E82" s="18" t="n">
        <v>47.71700457</v>
      </c>
      <c r="F82" s="20" t="n">
        <v>1.53945396</v>
      </c>
      <c r="G82" s="18" t="n">
        <v>25.91926256</v>
      </c>
      <c r="H82" s="20" t="n">
        <v>1.50788034</v>
      </c>
      <c r="I82" s="18" t="n">
        <v>0</v>
      </c>
      <c r="J82" s="20" t="n">
        <v>0</v>
      </c>
      <c r="K82" s="18" t="n">
        <v>0.26276093</v>
      </c>
      <c r="L82" s="20" t="n">
        <v>0.2019871</v>
      </c>
      <c r="M82" s="18" t="n">
        <v>0</v>
      </c>
      <c r="N82" s="20" t="n">
        <v>0</v>
      </c>
      <c r="O82" s="18" t="n">
        <v>0</v>
      </c>
      <c r="P82" s="20" t="n">
        <v>0</v>
      </c>
      <c r="Q82" s="18" t="n">
        <v>26.10097194</v>
      </c>
      <c r="R82" s="20" t="n">
        <v>1.46546641</v>
      </c>
    </row>
    <row r="83" spans="1:18">
      <c r="A83" s="15" t="s">
        <v>507</v>
      </c>
      <c r="B83" s="17" t="n">
        <v>808</v>
      </c>
      <c r="C83" s="18">
        <f>(713.0/B83*100)</f>
        <v/>
      </c>
      <c r="D83" s="19" t="n">
        <v>95</v>
      </c>
      <c r="E83" s="18" t="n">
        <v>52.56589942</v>
      </c>
      <c r="F83" s="20" t="n">
        <v>5.38214157</v>
      </c>
      <c r="G83" s="18" t="n">
        <v>38.29417703</v>
      </c>
      <c r="H83" s="20" t="n">
        <v>4.86995876</v>
      </c>
      <c r="I83" s="18" t="n">
        <v>0</v>
      </c>
      <c r="J83" s="20" t="n">
        <v>0</v>
      </c>
      <c r="K83" s="18" t="n">
        <v>0</v>
      </c>
      <c r="L83" s="20" t="n">
        <v>0</v>
      </c>
      <c r="M83" s="18" t="n">
        <v>0</v>
      </c>
      <c r="N83" s="20" t="n">
        <v>0</v>
      </c>
      <c r="O83" s="18" t="n">
        <v>0</v>
      </c>
      <c r="P83" s="20" t="n">
        <v>0</v>
      </c>
      <c r="Q83" s="18" t="n">
        <v>9.139923550000001</v>
      </c>
      <c r="R83" s="20" t="n">
        <v>2.7696232</v>
      </c>
    </row>
    <row r="84" spans="1:18">
      <c r="A84" s="23" t="s">
        <v>508</v>
      </c>
      <c r="B84" s="24" t="n">
        <v>938</v>
      </c>
      <c r="C84" s="25">
        <f>(824.0/B84*100)</f>
        <v/>
      </c>
      <c r="D84" s="19" t="n">
        <v>114</v>
      </c>
      <c r="E84" s="18" t="n">
        <v>60.16519361</v>
      </c>
      <c r="F84" s="20" t="n">
        <v>4.66755989</v>
      </c>
      <c r="G84" s="18" t="n">
        <v>29.49054384</v>
      </c>
      <c r="H84" s="20" t="n">
        <v>4.66714098</v>
      </c>
      <c r="I84" s="18" t="n">
        <v>0</v>
      </c>
      <c r="J84" s="20" t="n">
        <v>0</v>
      </c>
      <c r="K84" s="18" t="n">
        <v>0</v>
      </c>
      <c r="L84" s="20" t="n">
        <v>0</v>
      </c>
      <c r="M84" s="18" t="n">
        <v>0</v>
      </c>
      <c r="N84" s="20" t="n">
        <v>0</v>
      </c>
      <c r="O84" s="18" t="n">
        <v>0</v>
      </c>
      <c r="P84" s="20" t="n">
        <v>0</v>
      </c>
      <c r="Q84" s="18" t="n">
        <v>10.34426255</v>
      </c>
      <c r="R84" s="20" t="n">
        <v>2.76177357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(6273.0/B7*100)</f>
        <v/>
      </c>
      <c r="D7" s="19" t="n">
        <v>890</v>
      </c>
      <c r="E7" s="18" t="n">
        <v>70.65386055</v>
      </c>
      <c r="F7" s="20" t="n">
        <v>1.82825979</v>
      </c>
      <c r="G7" s="18" t="n">
        <v>27.58796944</v>
      </c>
      <c r="H7" s="20" t="n">
        <v>1.74638497</v>
      </c>
      <c r="I7" s="18" t="n">
        <v>0</v>
      </c>
      <c r="J7" s="20" t="n">
        <v>0</v>
      </c>
      <c r="K7" s="18" t="n">
        <v>0.09099254</v>
      </c>
      <c r="L7" s="20" t="n">
        <v>0.07348072</v>
      </c>
      <c r="M7" s="18" t="n">
        <v>0</v>
      </c>
      <c r="N7" s="20" t="n">
        <v>0</v>
      </c>
      <c r="O7" s="18" t="n">
        <v>0</v>
      </c>
      <c r="P7" s="20" t="n">
        <v>0</v>
      </c>
      <c r="Q7" s="18" t="n">
        <v>1.66717746</v>
      </c>
      <c r="R7" s="20" t="n">
        <v>0.56293476</v>
      </c>
    </row>
    <row r="8" spans="1:18">
      <c r="A8" s="15" t="s">
        <v>430</v>
      </c>
      <c r="B8" s="17" t="n">
        <v>3443</v>
      </c>
      <c r="C8" s="18">
        <f>(3012.0/B8*100)</f>
        <v/>
      </c>
      <c r="D8" s="19" t="n">
        <v>431</v>
      </c>
      <c r="E8" s="18" t="n">
        <v>59.97628986</v>
      </c>
      <c r="F8" s="20" t="n">
        <v>2.89787073</v>
      </c>
      <c r="G8" s="18" t="n">
        <v>36.69605914</v>
      </c>
      <c r="H8" s="20" t="n">
        <v>2.97471462</v>
      </c>
      <c r="I8" s="18" t="n">
        <v>0</v>
      </c>
      <c r="J8" s="20" t="n">
        <v>0</v>
      </c>
      <c r="K8" s="18" t="n">
        <v>0.13822478</v>
      </c>
      <c r="L8" s="20" t="n">
        <v>0.13840218</v>
      </c>
      <c r="M8" s="18" t="n">
        <v>0</v>
      </c>
      <c r="N8" s="20" t="n">
        <v>0</v>
      </c>
      <c r="O8" s="18" t="n">
        <v>0</v>
      </c>
      <c r="P8" s="20" t="n">
        <v>0</v>
      </c>
      <c r="Q8" s="18" t="n">
        <v>3.18942621</v>
      </c>
      <c r="R8" s="20" t="n">
        <v>0.94035069</v>
      </c>
    </row>
    <row r="9" spans="1:18">
      <c r="A9" s="15" t="s">
        <v>431</v>
      </c>
      <c r="B9" s="17" t="n">
        <v>4752</v>
      </c>
      <c r="C9" s="18">
        <f>(4182.0/B9*100)</f>
        <v/>
      </c>
      <c r="D9" s="19" t="n">
        <v>570</v>
      </c>
      <c r="E9" s="18" t="n">
        <v>61.94281161</v>
      </c>
      <c r="F9" s="20" t="n">
        <v>1.95870013</v>
      </c>
      <c r="G9" s="18" t="n">
        <v>33.81735126</v>
      </c>
      <c r="H9" s="20" t="n">
        <v>1.84834123</v>
      </c>
      <c r="I9" s="18" t="n">
        <v>0</v>
      </c>
      <c r="J9" s="20" t="n">
        <v>0</v>
      </c>
      <c r="K9" s="18" t="n">
        <v>0.47788714</v>
      </c>
      <c r="L9" s="20" t="n">
        <v>0.34412557</v>
      </c>
      <c r="M9" s="18" t="n">
        <v>0</v>
      </c>
      <c r="N9" s="20" t="n">
        <v>0</v>
      </c>
      <c r="O9" s="18" t="n">
        <v>0</v>
      </c>
      <c r="P9" s="20" t="n">
        <v>0</v>
      </c>
      <c r="Q9" s="18" t="n">
        <v>3.76194998</v>
      </c>
      <c r="R9" s="20" t="n">
        <v>0.83066586</v>
      </c>
    </row>
    <row r="10" spans="1:18">
      <c r="A10" s="15" t="s">
        <v>432</v>
      </c>
      <c r="B10" s="17" t="n">
        <v>10022</v>
      </c>
      <c r="C10" s="18">
        <f>(8803.0/B10*100)</f>
        <v/>
      </c>
      <c r="D10" s="19" t="n">
        <v>1219</v>
      </c>
      <c r="E10" s="18" t="n">
        <v>62.86423233</v>
      </c>
      <c r="F10" s="20" t="n">
        <v>1.87481878</v>
      </c>
      <c r="G10" s="18" t="n">
        <v>35.49278334</v>
      </c>
      <c r="H10" s="20" t="n">
        <v>1.93167897</v>
      </c>
      <c r="I10" s="18" t="n">
        <v>0</v>
      </c>
      <c r="J10" s="20" t="n">
        <v>0</v>
      </c>
      <c r="K10" s="18" t="n">
        <v>0.34688071</v>
      </c>
      <c r="L10" s="20" t="n">
        <v>0.21457281</v>
      </c>
      <c r="M10" s="18" t="n">
        <v>0</v>
      </c>
      <c r="N10" s="20" t="n">
        <v>0</v>
      </c>
      <c r="O10" s="18" t="n">
        <v>0</v>
      </c>
      <c r="P10" s="20" t="n">
        <v>0</v>
      </c>
      <c r="Q10" s="18" t="n">
        <v>1.29610362</v>
      </c>
      <c r="R10" s="20" t="n">
        <v>0.46838894</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(3017.0/B12*100)</f>
        <v/>
      </c>
      <c r="D12" s="19" t="n">
        <v>405</v>
      </c>
      <c r="E12" s="18" t="n">
        <v>43.03219789</v>
      </c>
      <c r="F12" s="20" t="n">
        <v>2.52693619</v>
      </c>
      <c r="G12" s="18" t="n">
        <v>55.20846841</v>
      </c>
      <c r="H12" s="20" t="n">
        <v>2.80145316</v>
      </c>
      <c r="I12" s="18" t="n">
        <v>0</v>
      </c>
      <c r="J12" s="20" t="n">
        <v>0</v>
      </c>
      <c r="K12" s="18" t="n">
        <v>0</v>
      </c>
      <c r="L12" s="20" t="n">
        <v>0</v>
      </c>
      <c r="M12" s="18" t="n">
        <v>0</v>
      </c>
      <c r="N12" s="20" t="n">
        <v>0</v>
      </c>
      <c r="O12" s="18" t="n">
        <v>0</v>
      </c>
      <c r="P12" s="20" t="n">
        <v>0</v>
      </c>
      <c r="Q12" s="18" t="n">
        <v>1.75933369</v>
      </c>
      <c r="R12" s="20" t="n">
        <v>0.89879376</v>
      </c>
    </row>
    <row r="13" spans="1:18">
      <c r="A13" s="15" t="s">
        <v>435</v>
      </c>
      <c r="B13" s="17" t="n">
        <v>3602</v>
      </c>
      <c r="C13" s="18">
        <f>(3186.0/B13*100)</f>
        <v/>
      </c>
      <c r="D13" s="19" t="n">
        <v>416</v>
      </c>
      <c r="E13" s="18" t="n">
        <v>61.31837637</v>
      </c>
      <c r="F13" s="20" t="n">
        <v>2.82022958</v>
      </c>
      <c r="G13" s="18" t="n">
        <v>36.7413124</v>
      </c>
      <c r="H13" s="20" t="n">
        <v>2.88084366</v>
      </c>
      <c r="I13" s="18" t="n">
        <v>0</v>
      </c>
      <c r="J13" s="20" t="n">
        <v>0</v>
      </c>
      <c r="K13" s="18" t="n">
        <v>0.6600657</v>
      </c>
      <c r="L13" s="20" t="n">
        <v>0.52643597</v>
      </c>
      <c r="M13" s="18" t="n">
        <v>0</v>
      </c>
      <c r="N13" s="20" t="n">
        <v>0</v>
      </c>
      <c r="O13" s="18" t="n">
        <v>0</v>
      </c>
      <c r="P13" s="20" t="n">
        <v>0</v>
      </c>
      <c r="Q13" s="18" t="n">
        <v>1.28024553</v>
      </c>
      <c r="R13" s="20" t="n">
        <v>0.58562769</v>
      </c>
    </row>
    <row r="14" spans="1:18">
      <c r="A14" s="15" t="s">
        <v>436</v>
      </c>
      <c r="B14" s="17" t="n">
        <v>2788</v>
      </c>
      <c r="C14" s="18">
        <f>(2444.0/B14*100)</f>
        <v/>
      </c>
      <c r="D14" s="19" t="n">
        <v>344</v>
      </c>
      <c r="E14" s="18" t="n">
        <v>51.96636911</v>
      </c>
      <c r="F14" s="20" t="n">
        <v>2.96126991</v>
      </c>
      <c r="G14" s="18" t="n">
        <v>47.81070626</v>
      </c>
      <c r="H14" s="20" t="n">
        <v>2.97131349</v>
      </c>
      <c r="I14" s="18" t="n">
        <v>0</v>
      </c>
      <c r="J14" s="20" t="n">
        <v>0</v>
      </c>
      <c r="K14" s="18" t="n">
        <v>0</v>
      </c>
      <c r="L14" s="20" t="n">
        <v>0</v>
      </c>
      <c r="M14" s="18" t="n">
        <v>0</v>
      </c>
      <c r="N14" s="20" t="n">
        <v>0</v>
      </c>
      <c r="O14" s="18" t="n">
        <v>0</v>
      </c>
      <c r="P14" s="20" t="n">
        <v>0</v>
      </c>
      <c r="Q14" s="18" t="n">
        <v>0.22292463</v>
      </c>
      <c r="R14" s="20" t="n">
        <v>0.23366669</v>
      </c>
    </row>
    <row r="15" spans="1:18">
      <c r="A15" s="15" t="s">
        <v>437</v>
      </c>
      <c r="B15" s="17" t="n">
        <v>2863</v>
      </c>
      <c r="C15" s="18">
        <f>(2519.0/B15*100)</f>
        <v/>
      </c>
      <c r="D15" s="19" t="n">
        <v>344</v>
      </c>
      <c r="E15" s="18" t="n">
        <v>61.88288543</v>
      </c>
      <c r="F15" s="20" t="n">
        <v>2.64985545</v>
      </c>
      <c r="G15" s="18" t="n">
        <v>36.91644668</v>
      </c>
      <c r="H15" s="20" t="n">
        <v>2.73413222</v>
      </c>
      <c r="I15" s="18" t="n">
        <v>0</v>
      </c>
      <c r="J15" s="20" t="n">
        <v>0</v>
      </c>
      <c r="K15" s="18" t="n">
        <v>0.31298393</v>
      </c>
      <c r="L15" s="20" t="n">
        <v>0.29444066</v>
      </c>
      <c r="M15" s="18" t="n">
        <v>0</v>
      </c>
      <c r="N15" s="20" t="n">
        <v>0</v>
      </c>
      <c r="O15" s="18" t="n">
        <v>0</v>
      </c>
      <c r="P15" s="20" t="n">
        <v>0</v>
      </c>
      <c r="Q15" s="18" t="n">
        <v>0.88768395</v>
      </c>
      <c r="R15" s="20" t="n">
        <v>0.51000186</v>
      </c>
    </row>
    <row r="16" spans="1:18">
      <c r="A16" s="15" t="s">
        <v>438</v>
      </c>
      <c r="B16" s="17" t="n">
        <v>3111</v>
      </c>
      <c r="C16" s="18">
        <f>(2743.0/B16*100)</f>
        <v/>
      </c>
      <c r="D16" s="19" t="n">
        <v>368</v>
      </c>
      <c r="E16" s="18" t="n">
        <v>40.82361668</v>
      </c>
      <c r="F16" s="20" t="n">
        <v>2.41240097</v>
      </c>
      <c r="G16" s="18" t="n">
        <v>54.38479923</v>
      </c>
      <c r="H16" s="20" t="n">
        <v>2.3985653</v>
      </c>
      <c r="I16" s="18" t="n">
        <v>0</v>
      </c>
      <c r="J16" s="20" t="n">
        <v>0</v>
      </c>
      <c r="K16" s="18" t="n">
        <v>0.44553736</v>
      </c>
      <c r="L16" s="20" t="n">
        <v>0.30382152</v>
      </c>
      <c r="M16" s="18" t="n">
        <v>0</v>
      </c>
      <c r="N16" s="20" t="n">
        <v>0</v>
      </c>
      <c r="O16" s="18" t="n">
        <v>0</v>
      </c>
      <c r="P16" s="20" t="n">
        <v>0</v>
      </c>
      <c r="Q16" s="18" t="n">
        <v>4.34604673</v>
      </c>
      <c r="R16" s="20" t="n">
        <v>1.11376882</v>
      </c>
    </row>
    <row r="17" spans="1:18">
      <c r="A17" s="15" t="s">
        <v>439</v>
      </c>
      <c r="B17" s="17" t="n">
        <v>3197</v>
      </c>
      <c r="C17" s="18">
        <f>(2803.0/B17*100)</f>
        <v/>
      </c>
      <c r="D17" s="19" t="n">
        <v>394</v>
      </c>
      <c r="E17" s="18" t="n">
        <v>51.7442834</v>
      </c>
      <c r="F17" s="20" t="n">
        <v>2.75317175</v>
      </c>
      <c r="G17" s="18" t="n">
        <v>45.28986493</v>
      </c>
      <c r="H17" s="20" t="n">
        <v>2.76945935</v>
      </c>
      <c r="I17" s="18" t="n">
        <v>0</v>
      </c>
      <c r="J17" s="20" t="n">
        <v>0</v>
      </c>
      <c r="K17" s="18" t="n">
        <v>0.19977525</v>
      </c>
      <c r="L17" s="20" t="n">
        <v>0.20199711</v>
      </c>
      <c r="M17" s="18" t="n">
        <v>0</v>
      </c>
      <c r="N17" s="20" t="n">
        <v>0</v>
      </c>
      <c r="O17" s="18" t="n">
        <v>0</v>
      </c>
      <c r="P17" s="20" t="n">
        <v>0</v>
      </c>
      <c r="Q17" s="18" t="n">
        <v>2.76607641</v>
      </c>
      <c r="R17" s="20" t="n">
        <v>0.7872074100000001</v>
      </c>
    </row>
    <row r="18" spans="1:18">
      <c r="A18" s="15" t="s">
        <v>440</v>
      </c>
      <c r="B18" s="17" t="n">
        <v>2706</v>
      </c>
      <c r="C18" s="18">
        <f>(2382.0/B18*100)</f>
        <v/>
      </c>
      <c r="D18" s="19" t="n">
        <v>324</v>
      </c>
      <c r="E18" s="18" t="n">
        <v>58.23412142</v>
      </c>
      <c r="F18" s="20" t="n">
        <v>2.4723415</v>
      </c>
      <c r="G18" s="18" t="n">
        <v>40.77591985</v>
      </c>
      <c r="H18" s="20" t="n">
        <v>2.47576103</v>
      </c>
      <c r="I18" s="18" t="n">
        <v>0</v>
      </c>
      <c r="J18" s="20" t="n">
        <v>0</v>
      </c>
      <c r="K18" s="18" t="n">
        <v>0.26338302</v>
      </c>
      <c r="L18" s="20" t="n">
        <v>0.2583831</v>
      </c>
      <c r="M18" s="18" t="n">
        <v>0</v>
      </c>
      <c r="N18" s="20" t="n">
        <v>0</v>
      </c>
      <c r="O18" s="18" t="n">
        <v>0</v>
      </c>
      <c r="P18" s="20" t="n">
        <v>0</v>
      </c>
      <c r="Q18" s="18" t="n">
        <v>0.72657571</v>
      </c>
      <c r="R18" s="20" t="n">
        <v>0.36793629</v>
      </c>
    </row>
    <row r="19" spans="1:18">
      <c r="A19" s="15" t="s">
        <v>441</v>
      </c>
      <c r="B19" s="17" t="n">
        <v>2850</v>
      </c>
      <c r="C19" s="18">
        <f>(2513.0/B19*100)</f>
        <v/>
      </c>
      <c r="D19" s="19" t="n">
        <v>337</v>
      </c>
      <c r="E19" s="18" t="n">
        <v>40.45730945</v>
      </c>
      <c r="F19" s="20" t="n">
        <v>2.85845819</v>
      </c>
      <c r="G19" s="18" t="n">
        <v>58.14760678</v>
      </c>
      <c r="H19" s="20" t="n">
        <v>2.84142359</v>
      </c>
      <c r="I19" s="18" t="n">
        <v>0</v>
      </c>
      <c r="J19" s="20" t="n">
        <v>0</v>
      </c>
      <c r="K19" s="18" t="n">
        <v>0</v>
      </c>
      <c r="L19" s="20" t="n">
        <v>0</v>
      </c>
      <c r="M19" s="18" t="n">
        <v>0</v>
      </c>
      <c r="N19" s="20" t="n">
        <v>0</v>
      </c>
      <c r="O19" s="18" t="n">
        <v>0</v>
      </c>
      <c r="P19" s="20" t="n">
        <v>0</v>
      </c>
      <c r="Q19" s="18" t="n">
        <v>1.39508377</v>
      </c>
      <c r="R19" s="20" t="n">
        <v>0.60445427</v>
      </c>
    </row>
    <row r="20" spans="1:18">
      <c r="A20" s="15" t="s">
        <v>442</v>
      </c>
      <c r="B20" s="17" t="n">
        <v>1741</v>
      </c>
      <c r="C20" s="18">
        <f>(1529.0/B20*100)</f>
        <v/>
      </c>
      <c r="D20" s="19" t="n">
        <v>212</v>
      </c>
      <c r="E20" s="18" t="n">
        <v>53.31507423</v>
      </c>
      <c r="F20" s="20" t="n">
        <v>3.49700818</v>
      </c>
      <c r="G20" s="18" t="n">
        <v>42.94635337</v>
      </c>
      <c r="H20" s="20" t="n">
        <v>3.71057773</v>
      </c>
      <c r="I20" s="18" t="n">
        <v>0</v>
      </c>
      <c r="J20" s="20" t="n">
        <v>0</v>
      </c>
      <c r="K20" s="18" t="n">
        <v>0.44884683</v>
      </c>
      <c r="L20" s="20" t="n">
        <v>0.45466541</v>
      </c>
      <c r="M20" s="18" t="n">
        <v>0</v>
      </c>
      <c r="N20" s="20" t="n">
        <v>0</v>
      </c>
      <c r="O20" s="18" t="n">
        <v>0</v>
      </c>
      <c r="P20" s="20" t="n">
        <v>0</v>
      </c>
      <c r="Q20" s="18" t="n">
        <v>3.28972558</v>
      </c>
      <c r="R20" s="20" t="n">
        <v>1.36964572</v>
      </c>
    </row>
    <row r="21" spans="1:18">
      <c r="A21" s="15" t="s">
        <v>443</v>
      </c>
      <c r="B21" s="17" t="n">
        <v>2833</v>
      </c>
      <c r="C21" s="18">
        <f>(2375.0/B21*100)</f>
        <v/>
      </c>
      <c r="D21" s="19" t="n">
        <v>458</v>
      </c>
      <c r="E21" s="18" t="n">
        <v>71.22550474000001</v>
      </c>
      <c r="F21" s="20" t="n">
        <v>1.90048447</v>
      </c>
      <c r="G21" s="18" t="n">
        <v>28.00169211</v>
      </c>
      <c r="H21" s="20" t="n">
        <v>1.91159061</v>
      </c>
      <c r="I21" s="18" t="n">
        <v>0</v>
      </c>
      <c r="J21" s="20" t="n">
        <v>0</v>
      </c>
      <c r="K21" s="18" t="n">
        <v>0.36134627</v>
      </c>
      <c r="L21" s="20" t="n">
        <v>0.21912271</v>
      </c>
      <c r="M21" s="18" t="n">
        <v>0</v>
      </c>
      <c r="N21" s="20" t="n">
        <v>0</v>
      </c>
      <c r="O21" s="18" t="n">
        <v>0</v>
      </c>
      <c r="P21" s="20" t="n">
        <v>0</v>
      </c>
      <c r="Q21" s="18" t="n">
        <v>0.41145688</v>
      </c>
      <c r="R21" s="20" t="n">
        <v>0.31040847</v>
      </c>
    </row>
    <row r="22" spans="1:18">
      <c r="A22" s="15" t="s">
        <v>444</v>
      </c>
      <c r="B22" s="17" t="n">
        <v>3667</v>
      </c>
      <c r="C22" s="18">
        <f>(3197.0/B22*100)</f>
        <v/>
      </c>
      <c r="D22" s="19" t="n">
        <v>470</v>
      </c>
      <c r="E22" s="18" t="n">
        <v>67.89314974</v>
      </c>
      <c r="F22" s="20" t="n">
        <v>2.51259416</v>
      </c>
      <c r="G22" s="18" t="n">
        <v>28.469318</v>
      </c>
      <c r="H22" s="20" t="n">
        <v>2.46467832</v>
      </c>
      <c r="I22" s="18" t="n">
        <v>0</v>
      </c>
      <c r="J22" s="20" t="n">
        <v>0</v>
      </c>
      <c r="K22" s="18" t="n">
        <v>0.41822468</v>
      </c>
      <c r="L22" s="20" t="n">
        <v>0.30316096</v>
      </c>
      <c r="M22" s="18" t="n">
        <v>0</v>
      </c>
      <c r="N22" s="20" t="n">
        <v>0</v>
      </c>
      <c r="O22" s="18" t="n">
        <v>0</v>
      </c>
      <c r="P22" s="20" t="n">
        <v>0</v>
      </c>
      <c r="Q22" s="18" t="n">
        <v>3.21930758</v>
      </c>
      <c r="R22" s="20" t="n">
        <v>0.85245089</v>
      </c>
    </row>
    <row r="23" spans="1:18">
      <c r="A23" s="15" t="s">
        <v>445</v>
      </c>
      <c r="B23" s="17" t="n">
        <v>5792</v>
      </c>
      <c r="C23" s="18">
        <f>(5075.0/B23*100)</f>
        <v/>
      </c>
      <c r="D23" s="19" t="n">
        <v>717</v>
      </c>
      <c r="E23" s="18" t="n">
        <v>58.97920412</v>
      </c>
      <c r="F23" s="20" t="n">
        <v>2.34875267</v>
      </c>
      <c r="G23" s="18" t="n">
        <v>38.5599171</v>
      </c>
      <c r="H23" s="20" t="n">
        <v>2.43119387</v>
      </c>
      <c r="I23" s="18" t="n">
        <v>0</v>
      </c>
      <c r="J23" s="20" t="n">
        <v>0</v>
      </c>
      <c r="K23" s="18" t="n">
        <v>0.15445466</v>
      </c>
      <c r="L23" s="20" t="n">
        <v>0.13768024</v>
      </c>
      <c r="M23" s="18" t="n">
        <v>0</v>
      </c>
      <c r="N23" s="20" t="n">
        <v>0</v>
      </c>
      <c r="O23" s="18" t="n">
        <v>0</v>
      </c>
      <c r="P23" s="20" t="n">
        <v>0</v>
      </c>
      <c r="Q23" s="18" t="n">
        <v>2.30642412</v>
      </c>
      <c r="R23" s="20" t="n">
        <v>0.85112617</v>
      </c>
    </row>
    <row r="24" spans="1:18">
      <c r="A24" s="15" t="s">
        <v>446</v>
      </c>
      <c r="B24" s="17" t="n">
        <v>3309</v>
      </c>
      <c r="C24" s="18">
        <f>(2922.0/B24*100)</f>
        <v/>
      </c>
      <c r="D24" s="19" t="n">
        <v>387</v>
      </c>
      <c r="E24" s="18" t="n">
        <v>66.24745258999999</v>
      </c>
      <c r="F24" s="20" t="n">
        <v>2.66503033</v>
      </c>
      <c r="G24" s="18" t="n">
        <v>32.16866231</v>
      </c>
      <c r="H24" s="20" t="n">
        <v>2.56432401</v>
      </c>
      <c r="I24" s="18" t="n">
        <v>0</v>
      </c>
      <c r="J24" s="20" t="n">
        <v>0</v>
      </c>
      <c r="K24" s="18" t="n">
        <v>0.25209577</v>
      </c>
      <c r="L24" s="20" t="n">
        <v>0.25341233</v>
      </c>
      <c r="M24" s="18" t="n">
        <v>0</v>
      </c>
      <c r="N24" s="20" t="n">
        <v>0</v>
      </c>
      <c r="O24" s="18" t="n">
        <v>0</v>
      </c>
      <c r="P24" s="20" t="n">
        <v>0</v>
      </c>
      <c r="Q24" s="18" t="n">
        <v>1.33178932</v>
      </c>
      <c r="R24" s="20" t="n">
        <v>0.70145988</v>
      </c>
    </row>
    <row r="25" spans="1:18">
      <c r="A25" s="15" t="s">
        <v>447</v>
      </c>
      <c r="B25" s="17" t="n">
        <v>2669</v>
      </c>
      <c r="C25" s="18">
        <f>(2339.0/B25*100)</f>
        <v/>
      </c>
      <c r="D25" s="19" t="n">
        <v>330</v>
      </c>
      <c r="E25" s="18" t="n">
        <v>61.70172285</v>
      </c>
      <c r="F25" s="20" t="n">
        <v>2.69157354</v>
      </c>
      <c r="G25" s="18" t="n">
        <v>36.89747337</v>
      </c>
      <c r="H25" s="20" t="n">
        <v>2.60810727</v>
      </c>
      <c r="I25" s="18" t="n">
        <v>0</v>
      </c>
      <c r="J25" s="20" t="n">
        <v>0</v>
      </c>
      <c r="K25" s="18" t="n">
        <v>0.28467466</v>
      </c>
      <c r="L25" s="20" t="n">
        <v>0.28404007</v>
      </c>
      <c r="M25" s="18" t="n">
        <v>0</v>
      </c>
      <c r="N25" s="20" t="n">
        <v>0</v>
      </c>
      <c r="O25" s="18" t="n">
        <v>0</v>
      </c>
      <c r="P25" s="20" t="n">
        <v>0</v>
      </c>
      <c r="Q25" s="18" t="n">
        <v>1.11612912</v>
      </c>
      <c r="R25" s="20" t="n">
        <v>0.56438163</v>
      </c>
    </row>
    <row r="26" spans="1:18">
      <c r="A26" s="15" t="s">
        <v>448</v>
      </c>
      <c r="B26" s="17" t="n">
        <v>2419</v>
      </c>
      <c r="C26" s="18">
        <f>(2112.0/B26*100)</f>
        <v/>
      </c>
      <c r="D26" s="19" t="n">
        <v>307</v>
      </c>
      <c r="E26" s="18" t="n">
        <v>46.08430567</v>
      </c>
      <c r="F26" s="20" t="n">
        <v>2.95078267</v>
      </c>
      <c r="G26" s="18" t="n">
        <v>53.91569433</v>
      </c>
      <c r="H26" s="20" t="n">
        <v>2.95078267</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(2345.0/B27*100)</f>
        <v/>
      </c>
      <c r="D27" s="19" t="n">
        <v>338</v>
      </c>
      <c r="E27" s="18" t="n">
        <v>63.39026308</v>
      </c>
      <c r="F27" s="20" t="n">
        <v>2.62443159</v>
      </c>
      <c r="G27" s="18" t="n">
        <v>31.55188151</v>
      </c>
      <c r="H27" s="20" t="n">
        <v>2.59387159</v>
      </c>
      <c r="I27" s="18" t="n">
        <v>0</v>
      </c>
      <c r="J27" s="20" t="n">
        <v>0</v>
      </c>
      <c r="K27" s="18" t="n">
        <v>0</v>
      </c>
      <c r="L27" s="20" t="n">
        <v>0</v>
      </c>
      <c r="M27" s="18" t="n">
        <v>0</v>
      </c>
      <c r="N27" s="20" t="n">
        <v>0</v>
      </c>
      <c r="O27" s="18" t="n">
        <v>0</v>
      </c>
      <c r="P27" s="20" t="n">
        <v>0</v>
      </c>
      <c r="Q27" s="18" t="n">
        <v>5.05785541</v>
      </c>
      <c r="R27" s="20" t="n">
        <v>1.12544829</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67.23651748</v>
      </c>
      <c r="F29" s="20" t="n">
        <v>2.8680853</v>
      </c>
      <c r="G29" s="18" t="n">
        <v>31.66706464</v>
      </c>
      <c r="H29" s="20" t="n">
        <v>2.74097825</v>
      </c>
      <c r="I29" s="18" t="n">
        <v>0</v>
      </c>
      <c r="J29" s="20" t="n">
        <v>0</v>
      </c>
      <c r="K29" s="18" t="n">
        <v>0</v>
      </c>
      <c r="L29" s="20" t="n">
        <v>0</v>
      </c>
      <c r="M29" s="18" t="n">
        <v>0</v>
      </c>
      <c r="N29" s="20" t="n">
        <v>0</v>
      </c>
      <c r="O29" s="18" t="n">
        <v>0</v>
      </c>
      <c r="P29" s="20" t="n">
        <v>0</v>
      </c>
      <c r="Q29" s="18" t="n">
        <v>1.09641789</v>
      </c>
      <c r="R29" s="20" t="n">
        <v>0.53356298</v>
      </c>
    </row>
    <row r="30" spans="1:18">
      <c r="A30" s="15" t="s">
        <v>452</v>
      </c>
      <c r="B30" s="17" t="n">
        <v>2257</v>
      </c>
      <c r="C30" s="18">
        <f>(1962.0/B30*100)</f>
        <v/>
      </c>
      <c r="D30" s="19" t="n">
        <v>295</v>
      </c>
      <c r="E30" s="18" t="n">
        <v>65.36279252</v>
      </c>
      <c r="F30" s="20" t="n">
        <v>2.9846304</v>
      </c>
      <c r="G30" s="18" t="n">
        <v>31.0034584</v>
      </c>
      <c r="H30" s="20" t="n">
        <v>2.77585255</v>
      </c>
      <c r="I30" s="18" t="n">
        <v>0</v>
      </c>
      <c r="J30" s="20" t="n">
        <v>0</v>
      </c>
      <c r="K30" s="18" t="n">
        <v>0.78358945</v>
      </c>
      <c r="L30" s="20" t="n">
        <v>0.56875782</v>
      </c>
      <c r="M30" s="18" t="n">
        <v>0</v>
      </c>
      <c r="N30" s="20" t="n">
        <v>0</v>
      </c>
      <c r="O30" s="18" t="n">
        <v>0</v>
      </c>
      <c r="P30" s="20" t="n">
        <v>0</v>
      </c>
      <c r="Q30" s="18" t="n">
        <v>2.85015964</v>
      </c>
      <c r="R30" s="20" t="n">
        <v>1.14618727</v>
      </c>
    </row>
    <row r="31" spans="1:18">
      <c r="A31" s="15" t="s">
        <v>453</v>
      </c>
      <c r="B31" s="17" t="n">
        <v>2706</v>
      </c>
      <c r="C31" s="18">
        <f>(2374.0/B31*100)</f>
        <v/>
      </c>
      <c r="D31" s="19" t="n">
        <v>332</v>
      </c>
      <c r="E31" s="18" t="n">
        <v>48.38577775</v>
      </c>
      <c r="F31" s="20" t="n">
        <v>2.77236579</v>
      </c>
      <c r="G31" s="18" t="n">
        <v>49.37753864</v>
      </c>
      <c r="H31" s="20" t="n">
        <v>2.86509569</v>
      </c>
      <c r="I31" s="18" t="n">
        <v>0</v>
      </c>
      <c r="J31" s="20" t="n">
        <v>0</v>
      </c>
      <c r="K31" s="18" t="n">
        <v>0</v>
      </c>
      <c r="L31" s="20" t="n">
        <v>0</v>
      </c>
      <c r="M31" s="18" t="n">
        <v>0</v>
      </c>
      <c r="N31" s="20" t="n">
        <v>0</v>
      </c>
      <c r="O31" s="18" t="n">
        <v>0</v>
      </c>
      <c r="P31" s="20" t="n">
        <v>0</v>
      </c>
      <c r="Q31" s="18" t="n">
        <v>2.23668361</v>
      </c>
      <c r="R31" s="20" t="n">
        <v>0.89329459</v>
      </c>
    </row>
    <row r="32" spans="1:18">
      <c r="A32" s="15" t="s">
        <v>454</v>
      </c>
      <c r="B32" s="17" t="n">
        <v>2209</v>
      </c>
      <c r="C32" s="18">
        <f>(1827.0/B32*100)</f>
        <v/>
      </c>
      <c r="D32" s="19" t="n">
        <v>382</v>
      </c>
      <c r="E32" s="18" t="n">
        <v>48.30279259</v>
      </c>
      <c r="F32" s="20" t="n">
        <v>2.6243293</v>
      </c>
      <c r="G32" s="18" t="n">
        <v>51.45470468</v>
      </c>
      <c r="H32" s="20" t="n">
        <v>2.64434683</v>
      </c>
      <c r="I32" s="18" t="n">
        <v>0</v>
      </c>
      <c r="J32" s="20" t="n">
        <v>0</v>
      </c>
      <c r="K32" s="18" t="n">
        <v>0</v>
      </c>
      <c r="L32" s="20" t="n">
        <v>0</v>
      </c>
      <c r="M32" s="18" t="n">
        <v>0</v>
      </c>
      <c r="N32" s="20" t="n">
        <v>0</v>
      </c>
      <c r="O32" s="18" t="n">
        <v>0</v>
      </c>
      <c r="P32" s="20" t="n">
        <v>0</v>
      </c>
      <c r="Q32" s="18" t="n">
        <v>0.24250273</v>
      </c>
      <c r="R32" s="20" t="n">
        <v>0.2203327</v>
      </c>
    </row>
    <row r="33" spans="1:18">
      <c r="A33" s="15" t="s">
        <v>455</v>
      </c>
      <c r="B33" s="17" t="n">
        <v>3651</v>
      </c>
      <c r="C33" s="18">
        <f>(3194.0/B33*100)</f>
        <v/>
      </c>
      <c r="D33" s="19" t="n">
        <v>457</v>
      </c>
      <c r="E33" s="18" t="n">
        <v>63.58803174</v>
      </c>
      <c r="F33" s="20" t="n">
        <v>2.83828264</v>
      </c>
      <c r="G33" s="18" t="n">
        <v>35.23514043</v>
      </c>
      <c r="H33" s="20" t="n">
        <v>2.79416889</v>
      </c>
      <c r="I33" s="18" t="n">
        <v>0</v>
      </c>
      <c r="J33" s="20" t="n">
        <v>0</v>
      </c>
      <c r="K33" s="18" t="n">
        <v>0</v>
      </c>
      <c r="L33" s="20" t="n">
        <v>0</v>
      </c>
      <c r="M33" s="18" t="n">
        <v>0</v>
      </c>
      <c r="N33" s="20" t="n">
        <v>0</v>
      </c>
      <c r="O33" s="18" t="n">
        <v>0</v>
      </c>
      <c r="P33" s="20" t="n">
        <v>0</v>
      </c>
      <c r="Q33" s="18" t="n">
        <v>1.17682783</v>
      </c>
      <c r="R33" s="20" t="n">
        <v>0.54773531</v>
      </c>
    </row>
    <row r="34" spans="1:18">
      <c r="A34" s="15" t="s">
        <v>456</v>
      </c>
      <c r="B34" s="17" t="n">
        <v>3035</v>
      </c>
      <c r="C34" s="18">
        <f>(2657.0/B34*100)</f>
        <v/>
      </c>
      <c r="D34" s="19" t="n">
        <v>378</v>
      </c>
      <c r="E34" s="18" t="n">
        <v>48.60634949</v>
      </c>
      <c r="F34" s="20" t="n">
        <v>2.83469775</v>
      </c>
      <c r="G34" s="18" t="n">
        <v>49.68925361</v>
      </c>
      <c r="H34" s="20" t="n">
        <v>2.90369616</v>
      </c>
      <c r="I34" s="18" t="n">
        <v>0</v>
      </c>
      <c r="J34" s="20" t="n">
        <v>0</v>
      </c>
      <c r="K34" s="18" t="n">
        <v>0</v>
      </c>
      <c r="L34" s="20" t="n">
        <v>0</v>
      </c>
      <c r="M34" s="18" t="n">
        <v>0</v>
      </c>
      <c r="N34" s="20" t="n">
        <v>0</v>
      </c>
      <c r="O34" s="18" t="n">
        <v>0</v>
      </c>
      <c r="P34" s="20" t="n">
        <v>0</v>
      </c>
      <c r="Q34" s="18" t="n">
        <v>1.7043969</v>
      </c>
      <c r="R34" s="20" t="n">
        <v>0.6847215</v>
      </c>
    </row>
    <row r="35" spans="1:18">
      <c r="A35" s="15" t="s">
        <v>457</v>
      </c>
      <c r="B35" s="17" t="n">
        <v>2901</v>
      </c>
      <c r="C35" s="18">
        <f>(2529.0/B35*100)</f>
        <v/>
      </c>
      <c r="D35" s="19" t="n">
        <v>372</v>
      </c>
      <c r="E35" s="18" t="n">
        <v>40.62471912</v>
      </c>
      <c r="F35" s="20" t="n">
        <v>2.78672774</v>
      </c>
      <c r="G35" s="18" t="n">
        <v>57.59638024</v>
      </c>
      <c r="H35" s="20" t="n">
        <v>2.91771586</v>
      </c>
      <c r="I35" s="18" t="n">
        <v>0</v>
      </c>
      <c r="J35" s="20" t="n">
        <v>0</v>
      </c>
      <c r="K35" s="18" t="n">
        <v>0.09675664</v>
      </c>
      <c r="L35" s="20" t="n">
        <v>0.09808828</v>
      </c>
      <c r="M35" s="18" t="n">
        <v>0</v>
      </c>
      <c r="N35" s="20" t="n">
        <v>0</v>
      </c>
      <c r="O35" s="18" t="n">
        <v>0</v>
      </c>
      <c r="P35" s="20" t="n">
        <v>0</v>
      </c>
      <c r="Q35" s="18" t="n">
        <v>1.68214399</v>
      </c>
      <c r="R35" s="20" t="n">
        <v>0.89017408</v>
      </c>
    </row>
    <row r="36" spans="1:18">
      <c r="A36" s="15" t="s">
        <v>458</v>
      </c>
      <c r="B36" s="17" t="n">
        <v>3404</v>
      </c>
      <c r="C36" s="18">
        <f>(3008.0/B36*100)</f>
        <v/>
      </c>
      <c r="D36" s="19" t="n">
        <v>396</v>
      </c>
      <c r="E36" s="18" t="n">
        <v>60.08383771</v>
      </c>
      <c r="F36" s="20" t="n">
        <v>2.45509566</v>
      </c>
      <c r="G36" s="18" t="n">
        <v>38.85340634</v>
      </c>
      <c r="H36" s="20" t="n">
        <v>2.34646869</v>
      </c>
      <c r="I36" s="18" t="n">
        <v>0</v>
      </c>
      <c r="J36" s="20" t="n">
        <v>0</v>
      </c>
      <c r="K36" s="18" t="n">
        <v>0.36774146</v>
      </c>
      <c r="L36" s="20" t="n">
        <v>0.40582443</v>
      </c>
      <c r="M36" s="18" t="n">
        <v>0</v>
      </c>
      <c r="N36" s="20" t="n">
        <v>0</v>
      </c>
      <c r="O36" s="18" t="n">
        <v>0</v>
      </c>
      <c r="P36" s="20" t="n">
        <v>0</v>
      </c>
      <c r="Q36" s="18" t="n">
        <v>0.69501449</v>
      </c>
      <c r="R36" s="20" t="n">
        <v>0.48901992</v>
      </c>
    </row>
    <row r="37" spans="1:18">
      <c r="A37" s="15" t="s">
        <v>459</v>
      </c>
      <c r="B37" s="17" t="n">
        <v>2731</v>
      </c>
      <c r="C37" s="18">
        <f>(2409.0/B37*100)</f>
        <v/>
      </c>
      <c r="D37" s="19" t="n">
        <v>322</v>
      </c>
      <c r="E37" s="18" t="n">
        <v>45.244024</v>
      </c>
      <c r="F37" s="20" t="n">
        <v>2.8428548</v>
      </c>
      <c r="G37" s="18" t="n">
        <v>52.39532236</v>
      </c>
      <c r="H37" s="20" t="n">
        <v>3.04133858</v>
      </c>
      <c r="I37" s="18" t="n">
        <v>0</v>
      </c>
      <c r="J37" s="20" t="n">
        <v>0</v>
      </c>
      <c r="K37" s="18" t="n">
        <v>0.31048334</v>
      </c>
      <c r="L37" s="20" t="n">
        <v>0.31118859</v>
      </c>
      <c r="M37" s="18" t="n">
        <v>0</v>
      </c>
      <c r="N37" s="20" t="n">
        <v>0</v>
      </c>
      <c r="O37" s="18" t="n">
        <v>0</v>
      </c>
      <c r="P37" s="20" t="n">
        <v>0</v>
      </c>
      <c r="Q37" s="18" t="n">
        <v>2.0501703</v>
      </c>
      <c r="R37" s="20" t="n">
        <v>0.89159819</v>
      </c>
    </row>
    <row r="38" spans="1:18">
      <c r="A38" s="15" t="s">
        <v>460</v>
      </c>
      <c r="B38" s="17" t="n">
        <v>2807</v>
      </c>
      <c r="C38" s="18">
        <f>(2374.0/B38*100)</f>
        <v/>
      </c>
      <c r="D38" s="19" t="n">
        <v>433</v>
      </c>
      <c r="E38" s="18" t="n">
        <v>54.83394336</v>
      </c>
      <c r="F38" s="20" t="n">
        <v>2.57579842</v>
      </c>
      <c r="G38" s="18" t="n">
        <v>41.25773166</v>
      </c>
      <c r="H38" s="20" t="n">
        <v>2.66530673</v>
      </c>
      <c r="I38" s="18" t="n">
        <v>0</v>
      </c>
      <c r="J38" s="20" t="n">
        <v>0</v>
      </c>
      <c r="K38" s="18" t="n">
        <v>0</v>
      </c>
      <c r="L38" s="20" t="n">
        <v>0</v>
      </c>
      <c r="M38" s="18" t="n">
        <v>0</v>
      </c>
      <c r="N38" s="20" t="n">
        <v>0</v>
      </c>
      <c r="O38" s="18" t="n">
        <v>0</v>
      </c>
      <c r="P38" s="20" t="n">
        <v>0</v>
      </c>
      <c r="Q38" s="18" t="n">
        <v>3.90832498</v>
      </c>
      <c r="R38" s="20" t="n">
        <v>0.91595656</v>
      </c>
    </row>
    <row r="39" spans="1:18">
      <c r="A39" s="15" t="s">
        <v>461</v>
      </c>
      <c r="B39" s="17" t="n">
        <v>2938</v>
      </c>
      <c r="C39" s="18">
        <f>(2572.0/B39*100)</f>
        <v/>
      </c>
      <c r="D39" s="19" t="n">
        <v>366</v>
      </c>
      <c r="E39" s="18" t="n">
        <v>59.8283364</v>
      </c>
      <c r="F39" s="20" t="n">
        <v>3.02906001</v>
      </c>
      <c r="G39" s="18" t="n">
        <v>38.51765335</v>
      </c>
      <c r="H39" s="20" t="n">
        <v>3.09348267</v>
      </c>
      <c r="I39" s="18" t="n">
        <v>0</v>
      </c>
      <c r="J39" s="20" t="n">
        <v>0</v>
      </c>
      <c r="K39" s="18" t="n">
        <v>0.8410237699999999</v>
      </c>
      <c r="L39" s="20" t="n">
        <v>0.64050922</v>
      </c>
      <c r="M39" s="18" t="n">
        <v>0</v>
      </c>
      <c r="N39" s="20" t="n">
        <v>0</v>
      </c>
      <c r="O39" s="18" t="n">
        <v>0</v>
      </c>
      <c r="P39" s="20" t="n">
        <v>0</v>
      </c>
      <c r="Q39" s="18" t="n">
        <v>0.81298648</v>
      </c>
      <c r="R39" s="20" t="n">
        <v>0.36050085</v>
      </c>
    </row>
    <row r="40" spans="1:18">
      <c r="A40" s="15" t="s">
        <v>462</v>
      </c>
      <c r="B40" s="17" t="n">
        <v>6922</v>
      </c>
      <c r="C40" s="18">
        <f>(6044.0/B40*100)</f>
        <v/>
      </c>
      <c r="D40" s="19" t="n">
        <v>878</v>
      </c>
      <c r="E40" s="18" t="n">
        <v>68.59119677</v>
      </c>
      <c r="F40" s="20" t="n">
        <v>2.2281731</v>
      </c>
      <c r="G40" s="18" t="n">
        <v>28.02638968</v>
      </c>
      <c r="H40" s="20" t="n">
        <v>2.14864785</v>
      </c>
      <c r="I40" s="18" t="n">
        <v>0</v>
      </c>
      <c r="J40" s="20" t="n">
        <v>0</v>
      </c>
      <c r="K40" s="18" t="n">
        <v>0.08433809</v>
      </c>
      <c r="L40" s="20" t="n">
        <v>0.05581985</v>
      </c>
      <c r="M40" s="18" t="n">
        <v>0</v>
      </c>
      <c r="N40" s="20" t="n">
        <v>0</v>
      </c>
      <c r="O40" s="18" t="n">
        <v>0</v>
      </c>
      <c r="P40" s="20" t="n">
        <v>0</v>
      </c>
      <c r="Q40" s="18" t="n">
        <v>3.29807547</v>
      </c>
      <c r="R40" s="20" t="n">
        <v>0.81388759</v>
      </c>
    </row>
    <row r="41" spans="1:18">
      <c r="A41" s="15" t="s">
        <v>463</v>
      </c>
      <c r="B41" s="17" t="n">
        <v>2854</v>
      </c>
      <c r="C41" s="18">
        <f>(2539.0/B41*100)</f>
        <v/>
      </c>
      <c r="D41" s="19" t="n">
        <v>315</v>
      </c>
      <c r="E41" s="18" t="n">
        <v>76.47372888</v>
      </c>
      <c r="F41" s="20" t="n">
        <v>2.87042268</v>
      </c>
      <c r="G41" s="18" t="n">
        <v>23.29629279</v>
      </c>
      <c r="H41" s="20" t="n">
        <v>2.84494251</v>
      </c>
      <c r="I41" s="18" t="n">
        <v>0</v>
      </c>
      <c r="J41" s="20" t="n">
        <v>0</v>
      </c>
      <c r="K41" s="18" t="n">
        <v>0</v>
      </c>
      <c r="L41" s="20" t="n">
        <v>0</v>
      </c>
      <c r="M41" s="18" t="n">
        <v>0</v>
      </c>
      <c r="N41" s="20" t="n">
        <v>0</v>
      </c>
      <c r="O41" s="18" t="n">
        <v>0</v>
      </c>
      <c r="P41" s="20" t="n">
        <v>0</v>
      </c>
      <c r="Q41" s="18" t="n">
        <v>0.22997833</v>
      </c>
      <c r="R41" s="20" t="n">
        <v>0.23653461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(4121.0/B48*100)</f>
        <v/>
      </c>
      <c r="D48" s="19" t="n">
        <v>561</v>
      </c>
      <c r="E48" s="18" t="n">
        <v>54.93531184</v>
      </c>
      <c r="F48" s="20" t="n">
        <v>2.77244287</v>
      </c>
      <c r="G48" s="18" t="n">
        <v>43.70680703</v>
      </c>
      <c r="H48" s="20" t="n">
        <v>2.81627612</v>
      </c>
      <c r="I48" s="18" t="n">
        <v>0</v>
      </c>
      <c r="J48" s="20" t="n">
        <v>0</v>
      </c>
      <c r="K48" s="18" t="n">
        <v>0.31385006</v>
      </c>
      <c r="L48" s="20" t="n">
        <v>0.44567316</v>
      </c>
      <c r="M48" s="18" t="n">
        <v>0</v>
      </c>
      <c r="N48" s="20" t="n">
        <v>0</v>
      </c>
      <c r="O48" s="18" t="n">
        <v>0</v>
      </c>
      <c r="P48" s="20" t="n">
        <v>0</v>
      </c>
      <c r="Q48" s="18" t="n">
        <v>1.04403107</v>
      </c>
      <c r="R48" s="20" t="n">
        <v>0.58285823</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50.78568612</v>
      </c>
      <c r="F51" s="20" t="n">
        <v>2.64522437</v>
      </c>
      <c r="G51" s="18" t="n">
        <v>48.69968243</v>
      </c>
      <c r="H51" s="20" t="n">
        <v>2.67742196</v>
      </c>
      <c r="I51" s="18" t="n">
        <v>0</v>
      </c>
      <c r="J51" s="20" t="n">
        <v>0</v>
      </c>
      <c r="K51" s="18" t="n">
        <v>0</v>
      </c>
      <c r="L51" s="20" t="n">
        <v>0</v>
      </c>
      <c r="M51" s="18" t="n">
        <v>0</v>
      </c>
      <c r="N51" s="20" t="n">
        <v>0</v>
      </c>
      <c r="O51" s="18" t="n">
        <v>0</v>
      </c>
      <c r="P51" s="20" t="n">
        <v>0</v>
      </c>
      <c r="Q51" s="18" t="n">
        <v>0.51463145</v>
      </c>
      <c r="R51" s="20" t="n">
        <v>0.36098898</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43.76892512</v>
      </c>
      <c r="F55" s="20" t="n">
        <v>3.30236139</v>
      </c>
      <c r="G55" s="18" t="n">
        <v>55.02068691</v>
      </c>
      <c r="H55" s="20" t="n">
        <v>3.40546352</v>
      </c>
      <c r="I55" s="18" t="n">
        <v>0</v>
      </c>
      <c r="J55" s="20" t="n">
        <v>0</v>
      </c>
      <c r="K55" s="18" t="n">
        <v>0.87796701</v>
      </c>
      <c r="L55" s="20" t="n">
        <v>0.64863153</v>
      </c>
      <c r="M55" s="18" t="n">
        <v>0</v>
      </c>
      <c r="N55" s="20" t="n">
        <v>0</v>
      </c>
      <c r="O55" s="18" t="n">
        <v>0</v>
      </c>
      <c r="P55" s="20" t="n">
        <v>0</v>
      </c>
      <c r="Q55" s="18" t="n">
        <v>0.33242096</v>
      </c>
      <c r="R55" s="20" t="n">
        <v>0.33195867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(2787.0/B61*100)</f>
        <v/>
      </c>
      <c r="D61" s="19" t="n">
        <v>414</v>
      </c>
      <c r="E61" s="18" t="n">
        <v>43.83247673</v>
      </c>
      <c r="F61" s="20" t="n">
        <v>2.77954846</v>
      </c>
      <c r="G61" s="18" t="n">
        <v>53.21590317</v>
      </c>
      <c r="H61" s="20" t="n">
        <v>2.70638063</v>
      </c>
      <c r="I61" s="18" t="n">
        <v>0</v>
      </c>
      <c r="J61" s="20" t="n">
        <v>0</v>
      </c>
      <c r="K61" s="18" t="n">
        <v>0.37380936</v>
      </c>
      <c r="L61" s="20" t="n">
        <v>0.32479889</v>
      </c>
      <c r="M61" s="18" t="n">
        <v>0</v>
      </c>
      <c r="N61" s="20" t="n">
        <v>0</v>
      </c>
      <c r="O61" s="18" t="n">
        <v>0</v>
      </c>
      <c r="P61" s="20" t="n">
        <v>0</v>
      </c>
      <c r="Q61" s="18" t="n">
        <v>2.57781074</v>
      </c>
      <c r="R61" s="20" t="n">
        <v>0.85279627</v>
      </c>
    </row>
    <row r="62" spans="1:18">
      <c r="A62" s="15" t="s">
        <v>486</v>
      </c>
      <c r="B62" s="17" t="n">
        <v>2230</v>
      </c>
      <c r="C62" s="18">
        <f>(1963.0/B62*100)</f>
        <v/>
      </c>
      <c r="D62" s="19" t="n">
        <v>267</v>
      </c>
      <c r="E62" s="18" t="n">
        <v>53.33971267</v>
      </c>
      <c r="F62" s="20" t="n">
        <v>2.90024236</v>
      </c>
      <c r="G62" s="18" t="n">
        <v>46.66028733</v>
      </c>
      <c r="H62" s="20" t="n">
        <v>2.90024236</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(2449.0/B67*100)</f>
        <v/>
      </c>
      <c r="D67" s="19" t="n">
        <v>322</v>
      </c>
      <c r="E67" s="18" t="n">
        <v>60.01148058</v>
      </c>
      <c r="F67" s="20" t="n">
        <v>2.73143792</v>
      </c>
      <c r="G67" s="18" t="n">
        <v>33.02873965</v>
      </c>
      <c r="H67" s="20" t="n">
        <v>2.50111949</v>
      </c>
      <c r="I67" s="18" t="n">
        <v>0</v>
      </c>
      <c r="J67" s="20" t="n">
        <v>0</v>
      </c>
      <c r="K67" s="18" t="n">
        <v>1.6898959</v>
      </c>
      <c r="L67" s="20" t="n">
        <v>0.68384601</v>
      </c>
      <c r="M67" s="18" t="n">
        <v>0</v>
      </c>
      <c r="N67" s="20" t="n">
        <v>0</v>
      </c>
      <c r="O67" s="18" t="n">
        <v>0</v>
      </c>
      <c r="P67" s="20" t="n">
        <v>0</v>
      </c>
      <c r="Q67" s="18" t="n">
        <v>5.26988387</v>
      </c>
      <c r="R67" s="20" t="n">
        <v>1.28301858</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(2750.0/B72*100)</f>
        <v/>
      </c>
      <c r="D72" s="19" t="n">
        <v>357</v>
      </c>
      <c r="E72" s="18" t="n">
        <v>49.45228136</v>
      </c>
      <c r="F72" s="20" t="n">
        <v>2.63608679</v>
      </c>
      <c r="G72" s="18" t="n">
        <v>49.63152444</v>
      </c>
      <c r="H72" s="20" t="n">
        <v>2.56636665</v>
      </c>
      <c r="I72" s="18" t="n">
        <v>0</v>
      </c>
      <c r="J72" s="20" t="n">
        <v>0</v>
      </c>
      <c r="K72" s="18" t="n">
        <v>0.14071731</v>
      </c>
      <c r="L72" s="20" t="n">
        <v>0.14203873</v>
      </c>
      <c r="M72" s="18" t="n">
        <v>0</v>
      </c>
      <c r="N72" s="20" t="n">
        <v>0</v>
      </c>
      <c r="O72" s="18" t="n">
        <v>0</v>
      </c>
      <c r="P72" s="20" t="n">
        <v>0</v>
      </c>
      <c r="Q72" s="18" t="n">
        <v>0.77547689</v>
      </c>
      <c r="R72" s="20" t="n">
        <v>0.4776767</v>
      </c>
    </row>
    <row r="73" spans="1:18">
      <c r="A73" s="15" t="s">
        <v>497</v>
      </c>
      <c r="B73" s="17" t="n">
        <v>2973</v>
      </c>
      <c r="C73" s="18">
        <f>(2583.0/B73*100)</f>
        <v/>
      </c>
      <c r="D73" s="19" t="n">
        <v>390</v>
      </c>
      <c r="E73" s="18" t="n">
        <v>55.07916414</v>
      </c>
      <c r="F73" s="20" t="n">
        <v>2.64485674</v>
      </c>
      <c r="G73" s="18" t="n">
        <v>43.62358191</v>
      </c>
      <c r="H73" s="20" t="n">
        <v>2.56696496</v>
      </c>
      <c r="I73" s="18" t="n">
        <v>0</v>
      </c>
      <c r="J73" s="20" t="n">
        <v>0</v>
      </c>
      <c r="K73" s="18" t="n">
        <v>0.58596997</v>
      </c>
      <c r="L73" s="20" t="n">
        <v>0.03984291</v>
      </c>
      <c r="M73" s="18" t="n">
        <v>0</v>
      </c>
      <c r="N73" s="20" t="n">
        <v>0</v>
      </c>
      <c r="O73" s="18" t="n">
        <v>0</v>
      </c>
      <c r="P73" s="20" t="n">
        <v>0</v>
      </c>
      <c r="Q73" s="18" t="n">
        <v>0.71128398</v>
      </c>
      <c r="R73" s="20" t="n">
        <v>0.43735217</v>
      </c>
    </row>
    <row r="74" spans="1:18">
      <c r="A74" s="15" t="s">
        <v>498</v>
      </c>
      <c r="B74" s="17" t="n">
        <v>3819</v>
      </c>
      <c r="C74" s="18">
        <f>(3337.0/B74*100)</f>
        <v/>
      </c>
      <c r="D74" s="19" t="n">
        <v>482</v>
      </c>
      <c r="E74" s="18" t="n">
        <v>58.76741063</v>
      </c>
      <c r="F74" s="20" t="n">
        <v>2.37483785</v>
      </c>
      <c r="G74" s="18" t="n">
        <v>39.97450032</v>
      </c>
      <c r="H74" s="20" t="n">
        <v>2.35403287</v>
      </c>
      <c r="I74" s="18" t="n">
        <v>0</v>
      </c>
      <c r="J74" s="20" t="n">
        <v>0</v>
      </c>
      <c r="K74" s="18" t="n">
        <v>0.36169911</v>
      </c>
      <c r="L74" s="20" t="n">
        <v>0.22647576</v>
      </c>
      <c r="M74" s="18" t="n">
        <v>0</v>
      </c>
      <c r="N74" s="20" t="n">
        <v>0</v>
      </c>
      <c r="O74" s="18" t="n">
        <v>0</v>
      </c>
      <c r="P74" s="20" t="n">
        <v>0</v>
      </c>
      <c r="Q74" s="18" t="n">
        <v>0.8963899400000001</v>
      </c>
      <c r="R74" s="20" t="n">
        <v>0.46078948</v>
      </c>
    </row>
    <row r="75" spans="1:18">
      <c r="A75" s="15" t="s">
        <v>499</v>
      </c>
      <c r="B75" s="17" t="n">
        <v>4652</v>
      </c>
      <c r="C75" s="18">
        <f>(4111.0/B75*100)</f>
        <v/>
      </c>
      <c r="D75" s="19" t="n">
        <v>541</v>
      </c>
      <c r="E75" s="18" t="n">
        <v>85.89175555999999</v>
      </c>
      <c r="F75" s="20" t="n">
        <v>1.79780395</v>
      </c>
      <c r="G75" s="18" t="n">
        <v>13.60297393</v>
      </c>
      <c r="H75" s="20" t="n">
        <v>1.68258937</v>
      </c>
      <c r="I75" s="18" t="n">
        <v>0</v>
      </c>
      <c r="J75" s="20" t="n">
        <v>0</v>
      </c>
      <c r="K75" s="18" t="n">
        <v>0.2522193</v>
      </c>
      <c r="L75" s="20" t="n">
        <v>0.25064049</v>
      </c>
      <c r="M75" s="18" t="n">
        <v>0</v>
      </c>
      <c r="N75" s="20" t="n">
        <v>0</v>
      </c>
      <c r="O75" s="18" t="n">
        <v>0</v>
      </c>
      <c r="P75" s="20" t="n">
        <v>0</v>
      </c>
      <c r="Q75" s="18" t="n">
        <v>0.25305121</v>
      </c>
      <c r="R75" s="20" t="n">
        <v>0.25323002</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(14043.0/B82*100)</f>
        <v/>
      </c>
      <c r="D82" s="19" t="n">
        <v>1918</v>
      </c>
      <c r="E82" s="18" t="n">
        <v>59.349268</v>
      </c>
      <c r="F82" s="20" t="n">
        <v>1.71866721</v>
      </c>
      <c r="G82" s="18" t="n">
        <v>38.81280506</v>
      </c>
      <c r="H82" s="20" t="n">
        <v>1.60649228</v>
      </c>
      <c r="I82" s="18" t="n">
        <v>0</v>
      </c>
      <c r="J82" s="20" t="n">
        <v>0</v>
      </c>
      <c r="K82" s="18" t="n">
        <v>0.26276093</v>
      </c>
      <c r="L82" s="20" t="n">
        <v>0.2019871</v>
      </c>
      <c r="M82" s="18" t="n">
        <v>0</v>
      </c>
      <c r="N82" s="20" t="n">
        <v>0</v>
      </c>
      <c r="O82" s="18" t="n">
        <v>0</v>
      </c>
      <c r="P82" s="20" t="n">
        <v>0</v>
      </c>
      <c r="Q82" s="18" t="n">
        <v>1.57516601</v>
      </c>
      <c r="R82" s="20" t="n">
        <v>0.41297596</v>
      </c>
    </row>
    <row r="83" spans="1:18">
      <c r="A83" s="15" t="s">
        <v>507</v>
      </c>
      <c r="B83" s="17" t="n">
        <v>808</v>
      </c>
      <c r="C83" s="18">
        <f>(713.0/B83*100)</f>
        <v/>
      </c>
      <c r="D83" s="19" t="n">
        <v>95</v>
      </c>
      <c r="E83" s="18" t="n">
        <v>63.09300249</v>
      </c>
      <c r="F83" s="20" t="n">
        <v>5.35101402</v>
      </c>
      <c r="G83" s="18" t="n">
        <v>35.97697283</v>
      </c>
      <c r="H83" s="20" t="n">
        <v>5.09758647</v>
      </c>
      <c r="I83" s="18" t="n">
        <v>0</v>
      </c>
      <c r="J83" s="20" t="n">
        <v>0</v>
      </c>
      <c r="K83" s="18" t="n">
        <v>0</v>
      </c>
      <c r="L83" s="20" t="n">
        <v>0</v>
      </c>
      <c r="M83" s="18" t="n">
        <v>0</v>
      </c>
      <c r="N83" s="20" t="n">
        <v>0</v>
      </c>
      <c r="O83" s="18" t="n">
        <v>0</v>
      </c>
      <c r="P83" s="20" t="n">
        <v>0</v>
      </c>
      <c r="Q83" s="18" t="n">
        <v>0.93002469</v>
      </c>
      <c r="R83" s="20" t="n">
        <v>0.89485649</v>
      </c>
    </row>
    <row r="84" spans="1:18">
      <c r="A84" s="23" t="s">
        <v>508</v>
      </c>
      <c r="B84" s="24" t="n">
        <v>938</v>
      </c>
      <c r="C84" s="25">
        <f>(824.0/B84*100)</f>
        <v/>
      </c>
      <c r="D84" s="19" t="n">
        <v>114</v>
      </c>
      <c r="E84" s="18" t="n">
        <v>76.39191046000001</v>
      </c>
      <c r="F84" s="20" t="n">
        <v>4.06985426</v>
      </c>
      <c r="G84" s="18" t="n">
        <v>21.09467205</v>
      </c>
      <c r="H84" s="20" t="n">
        <v>3.80343189</v>
      </c>
      <c r="I84" s="18" t="n">
        <v>0</v>
      </c>
      <c r="J84" s="20" t="n">
        <v>0</v>
      </c>
      <c r="K84" s="18" t="n">
        <v>0</v>
      </c>
      <c r="L84" s="20" t="n">
        <v>0</v>
      </c>
      <c r="M84" s="18" t="n">
        <v>0</v>
      </c>
      <c r="N84" s="20" t="n">
        <v>0</v>
      </c>
      <c r="O84" s="18" t="n">
        <v>0</v>
      </c>
      <c r="P84" s="20" t="n">
        <v>0</v>
      </c>
      <c r="Q84" s="18" t="n">
        <v>2.51341749</v>
      </c>
      <c r="R84" s="20" t="n">
        <v>1.44670953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(6277.0/B7*100)</f>
        <v/>
      </c>
      <c r="D7" s="19" t="n">
        <v>886</v>
      </c>
      <c r="E7" s="18" t="n">
        <v>41.36297378</v>
      </c>
      <c r="F7" s="20" t="n">
        <v>2.22072981</v>
      </c>
      <c r="G7" s="18" t="n">
        <v>58.35688504</v>
      </c>
      <c r="H7" s="20" t="n">
        <v>2.19261267</v>
      </c>
      <c r="I7" s="18" t="n">
        <v>0</v>
      </c>
      <c r="J7" s="20" t="n">
        <v>0</v>
      </c>
      <c r="K7" s="18" t="n">
        <v>0.16503826</v>
      </c>
      <c r="L7" s="20" t="n">
        <v>0.104211</v>
      </c>
      <c r="M7" s="18" t="n">
        <v>0</v>
      </c>
      <c r="N7" s="20" t="n">
        <v>0</v>
      </c>
      <c r="O7" s="18" t="n">
        <v>0</v>
      </c>
      <c r="P7" s="20" t="n">
        <v>0</v>
      </c>
      <c r="Q7" s="18" t="n">
        <v>0.11510293</v>
      </c>
      <c r="R7" s="20" t="n">
        <v>0.1023814</v>
      </c>
    </row>
    <row r="8" spans="1:18">
      <c r="A8" s="15" t="s">
        <v>430</v>
      </c>
      <c r="B8" s="17" t="n">
        <v>3443</v>
      </c>
      <c r="C8" s="18">
        <f>(3013.0/B8*100)</f>
        <v/>
      </c>
      <c r="D8" s="19" t="n">
        <v>430</v>
      </c>
      <c r="E8" s="18" t="n">
        <v>32.06961587</v>
      </c>
      <c r="F8" s="20" t="n">
        <v>2.38623536</v>
      </c>
      <c r="G8" s="18" t="n">
        <v>67.24327395</v>
      </c>
      <c r="H8" s="20" t="n">
        <v>2.37987562</v>
      </c>
      <c r="I8" s="18" t="n">
        <v>0</v>
      </c>
      <c r="J8" s="20" t="n">
        <v>0</v>
      </c>
      <c r="K8" s="18" t="n">
        <v>0.44504688</v>
      </c>
      <c r="L8" s="20" t="n">
        <v>0.26525087</v>
      </c>
      <c r="M8" s="18" t="n">
        <v>0</v>
      </c>
      <c r="N8" s="20" t="n">
        <v>0</v>
      </c>
      <c r="O8" s="18" t="n">
        <v>0</v>
      </c>
      <c r="P8" s="20" t="n">
        <v>0</v>
      </c>
      <c r="Q8" s="18" t="n">
        <v>0.2420633</v>
      </c>
      <c r="R8" s="20" t="n">
        <v>0.23693158</v>
      </c>
    </row>
    <row r="9" spans="1:18">
      <c r="A9" s="15" t="s">
        <v>431</v>
      </c>
      <c r="B9" s="17" t="n">
        <v>4752</v>
      </c>
      <c r="C9" s="18">
        <f>(4185.0/B9*100)</f>
        <v/>
      </c>
      <c r="D9" s="19" t="n">
        <v>567</v>
      </c>
      <c r="E9" s="18" t="n">
        <v>29.00729033</v>
      </c>
      <c r="F9" s="20" t="n">
        <v>2.26001677</v>
      </c>
      <c r="G9" s="18" t="n">
        <v>70.35778019999999</v>
      </c>
      <c r="H9" s="20" t="n">
        <v>2.37525851</v>
      </c>
      <c r="I9" s="18" t="n">
        <v>0</v>
      </c>
      <c r="J9" s="20" t="n">
        <v>0</v>
      </c>
      <c r="K9" s="18" t="n">
        <v>0.63492947</v>
      </c>
      <c r="L9" s="20" t="n">
        <v>0.37808663</v>
      </c>
      <c r="M9" s="18" t="n">
        <v>0</v>
      </c>
      <c r="N9" s="20" t="n">
        <v>0</v>
      </c>
      <c r="O9" s="18" t="n">
        <v>0</v>
      </c>
      <c r="P9" s="20" t="n">
        <v>0</v>
      </c>
      <c r="Q9" s="18" t="n">
        <v>0</v>
      </c>
      <c r="R9" s="20" t="n">
        <v>0</v>
      </c>
    </row>
    <row r="10" spans="1:18">
      <c r="A10" s="15" t="s">
        <v>432</v>
      </c>
      <c r="B10" s="17" t="n">
        <v>10022</v>
      </c>
      <c r="C10" s="18">
        <f>(8805.0/B10*100)</f>
        <v/>
      </c>
      <c r="D10" s="19" t="n">
        <v>1217</v>
      </c>
      <c r="E10" s="18" t="n">
        <v>36.62836886</v>
      </c>
      <c r="F10" s="20" t="n">
        <v>1.99857865</v>
      </c>
      <c r="G10" s="18" t="n">
        <v>62.44315442</v>
      </c>
      <c r="H10" s="20" t="n">
        <v>2.04503322</v>
      </c>
      <c r="I10" s="18" t="n">
        <v>0</v>
      </c>
      <c r="J10" s="20" t="n">
        <v>0</v>
      </c>
      <c r="K10" s="18" t="n">
        <v>0.37644156</v>
      </c>
      <c r="L10" s="20" t="n">
        <v>0.21562373</v>
      </c>
      <c r="M10" s="18" t="n">
        <v>0</v>
      </c>
      <c r="N10" s="20" t="n">
        <v>0</v>
      </c>
      <c r="O10" s="18" t="n">
        <v>0</v>
      </c>
      <c r="P10" s="20" t="n">
        <v>0</v>
      </c>
      <c r="Q10" s="18" t="n">
        <v>0.55203516</v>
      </c>
      <c r="R10" s="20" t="n">
        <v>0.27743865</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(3018.0/B12*100)</f>
        <v/>
      </c>
      <c r="D12" s="19" t="n">
        <v>404</v>
      </c>
      <c r="E12" s="18" t="n">
        <v>30.54317684</v>
      </c>
      <c r="F12" s="20" t="n">
        <v>2.79841798</v>
      </c>
      <c r="G12" s="18" t="n">
        <v>68.81796011</v>
      </c>
      <c r="H12" s="20" t="n">
        <v>2.88660691</v>
      </c>
      <c r="I12" s="18" t="n">
        <v>0</v>
      </c>
      <c r="J12" s="20" t="n">
        <v>0</v>
      </c>
      <c r="K12" s="18" t="n">
        <v>0</v>
      </c>
      <c r="L12" s="20" t="n">
        <v>0</v>
      </c>
      <c r="M12" s="18" t="n">
        <v>0</v>
      </c>
      <c r="N12" s="20" t="n">
        <v>0</v>
      </c>
      <c r="O12" s="18" t="n">
        <v>0</v>
      </c>
      <c r="P12" s="20" t="n">
        <v>0</v>
      </c>
      <c r="Q12" s="18" t="n">
        <v>0.63886305</v>
      </c>
      <c r="R12" s="20" t="n">
        <v>0.51030938</v>
      </c>
    </row>
    <row r="13" spans="1:18">
      <c r="A13" s="15" t="s">
        <v>435</v>
      </c>
      <c r="B13" s="17" t="n">
        <v>3602</v>
      </c>
      <c r="C13" s="18">
        <f>(3186.0/B13*100)</f>
        <v/>
      </c>
      <c r="D13" s="19" t="n">
        <v>416</v>
      </c>
      <c r="E13" s="18" t="n">
        <v>31.25208992</v>
      </c>
      <c r="F13" s="20" t="n">
        <v>2.74420024</v>
      </c>
      <c r="G13" s="18" t="n">
        <v>68.08916367</v>
      </c>
      <c r="H13" s="20" t="n">
        <v>2.8331393</v>
      </c>
      <c r="I13" s="18" t="n">
        <v>0</v>
      </c>
      <c r="J13" s="20" t="n">
        <v>0</v>
      </c>
      <c r="K13" s="18" t="n">
        <v>0.65874641</v>
      </c>
      <c r="L13" s="20" t="n">
        <v>0.52538459</v>
      </c>
      <c r="M13" s="18" t="n">
        <v>0</v>
      </c>
      <c r="N13" s="20" t="n">
        <v>0</v>
      </c>
      <c r="O13" s="18" t="n">
        <v>0</v>
      </c>
      <c r="P13" s="20" t="n">
        <v>0</v>
      </c>
      <c r="Q13" s="18" t="n">
        <v>0</v>
      </c>
      <c r="R13" s="20" t="n">
        <v>0</v>
      </c>
    </row>
    <row r="14" spans="1:18">
      <c r="A14" s="15" t="s">
        <v>436</v>
      </c>
      <c r="B14" s="17" t="n">
        <v>2788</v>
      </c>
      <c r="C14" s="18">
        <f>(2446.0/B14*100)</f>
        <v/>
      </c>
      <c r="D14" s="19" t="n">
        <v>342</v>
      </c>
      <c r="E14" s="18" t="n">
        <v>32.73858258</v>
      </c>
      <c r="F14" s="20" t="n">
        <v>2.60007159</v>
      </c>
      <c r="G14" s="18" t="n">
        <v>66.753923</v>
      </c>
      <c r="H14" s="20" t="n">
        <v>2.66220267</v>
      </c>
      <c r="I14" s="18" t="n">
        <v>0</v>
      </c>
      <c r="J14" s="20" t="n">
        <v>0</v>
      </c>
      <c r="K14" s="18" t="n">
        <v>0</v>
      </c>
      <c r="L14" s="20" t="n">
        <v>0</v>
      </c>
      <c r="M14" s="18" t="n">
        <v>0</v>
      </c>
      <c r="N14" s="20" t="n">
        <v>0</v>
      </c>
      <c r="O14" s="18" t="n">
        <v>0</v>
      </c>
      <c r="P14" s="20" t="n">
        <v>0</v>
      </c>
      <c r="Q14" s="18" t="n">
        <v>0.50749442</v>
      </c>
      <c r="R14" s="20" t="n">
        <v>0.51228915</v>
      </c>
    </row>
    <row r="15" spans="1:18">
      <c r="A15" s="15" t="s">
        <v>437</v>
      </c>
      <c r="B15" s="17" t="n">
        <v>2863</v>
      </c>
      <c r="C15" s="18">
        <f>(2519.0/B15*100)</f>
        <v/>
      </c>
      <c r="D15" s="19" t="n">
        <v>344</v>
      </c>
      <c r="E15" s="18" t="n">
        <v>15.32910419</v>
      </c>
      <c r="F15" s="20" t="n">
        <v>1.80736094</v>
      </c>
      <c r="G15" s="18" t="n">
        <v>84.10109944</v>
      </c>
      <c r="H15" s="20" t="n">
        <v>1.79004228</v>
      </c>
      <c r="I15" s="18" t="n">
        <v>0</v>
      </c>
      <c r="J15" s="20" t="n">
        <v>0</v>
      </c>
      <c r="K15" s="18" t="n">
        <v>0.31298393</v>
      </c>
      <c r="L15" s="20" t="n">
        <v>0.29444066</v>
      </c>
      <c r="M15" s="18" t="n">
        <v>0</v>
      </c>
      <c r="N15" s="20" t="n">
        <v>0</v>
      </c>
      <c r="O15" s="18" t="n">
        <v>0</v>
      </c>
      <c r="P15" s="20" t="n">
        <v>0</v>
      </c>
      <c r="Q15" s="18" t="n">
        <v>0.25681244</v>
      </c>
      <c r="R15" s="20" t="n">
        <v>0.25765058</v>
      </c>
    </row>
    <row r="16" spans="1:18">
      <c r="A16" s="15" t="s">
        <v>438</v>
      </c>
      <c r="B16" s="17" t="n">
        <v>3111</v>
      </c>
      <c r="C16" s="18">
        <f>(2744.0/B16*100)</f>
        <v/>
      </c>
      <c r="D16" s="19" t="n">
        <v>367</v>
      </c>
      <c r="E16" s="18" t="n">
        <v>31.33644246</v>
      </c>
      <c r="F16" s="20" t="n">
        <v>2.34804302</v>
      </c>
      <c r="G16" s="18" t="n">
        <v>67.65466056</v>
      </c>
      <c r="H16" s="20" t="n">
        <v>2.43725775</v>
      </c>
      <c r="I16" s="18" t="n">
        <v>0</v>
      </c>
      <c r="J16" s="20" t="n">
        <v>0</v>
      </c>
      <c r="K16" s="18" t="n">
        <v>0.72187475</v>
      </c>
      <c r="L16" s="20" t="n">
        <v>0.41261671</v>
      </c>
      <c r="M16" s="18" t="n">
        <v>0</v>
      </c>
      <c r="N16" s="20" t="n">
        <v>0</v>
      </c>
      <c r="O16" s="18" t="n">
        <v>0</v>
      </c>
      <c r="P16" s="20" t="n">
        <v>0</v>
      </c>
      <c r="Q16" s="18" t="n">
        <v>0.28702222</v>
      </c>
      <c r="R16" s="20" t="n">
        <v>0.33143187</v>
      </c>
    </row>
    <row r="17" spans="1:18">
      <c r="A17" s="15" t="s">
        <v>439</v>
      </c>
      <c r="B17" s="17" t="n">
        <v>3197</v>
      </c>
      <c r="C17" s="18">
        <f>(2804.0/B17*100)</f>
        <v/>
      </c>
      <c r="D17" s="19" t="n">
        <v>393</v>
      </c>
      <c r="E17" s="18" t="n">
        <v>22.46267769</v>
      </c>
      <c r="F17" s="20" t="n">
        <v>2.26464603</v>
      </c>
      <c r="G17" s="18" t="n">
        <v>76.6326825</v>
      </c>
      <c r="H17" s="20" t="n">
        <v>2.24899612</v>
      </c>
      <c r="I17" s="18" t="n">
        <v>0</v>
      </c>
      <c r="J17" s="20" t="n">
        <v>0</v>
      </c>
      <c r="K17" s="18" t="n">
        <v>0.20025282</v>
      </c>
      <c r="L17" s="20" t="n">
        <v>0.20249316</v>
      </c>
      <c r="M17" s="18" t="n">
        <v>0</v>
      </c>
      <c r="N17" s="20" t="n">
        <v>0</v>
      </c>
      <c r="O17" s="18" t="n">
        <v>0</v>
      </c>
      <c r="P17" s="20" t="n">
        <v>0</v>
      </c>
      <c r="Q17" s="18" t="n">
        <v>0.70438699</v>
      </c>
      <c r="R17" s="20" t="n">
        <v>0.35724018</v>
      </c>
    </row>
    <row r="18" spans="1:18">
      <c r="A18" s="15" t="s">
        <v>440</v>
      </c>
      <c r="B18" s="17" t="n">
        <v>2706</v>
      </c>
      <c r="C18" s="18">
        <f>(2383.0/B18*100)</f>
        <v/>
      </c>
      <c r="D18" s="19" t="n">
        <v>323</v>
      </c>
      <c r="E18" s="18" t="n">
        <v>54.36407776</v>
      </c>
      <c r="F18" s="20" t="n">
        <v>2.63472527</v>
      </c>
      <c r="G18" s="18" t="n">
        <v>44.35268291</v>
      </c>
      <c r="H18" s="20" t="n">
        <v>2.52804893</v>
      </c>
      <c r="I18" s="18" t="n">
        <v>0</v>
      </c>
      <c r="J18" s="20" t="n">
        <v>0</v>
      </c>
      <c r="K18" s="18" t="n">
        <v>0.26410054</v>
      </c>
      <c r="L18" s="20" t="n">
        <v>0.25907536</v>
      </c>
      <c r="M18" s="18" t="n">
        <v>0</v>
      </c>
      <c r="N18" s="20" t="n">
        <v>0</v>
      </c>
      <c r="O18" s="18" t="n">
        <v>0</v>
      </c>
      <c r="P18" s="20" t="n">
        <v>0</v>
      </c>
      <c r="Q18" s="18" t="n">
        <v>1.01913879</v>
      </c>
      <c r="R18" s="20" t="n">
        <v>0.64536049</v>
      </c>
    </row>
    <row r="19" spans="1:18">
      <c r="A19" s="15" t="s">
        <v>441</v>
      </c>
      <c r="B19" s="17" t="n">
        <v>2850</v>
      </c>
      <c r="C19" s="18">
        <f>(2513.0/B19*100)</f>
        <v/>
      </c>
      <c r="D19" s="19" t="n">
        <v>337</v>
      </c>
      <c r="E19" s="18" t="n">
        <v>32.22132321</v>
      </c>
      <c r="F19" s="20" t="n">
        <v>2.77634221</v>
      </c>
      <c r="G19" s="18" t="n">
        <v>67.23066137000001</v>
      </c>
      <c r="H19" s="20" t="n">
        <v>2.7051785</v>
      </c>
      <c r="I19" s="18" t="n">
        <v>0</v>
      </c>
      <c r="J19" s="20" t="n">
        <v>0</v>
      </c>
      <c r="K19" s="18" t="n">
        <v>0.270712</v>
      </c>
      <c r="L19" s="20" t="n">
        <v>0.27012614</v>
      </c>
      <c r="M19" s="18" t="n">
        <v>0</v>
      </c>
      <c r="N19" s="20" t="n">
        <v>0</v>
      </c>
      <c r="O19" s="18" t="n">
        <v>0</v>
      </c>
      <c r="P19" s="20" t="n">
        <v>0</v>
      </c>
      <c r="Q19" s="18" t="n">
        <v>0.27730342</v>
      </c>
      <c r="R19" s="20" t="n">
        <v>0.28361116</v>
      </c>
    </row>
    <row r="20" spans="1:18">
      <c r="A20" s="15" t="s">
        <v>442</v>
      </c>
      <c r="B20" s="17" t="n">
        <v>1741</v>
      </c>
      <c r="C20" s="18">
        <f>(1530.0/B20*100)</f>
        <v/>
      </c>
      <c r="D20" s="19" t="n">
        <v>211</v>
      </c>
      <c r="E20" s="18" t="n">
        <v>32.92367864</v>
      </c>
      <c r="F20" s="20" t="n">
        <v>3.8207899</v>
      </c>
      <c r="G20" s="18" t="n">
        <v>66.14120834000001</v>
      </c>
      <c r="H20" s="20" t="n">
        <v>3.78039997</v>
      </c>
      <c r="I20" s="18" t="n">
        <v>0</v>
      </c>
      <c r="J20" s="20" t="n">
        <v>0</v>
      </c>
      <c r="K20" s="18" t="n">
        <v>0.45073767</v>
      </c>
      <c r="L20" s="20" t="n">
        <v>0.45668376</v>
      </c>
      <c r="M20" s="18" t="n">
        <v>0</v>
      </c>
      <c r="N20" s="20" t="n">
        <v>0</v>
      </c>
      <c r="O20" s="18" t="n">
        <v>0</v>
      </c>
      <c r="P20" s="20" t="n">
        <v>0</v>
      </c>
      <c r="Q20" s="18" t="n">
        <v>0.48437535</v>
      </c>
      <c r="R20" s="20" t="n">
        <v>0.48732166</v>
      </c>
    </row>
    <row r="21" spans="1:18">
      <c r="A21" s="15" t="s">
        <v>443</v>
      </c>
      <c r="B21" s="17" t="n">
        <v>2833</v>
      </c>
      <c r="C21" s="18">
        <f>(2375.0/B21*100)</f>
        <v/>
      </c>
      <c r="D21" s="19" t="n">
        <v>458</v>
      </c>
      <c r="E21" s="18" t="n">
        <v>35.6847838</v>
      </c>
      <c r="F21" s="20" t="n">
        <v>2.15878937</v>
      </c>
      <c r="G21" s="18" t="n">
        <v>63.54635047</v>
      </c>
      <c r="H21" s="20" t="n">
        <v>2.19026401</v>
      </c>
      <c r="I21" s="18" t="n">
        <v>0</v>
      </c>
      <c r="J21" s="20" t="n">
        <v>0</v>
      </c>
      <c r="K21" s="18" t="n">
        <v>0.36134627</v>
      </c>
      <c r="L21" s="20" t="n">
        <v>0.21912271</v>
      </c>
      <c r="M21" s="18" t="n">
        <v>0</v>
      </c>
      <c r="N21" s="20" t="n">
        <v>0</v>
      </c>
      <c r="O21" s="18" t="n">
        <v>0</v>
      </c>
      <c r="P21" s="20" t="n">
        <v>0</v>
      </c>
      <c r="Q21" s="18" t="n">
        <v>0.40751947</v>
      </c>
      <c r="R21" s="20" t="n">
        <v>0.29288855</v>
      </c>
    </row>
    <row r="22" spans="1:18">
      <c r="A22" s="15" t="s">
        <v>444</v>
      </c>
      <c r="B22" s="17" t="n">
        <v>3667</v>
      </c>
      <c r="C22" s="18">
        <f>(3292.0/B22*100)</f>
        <v/>
      </c>
      <c r="D22" s="19" t="n">
        <v>375</v>
      </c>
      <c r="E22" s="18" t="n">
        <v>41.49081818</v>
      </c>
      <c r="F22" s="20" t="n">
        <v>2.57296235</v>
      </c>
      <c r="G22" s="18" t="n">
        <v>57.98295358</v>
      </c>
      <c r="H22" s="20" t="n">
        <v>2.65189231</v>
      </c>
      <c r="I22" s="18" t="n">
        <v>0</v>
      </c>
      <c r="J22" s="20" t="n">
        <v>0</v>
      </c>
      <c r="K22" s="18" t="n">
        <v>0.52622825</v>
      </c>
      <c r="L22" s="20" t="n">
        <v>0.38012744</v>
      </c>
      <c r="M22" s="18" t="n">
        <v>0</v>
      </c>
      <c r="N22" s="20" t="n">
        <v>0</v>
      </c>
      <c r="O22" s="18" t="n">
        <v>0</v>
      </c>
      <c r="P22" s="20" t="n">
        <v>0</v>
      </c>
      <c r="Q22" s="18" t="n">
        <v>0</v>
      </c>
      <c r="R22" s="20" t="n">
        <v>0</v>
      </c>
    </row>
    <row r="23" spans="1:18">
      <c r="A23" s="15" t="s">
        <v>445</v>
      </c>
      <c r="B23" s="17" t="n">
        <v>5792</v>
      </c>
      <c r="C23" s="18">
        <f>(5076.0/B23*100)</f>
        <v/>
      </c>
      <c r="D23" s="19" t="n">
        <v>716</v>
      </c>
      <c r="E23" s="18" t="n">
        <v>38.35938687</v>
      </c>
      <c r="F23" s="20" t="n">
        <v>3.0107232</v>
      </c>
      <c r="G23" s="18" t="n">
        <v>61.3554143</v>
      </c>
      <c r="H23" s="20" t="n">
        <v>3.00530482</v>
      </c>
      <c r="I23" s="18" t="n">
        <v>0</v>
      </c>
      <c r="J23" s="20" t="n">
        <v>0</v>
      </c>
      <c r="K23" s="18" t="n">
        <v>0.15485049</v>
      </c>
      <c r="L23" s="20" t="n">
        <v>0.13804467</v>
      </c>
      <c r="M23" s="18" t="n">
        <v>0</v>
      </c>
      <c r="N23" s="20" t="n">
        <v>0</v>
      </c>
      <c r="O23" s="18" t="n">
        <v>0</v>
      </c>
      <c r="P23" s="20" t="n">
        <v>0</v>
      </c>
      <c r="Q23" s="18" t="n">
        <v>0.13034834</v>
      </c>
      <c r="R23" s="20" t="n">
        <v>0.13731511</v>
      </c>
    </row>
    <row r="24" spans="1:18">
      <c r="A24" s="15" t="s">
        <v>446</v>
      </c>
      <c r="B24" s="17" t="n">
        <v>3309</v>
      </c>
      <c r="C24" s="18">
        <f>(2921.0/B24*100)</f>
        <v/>
      </c>
      <c r="D24" s="19" t="n">
        <v>388</v>
      </c>
      <c r="E24" s="18" t="n">
        <v>48.12038837</v>
      </c>
      <c r="F24" s="20" t="n">
        <v>2.66016919</v>
      </c>
      <c r="G24" s="18" t="n">
        <v>51.32240584</v>
      </c>
      <c r="H24" s="20" t="n">
        <v>2.65945726</v>
      </c>
      <c r="I24" s="18" t="n">
        <v>0</v>
      </c>
      <c r="J24" s="20" t="n">
        <v>0</v>
      </c>
      <c r="K24" s="18" t="n">
        <v>0.2514671</v>
      </c>
      <c r="L24" s="20" t="n">
        <v>0.25276767</v>
      </c>
      <c r="M24" s="18" t="n">
        <v>0</v>
      </c>
      <c r="N24" s="20" t="n">
        <v>0</v>
      </c>
      <c r="O24" s="18" t="n">
        <v>0</v>
      </c>
      <c r="P24" s="20" t="n">
        <v>0</v>
      </c>
      <c r="Q24" s="18" t="n">
        <v>0.30573868</v>
      </c>
      <c r="R24" s="20" t="n">
        <v>0.30949123</v>
      </c>
    </row>
    <row r="25" spans="1:18">
      <c r="A25" s="15" t="s">
        <v>447</v>
      </c>
      <c r="B25" s="17" t="n">
        <v>2669</v>
      </c>
      <c r="C25" s="18">
        <f>(2339.0/B25*100)</f>
        <v/>
      </c>
      <c r="D25" s="19" t="n">
        <v>330</v>
      </c>
      <c r="E25" s="18" t="n">
        <v>23.74152745</v>
      </c>
      <c r="F25" s="20" t="n">
        <v>2.09091923</v>
      </c>
      <c r="G25" s="18" t="n">
        <v>75.97379789</v>
      </c>
      <c r="H25" s="20" t="n">
        <v>2.09916594</v>
      </c>
      <c r="I25" s="18" t="n">
        <v>0</v>
      </c>
      <c r="J25" s="20" t="n">
        <v>0</v>
      </c>
      <c r="K25" s="18" t="n">
        <v>0.28467466</v>
      </c>
      <c r="L25" s="20" t="n">
        <v>0.28404007</v>
      </c>
      <c r="M25" s="18" t="n">
        <v>0</v>
      </c>
      <c r="N25" s="20" t="n">
        <v>0</v>
      </c>
      <c r="O25" s="18" t="n">
        <v>0</v>
      </c>
      <c r="P25" s="20" t="n">
        <v>0</v>
      </c>
      <c r="Q25" s="18" t="n">
        <v>0</v>
      </c>
      <c r="R25" s="20" t="n">
        <v>0</v>
      </c>
    </row>
    <row r="26" spans="1:18">
      <c r="A26" s="15" t="s">
        <v>448</v>
      </c>
      <c r="B26" s="17" t="n">
        <v>2419</v>
      </c>
      <c r="C26" s="18">
        <f>(2112.0/B26*100)</f>
        <v/>
      </c>
      <c r="D26" s="19" t="n">
        <v>307</v>
      </c>
      <c r="E26" s="18" t="n">
        <v>60.5777584</v>
      </c>
      <c r="F26" s="20" t="n">
        <v>3.18035011</v>
      </c>
      <c r="G26" s="18" t="n">
        <v>39.4222416</v>
      </c>
      <c r="H26" s="20" t="n">
        <v>3.18035011</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(2351.0/B27*100)</f>
        <v/>
      </c>
      <c r="D27" s="19" t="n">
        <v>332</v>
      </c>
      <c r="E27" s="18" t="n">
        <v>34.75834606</v>
      </c>
      <c r="F27" s="20" t="n">
        <v>2.648214</v>
      </c>
      <c r="G27" s="18" t="n">
        <v>64.95142495</v>
      </c>
      <c r="H27" s="20" t="n">
        <v>2.61042562</v>
      </c>
      <c r="I27" s="18" t="n">
        <v>0</v>
      </c>
      <c r="J27" s="20" t="n">
        <v>0</v>
      </c>
      <c r="K27" s="18" t="n">
        <v>0</v>
      </c>
      <c r="L27" s="20" t="n">
        <v>0</v>
      </c>
      <c r="M27" s="18" t="n">
        <v>0</v>
      </c>
      <c r="N27" s="20" t="n">
        <v>0</v>
      </c>
      <c r="O27" s="18" t="n">
        <v>0</v>
      </c>
      <c r="P27" s="20" t="n">
        <v>0</v>
      </c>
      <c r="Q27" s="18" t="n">
        <v>0.29022899</v>
      </c>
      <c r="R27" s="20" t="n">
        <v>0.28942339</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22.46030564</v>
      </c>
      <c r="F29" s="20" t="n">
        <v>2.2222764</v>
      </c>
      <c r="G29" s="18" t="n">
        <v>77.53969436</v>
      </c>
      <c r="H29" s="20" t="n">
        <v>2.2222764</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(1966.0/B30*100)</f>
        <v/>
      </c>
      <c r="D30" s="19" t="n">
        <v>291</v>
      </c>
      <c r="E30" s="18" t="n">
        <v>44.79857949</v>
      </c>
      <c r="F30" s="20" t="n">
        <v>3.05503921</v>
      </c>
      <c r="G30" s="18" t="n">
        <v>54.03694191</v>
      </c>
      <c r="H30" s="20" t="n">
        <v>3.0397896</v>
      </c>
      <c r="I30" s="18" t="n">
        <v>0</v>
      </c>
      <c r="J30" s="20" t="n">
        <v>0</v>
      </c>
      <c r="K30" s="18" t="n">
        <v>0.79456078</v>
      </c>
      <c r="L30" s="20" t="n">
        <v>0.57690354</v>
      </c>
      <c r="M30" s="18" t="n">
        <v>0</v>
      </c>
      <c r="N30" s="20" t="n">
        <v>0</v>
      </c>
      <c r="O30" s="18" t="n">
        <v>0</v>
      </c>
      <c r="P30" s="20" t="n">
        <v>0</v>
      </c>
      <c r="Q30" s="18" t="n">
        <v>0.36991782</v>
      </c>
      <c r="R30" s="20" t="n">
        <v>0.37778997</v>
      </c>
    </row>
    <row r="31" spans="1:18">
      <c r="A31" s="15" t="s">
        <v>453</v>
      </c>
      <c r="B31" s="17" t="n">
        <v>2706</v>
      </c>
      <c r="C31" s="18">
        <f>(2376.0/B31*100)</f>
        <v/>
      </c>
      <c r="D31" s="19" t="n">
        <v>330</v>
      </c>
      <c r="E31" s="18" t="n">
        <v>32.11983445</v>
      </c>
      <c r="F31" s="20" t="n">
        <v>2.46767079</v>
      </c>
      <c r="G31" s="18" t="n">
        <v>66.34052591</v>
      </c>
      <c r="H31" s="20" t="n">
        <v>2.5849343</v>
      </c>
      <c r="I31" s="18" t="n">
        <v>0</v>
      </c>
      <c r="J31" s="20" t="n">
        <v>0</v>
      </c>
      <c r="K31" s="18" t="n">
        <v>0.5507697</v>
      </c>
      <c r="L31" s="20" t="n">
        <v>0.39236178</v>
      </c>
      <c r="M31" s="18" t="n">
        <v>0</v>
      </c>
      <c r="N31" s="20" t="n">
        <v>0</v>
      </c>
      <c r="O31" s="18" t="n">
        <v>0</v>
      </c>
      <c r="P31" s="20" t="n">
        <v>0</v>
      </c>
      <c r="Q31" s="18" t="n">
        <v>0.9888699399999999</v>
      </c>
      <c r="R31" s="20" t="n">
        <v>0.62354725</v>
      </c>
    </row>
    <row r="32" spans="1:18">
      <c r="A32" s="15" t="s">
        <v>454</v>
      </c>
      <c r="B32" s="17" t="n">
        <v>2209</v>
      </c>
      <c r="C32" s="18">
        <f>(1828.0/B32*100)</f>
        <v/>
      </c>
      <c r="D32" s="19" t="n">
        <v>381</v>
      </c>
      <c r="E32" s="18" t="n">
        <v>54.2072168</v>
      </c>
      <c r="F32" s="20" t="n">
        <v>2.68411946</v>
      </c>
      <c r="G32" s="18" t="n">
        <v>45.7927832</v>
      </c>
      <c r="H32" s="20" t="n">
        <v>2.68411946</v>
      </c>
      <c r="I32" s="18" t="n">
        <v>0</v>
      </c>
      <c r="J32" s="20" t="n">
        <v>0</v>
      </c>
      <c r="K32" s="18" t="n">
        <v>0</v>
      </c>
      <c r="L32" s="20" t="n">
        <v>0</v>
      </c>
      <c r="M32" s="18" t="n">
        <v>0</v>
      </c>
      <c r="N32" s="20" t="n">
        <v>0</v>
      </c>
      <c r="O32" s="18" t="n">
        <v>0</v>
      </c>
      <c r="P32" s="20" t="n">
        <v>0</v>
      </c>
      <c r="Q32" s="18" t="n">
        <v>0</v>
      </c>
      <c r="R32" s="20" t="n">
        <v>0</v>
      </c>
    </row>
    <row r="33" spans="1:18">
      <c r="A33" s="15" t="s">
        <v>455</v>
      </c>
      <c r="B33" s="17" t="n">
        <v>3651</v>
      </c>
      <c r="C33" s="18">
        <f>(3203.0/B33*100)</f>
        <v/>
      </c>
      <c r="D33" s="19" t="n">
        <v>448</v>
      </c>
      <c r="E33" s="18" t="n">
        <v>25.43484224</v>
      </c>
      <c r="F33" s="20" t="n">
        <v>2.57059403</v>
      </c>
      <c r="G33" s="18" t="n">
        <v>74.24489269</v>
      </c>
      <c r="H33" s="20" t="n">
        <v>2.610079</v>
      </c>
      <c r="I33" s="18" t="n">
        <v>0</v>
      </c>
      <c r="J33" s="20" t="n">
        <v>0</v>
      </c>
      <c r="K33" s="18" t="n">
        <v>0</v>
      </c>
      <c r="L33" s="20" t="n">
        <v>0</v>
      </c>
      <c r="M33" s="18" t="n">
        <v>0</v>
      </c>
      <c r="N33" s="20" t="n">
        <v>0</v>
      </c>
      <c r="O33" s="18" t="n">
        <v>0</v>
      </c>
      <c r="P33" s="20" t="n">
        <v>0</v>
      </c>
      <c r="Q33" s="18" t="n">
        <v>0.32026507</v>
      </c>
      <c r="R33" s="20" t="n">
        <v>0.30274426</v>
      </c>
    </row>
    <row r="34" spans="1:18">
      <c r="A34" s="15" t="s">
        <v>456</v>
      </c>
      <c r="B34" s="17" t="n">
        <v>3035</v>
      </c>
      <c r="C34" s="18">
        <f>(2658.0/B34*100)</f>
        <v/>
      </c>
      <c r="D34" s="19" t="n">
        <v>377</v>
      </c>
      <c r="E34" s="18" t="n">
        <v>37.54479499</v>
      </c>
      <c r="F34" s="20" t="n">
        <v>2.80898949</v>
      </c>
      <c r="G34" s="18" t="n">
        <v>62.2614372</v>
      </c>
      <c r="H34" s="20" t="n">
        <v>2.82477449</v>
      </c>
      <c r="I34" s="18" t="n">
        <v>0</v>
      </c>
      <c r="J34" s="20" t="n">
        <v>0</v>
      </c>
      <c r="K34" s="18" t="n">
        <v>0</v>
      </c>
      <c r="L34" s="20" t="n">
        <v>0</v>
      </c>
      <c r="M34" s="18" t="n">
        <v>0</v>
      </c>
      <c r="N34" s="20" t="n">
        <v>0</v>
      </c>
      <c r="O34" s="18" t="n">
        <v>0</v>
      </c>
      <c r="P34" s="20" t="n">
        <v>0</v>
      </c>
      <c r="Q34" s="18" t="n">
        <v>0.19376781</v>
      </c>
      <c r="R34" s="20" t="n">
        <v>0.18527772</v>
      </c>
    </row>
    <row r="35" spans="1:18">
      <c r="A35" s="15" t="s">
        <v>457</v>
      </c>
      <c r="B35" s="17" t="n">
        <v>2901</v>
      </c>
      <c r="C35" s="18">
        <f>(2529.0/B35*100)</f>
        <v/>
      </c>
      <c r="D35" s="19" t="n">
        <v>372</v>
      </c>
      <c r="E35" s="18" t="n">
        <v>18.17612223</v>
      </c>
      <c r="F35" s="20" t="n">
        <v>2.19516066</v>
      </c>
      <c r="G35" s="18" t="n">
        <v>81.72712113</v>
      </c>
      <c r="H35" s="20" t="n">
        <v>2.20471318</v>
      </c>
      <c r="I35" s="18" t="n">
        <v>0</v>
      </c>
      <c r="J35" s="20" t="n">
        <v>0</v>
      </c>
      <c r="K35" s="18" t="n">
        <v>0.09675664</v>
      </c>
      <c r="L35" s="20" t="n">
        <v>0.09808828</v>
      </c>
      <c r="M35" s="18" t="n">
        <v>0</v>
      </c>
      <c r="N35" s="20" t="n">
        <v>0</v>
      </c>
      <c r="O35" s="18" t="n">
        <v>0</v>
      </c>
      <c r="P35" s="20" t="n">
        <v>0</v>
      </c>
      <c r="Q35" s="18" t="n">
        <v>0</v>
      </c>
      <c r="R35" s="20" t="n">
        <v>0</v>
      </c>
    </row>
    <row r="36" spans="1:18">
      <c r="A36" s="15" t="s">
        <v>458</v>
      </c>
      <c r="B36" s="17" t="n">
        <v>3404</v>
      </c>
      <c r="C36" s="18">
        <f>(3010.0/B36*100)</f>
        <v/>
      </c>
      <c r="D36" s="19" t="n">
        <v>394</v>
      </c>
      <c r="E36" s="18" t="n">
        <v>27.69380148</v>
      </c>
      <c r="F36" s="20" t="n">
        <v>2.57246613</v>
      </c>
      <c r="G36" s="18" t="n">
        <v>71.65983536</v>
      </c>
      <c r="H36" s="20" t="n">
        <v>2.55957333</v>
      </c>
      <c r="I36" s="18" t="n">
        <v>0</v>
      </c>
      <c r="J36" s="20" t="n">
        <v>0</v>
      </c>
      <c r="K36" s="18" t="n">
        <v>0.36971911</v>
      </c>
      <c r="L36" s="20" t="n">
        <v>0.40800514</v>
      </c>
      <c r="M36" s="18" t="n">
        <v>0</v>
      </c>
      <c r="N36" s="20" t="n">
        <v>0</v>
      </c>
      <c r="O36" s="18" t="n">
        <v>0</v>
      </c>
      <c r="P36" s="20" t="n">
        <v>0</v>
      </c>
      <c r="Q36" s="18" t="n">
        <v>0.27664404</v>
      </c>
      <c r="R36" s="20" t="n">
        <v>0.25503144</v>
      </c>
    </row>
    <row r="37" spans="1:18">
      <c r="A37" s="15" t="s">
        <v>459</v>
      </c>
      <c r="B37" s="17" t="n">
        <v>2731</v>
      </c>
      <c r="C37" s="18">
        <f>(2410.0/B37*100)</f>
        <v/>
      </c>
      <c r="D37" s="19" t="n">
        <v>321</v>
      </c>
      <c r="E37" s="18" t="n">
        <v>36.13407239</v>
      </c>
      <c r="F37" s="20" t="n">
        <v>2.83548941</v>
      </c>
      <c r="G37" s="18" t="n">
        <v>63.06696156</v>
      </c>
      <c r="H37" s="20" t="n">
        <v>2.90512892</v>
      </c>
      <c r="I37" s="18" t="n">
        <v>0</v>
      </c>
      <c r="J37" s="20" t="n">
        <v>0</v>
      </c>
      <c r="K37" s="18" t="n">
        <v>0.31138355</v>
      </c>
      <c r="L37" s="20" t="n">
        <v>0.31208796</v>
      </c>
      <c r="M37" s="18" t="n">
        <v>0</v>
      </c>
      <c r="N37" s="20" t="n">
        <v>0</v>
      </c>
      <c r="O37" s="18" t="n">
        <v>0</v>
      </c>
      <c r="P37" s="20" t="n">
        <v>0</v>
      </c>
      <c r="Q37" s="18" t="n">
        <v>0.4875825</v>
      </c>
      <c r="R37" s="20" t="n">
        <v>0.34552231</v>
      </c>
    </row>
    <row r="38" spans="1:18">
      <c r="A38" s="15" t="s">
        <v>460</v>
      </c>
      <c r="B38" s="17" t="n">
        <v>2807</v>
      </c>
      <c r="C38" s="18">
        <f>(2377.0/B38*100)</f>
        <v/>
      </c>
      <c r="D38" s="19" t="n">
        <v>430</v>
      </c>
      <c r="E38" s="18" t="n">
        <v>27.67660348</v>
      </c>
      <c r="F38" s="20" t="n">
        <v>2.29577997</v>
      </c>
      <c r="G38" s="18" t="n">
        <v>72.13830656</v>
      </c>
      <c r="H38" s="20" t="n">
        <v>2.29158601</v>
      </c>
      <c r="I38" s="18" t="n">
        <v>0</v>
      </c>
      <c r="J38" s="20" t="n">
        <v>0</v>
      </c>
      <c r="K38" s="18" t="n">
        <v>0</v>
      </c>
      <c r="L38" s="20" t="n">
        <v>0</v>
      </c>
      <c r="M38" s="18" t="n">
        <v>0</v>
      </c>
      <c r="N38" s="20" t="n">
        <v>0</v>
      </c>
      <c r="O38" s="18" t="n">
        <v>0</v>
      </c>
      <c r="P38" s="20" t="n">
        <v>0</v>
      </c>
      <c r="Q38" s="18" t="n">
        <v>0.18508996</v>
      </c>
      <c r="R38" s="20" t="n">
        <v>0.18579503</v>
      </c>
    </row>
    <row r="39" spans="1:18">
      <c r="A39" s="15" t="s">
        <v>461</v>
      </c>
      <c r="B39" s="17" t="n">
        <v>2938</v>
      </c>
      <c r="C39" s="18">
        <f>(2574.0/B39*100)</f>
        <v/>
      </c>
      <c r="D39" s="19" t="n">
        <v>364</v>
      </c>
      <c r="E39" s="18" t="n">
        <v>39.4532214</v>
      </c>
      <c r="F39" s="20" t="n">
        <v>3.27032469</v>
      </c>
      <c r="G39" s="18" t="n">
        <v>59.70205095</v>
      </c>
      <c r="H39" s="20" t="n">
        <v>3.3408942</v>
      </c>
      <c r="I39" s="18" t="n">
        <v>0</v>
      </c>
      <c r="J39" s="20" t="n">
        <v>0</v>
      </c>
      <c r="K39" s="18" t="n">
        <v>0.8447276500000001</v>
      </c>
      <c r="L39" s="20" t="n">
        <v>0.6433426799999999</v>
      </c>
      <c r="M39" s="18" t="n">
        <v>0</v>
      </c>
      <c r="N39" s="20" t="n">
        <v>0</v>
      </c>
      <c r="O39" s="18" t="n">
        <v>0</v>
      </c>
      <c r="P39" s="20" t="n">
        <v>0</v>
      </c>
      <c r="Q39" s="18" t="n">
        <v>0</v>
      </c>
      <c r="R39" s="20" t="n">
        <v>0</v>
      </c>
    </row>
    <row r="40" spans="1:18">
      <c r="A40" s="15" t="s">
        <v>462</v>
      </c>
      <c r="B40" s="17" t="n">
        <v>6922</v>
      </c>
      <c r="C40" s="18">
        <f>(6044.0/B40*100)</f>
        <v/>
      </c>
      <c r="D40" s="19" t="n">
        <v>878</v>
      </c>
      <c r="E40" s="18" t="n">
        <v>45.12483376</v>
      </c>
      <c r="F40" s="20" t="n">
        <v>2.90958753</v>
      </c>
      <c r="G40" s="18" t="n">
        <v>53.66555631</v>
      </c>
      <c r="H40" s="20" t="n">
        <v>3.07985635</v>
      </c>
      <c r="I40" s="18" t="n">
        <v>0</v>
      </c>
      <c r="J40" s="20" t="n">
        <v>0</v>
      </c>
      <c r="K40" s="18" t="n">
        <v>0.3406334</v>
      </c>
      <c r="L40" s="20" t="n">
        <v>0.21199194</v>
      </c>
      <c r="M40" s="18" t="n">
        <v>0</v>
      </c>
      <c r="N40" s="20" t="n">
        <v>0</v>
      </c>
      <c r="O40" s="18" t="n">
        <v>0</v>
      </c>
      <c r="P40" s="20" t="n">
        <v>0</v>
      </c>
      <c r="Q40" s="18" t="n">
        <v>0.86897652</v>
      </c>
      <c r="R40" s="20" t="n">
        <v>0.46609269</v>
      </c>
    </row>
    <row r="41" spans="1:18">
      <c r="A41" s="15" t="s">
        <v>463</v>
      </c>
      <c r="B41" s="17" t="n">
        <v>2854</v>
      </c>
      <c r="C41" s="18">
        <f>(2539.0/B41*100)</f>
        <v/>
      </c>
      <c r="D41" s="19" t="n">
        <v>315</v>
      </c>
      <c r="E41" s="18" t="n">
        <v>42.92010699</v>
      </c>
      <c r="F41" s="20" t="n">
        <v>2.58680303</v>
      </c>
      <c r="G41" s="18" t="n">
        <v>57.07989301</v>
      </c>
      <c r="H41" s="20" t="n">
        <v>2.58680303</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(4123.0/B48*100)</f>
        <v/>
      </c>
      <c r="D48" s="19" t="n">
        <v>559</v>
      </c>
      <c r="E48" s="18" t="n">
        <v>32.41630222</v>
      </c>
      <c r="F48" s="20" t="n">
        <v>2.88977277</v>
      </c>
      <c r="G48" s="18" t="n">
        <v>66.49946335999999</v>
      </c>
      <c r="H48" s="20" t="n">
        <v>2.99763703</v>
      </c>
      <c r="I48" s="18" t="n">
        <v>0</v>
      </c>
      <c r="J48" s="20" t="n">
        <v>0</v>
      </c>
      <c r="K48" s="18" t="n">
        <v>0.31509225</v>
      </c>
      <c r="L48" s="20" t="n">
        <v>0.44741684</v>
      </c>
      <c r="M48" s="18" t="n">
        <v>0</v>
      </c>
      <c r="N48" s="20" t="n">
        <v>0</v>
      </c>
      <c r="O48" s="18" t="n">
        <v>0</v>
      </c>
      <c r="P48" s="20" t="n">
        <v>0</v>
      </c>
      <c r="Q48" s="18" t="n">
        <v>0.76914216</v>
      </c>
      <c r="R48" s="20" t="n">
        <v>0.49938794</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27.45328139</v>
      </c>
      <c r="F51" s="20" t="n">
        <v>2.24563091</v>
      </c>
      <c r="G51" s="18" t="n">
        <v>72.54671861</v>
      </c>
      <c r="H51" s="20" t="n">
        <v>2.24563091</v>
      </c>
      <c r="I51" s="18" t="n">
        <v>0</v>
      </c>
      <c r="J51" s="20" t="n">
        <v>0</v>
      </c>
      <c r="K51" s="18" t="n">
        <v>0</v>
      </c>
      <c r="L51" s="20" t="n">
        <v>0</v>
      </c>
      <c r="M51" s="18" t="n">
        <v>0</v>
      </c>
      <c r="N51" s="20" t="n">
        <v>0</v>
      </c>
      <c r="O51" s="18" t="n">
        <v>0</v>
      </c>
      <c r="P51" s="20" t="n">
        <v>0</v>
      </c>
      <c r="Q51" s="18" t="n">
        <v>0</v>
      </c>
      <c r="R51" s="20" t="n">
        <v>0</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21.62556414</v>
      </c>
      <c r="F55" s="20" t="n">
        <v>2.64025567</v>
      </c>
      <c r="G55" s="18" t="n">
        <v>77.49646885</v>
      </c>
      <c r="H55" s="20" t="n">
        <v>2.93948705</v>
      </c>
      <c r="I55" s="18" t="n">
        <v>0</v>
      </c>
      <c r="J55" s="20" t="n">
        <v>0</v>
      </c>
      <c r="K55" s="18" t="n">
        <v>0.87796701</v>
      </c>
      <c r="L55" s="20" t="n">
        <v>0.64863153</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(2788.0/B61*100)</f>
        <v/>
      </c>
      <c r="D61" s="19" t="n">
        <v>413</v>
      </c>
      <c r="E61" s="18" t="n">
        <v>30.81250257</v>
      </c>
      <c r="F61" s="20" t="n">
        <v>2.69706474</v>
      </c>
      <c r="G61" s="18" t="n">
        <v>68.52124059</v>
      </c>
      <c r="H61" s="20" t="n">
        <v>2.67947995</v>
      </c>
      <c r="I61" s="18" t="n">
        <v>0</v>
      </c>
      <c r="J61" s="20" t="n">
        <v>0</v>
      </c>
      <c r="K61" s="18" t="n">
        <v>0.37495982</v>
      </c>
      <c r="L61" s="20" t="n">
        <v>0.32580521</v>
      </c>
      <c r="M61" s="18" t="n">
        <v>0</v>
      </c>
      <c r="N61" s="20" t="n">
        <v>0</v>
      </c>
      <c r="O61" s="18" t="n">
        <v>0</v>
      </c>
      <c r="P61" s="20" t="n">
        <v>0</v>
      </c>
      <c r="Q61" s="18" t="n">
        <v>0.29129702</v>
      </c>
      <c r="R61" s="20" t="n">
        <v>0.32429989</v>
      </c>
    </row>
    <row r="62" spans="1:18">
      <c r="A62" s="15" t="s">
        <v>486</v>
      </c>
      <c r="B62" s="17" t="n">
        <v>2230</v>
      </c>
      <c r="C62" s="18">
        <f>(1966.0/B62*100)</f>
        <v/>
      </c>
      <c r="D62" s="19" t="n">
        <v>264</v>
      </c>
      <c r="E62" s="18" t="n">
        <v>30.33286387</v>
      </c>
      <c r="F62" s="20" t="n">
        <v>2.65449091</v>
      </c>
      <c r="G62" s="18" t="n">
        <v>69.27960839000001</v>
      </c>
      <c r="H62" s="20" t="n">
        <v>2.62621816</v>
      </c>
      <c r="I62" s="18" t="n">
        <v>0</v>
      </c>
      <c r="J62" s="20" t="n">
        <v>0</v>
      </c>
      <c r="K62" s="18" t="n">
        <v>0</v>
      </c>
      <c r="L62" s="20" t="n">
        <v>0</v>
      </c>
      <c r="M62" s="18" t="n">
        <v>0</v>
      </c>
      <c r="N62" s="20" t="n">
        <v>0</v>
      </c>
      <c r="O62" s="18" t="n">
        <v>0</v>
      </c>
      <c r="P62" s="20" t="n">
        <v>0</v>
      </c>
      <c r="Q62" s="18" t="n">
        <v>0.38752774</v>
      </c>
      <c r="R62" s="20" t="n">
        <v>0.3848626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(2450.0/B67*100)</f>
        <v/>
      </c>
      <c r="D67" s="19" t="n">
        <v>321</v>
      </c>
      <c r="E67" s="18" t="n">
        <v>48.70785559</v>
      </c>
      <c r="F67" s="20" t="n">
        <v>2.84533391</v>
      </c>
      <c r="G67" s="18" t="n">
        <v>48.39640546</v>
      </c>
      <c r="H67" s="20" t="n">
        <v>2.7993264</v>
      </c>
      <c r="I67" s="18" t="n">
        <v>0</v>
      </c>
      <c r="J67" s="20" t="n">
        <v>0</v>
      </c>
      <c r="K67" s="18" t="n">
        <v>1.69449784</v>
      </c>
      <c r="L67" s="20" t="n">
        <v>0.6858427</v>
      </c>
      <c r="M67" s="18" t="n">
        <v>0</v>
      </c>
      <c r="N67" s="20" t="n">
        <v>0</v>
      </c>
      <c r="O67" s="18" t="n">
        <v>0</v>
      </c>
      <c r="P67" s="20" t="n">
        <v>0</v>
      </c>
      <c r="Q67" s="18" t="n">
        <v>1.20124112</v>
      </c>
      <c r="R67" s="20" t="n">
        <v>0.6015367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(2758.0/B72*100)</f>
        <v/>
      </c>
      <c r="D72" s="19" t="n">
        <v>349</v>
      </c>
      <c r="E72" s="18" t="n">
        <v>45.97054857</v>
      </c>
      <c r="F72" s="20" t="n">
        <v>3.21549101</v>
      </c>
      <c r="G72" s="18" t="n">
        <v>53.46013745</v>
      </c>
      <c r="H72" s="20" t="n">
        <v>3.20130922</v>
      </c>
      <c r="I72" s="18" t="n">
        <v>0</v>
      </c>
      <c r="J72" s="20" t="n">
        <v>0</v>
      </c>
      <c r="K72" s="18" t="n">
        <v>0.29293067</v>
      </c>
      <c r="L72" s="20" t="n">
        <v>0.18062087</v>
      </c>
      <c r="M72" s="18" t="n">
        <v>0</v>
      </c>
      <c r="N72" s="20" t="n">
        <v>0</v>
      </c>
      <c r="O72" s="18" t="n">
        <v>0</v>
      </c>
      <c r="P72" s="20" t="n">
        <v>0</v>
      </c>
      <c r="Q72" s="18" t="n">
        <v>0.27638332</v>
      </c>
      <c r="R72" s="20" t="n">
        <v>0.27809966</v>
      </c>
    </row>
    <row r="73" spans="1:18">
      <c r="A73" s="15" t="s">
        <v>497</v>
      </c>
      <c r="B73" s="17" t="n">
        <v>2973</v>
      </c>
      <c r="C73" s="18">
        <f>(2584.0/B73*100)</f>
        <v/>
      </c>
      <c r="D73" s="19" t="n">
        <v>389</v>
      </c>
      <c r="E73" s="18" t="n">
        <v>43.84308284</v>
      </c>
      <c r="F73" s="20" t="n">
        <v>2.74400599</v>
      </c>
      <c r="G73" s="18" t="n">
        <v>55.56917468</v>
      </c>
      <c r="H73" s="20" t="n">
        <v>2.73719041</v>
      </c>
      <c r="I73" s="18" t="n">
        <v>0</v>
      </c>
      <c r="J73" s="20" t="n">
        <v>0</v>
      </c>
      <c r="K73" s="18" t="n">
        <v>0.58774249</v>
      </c>
      <c r="L73" s="20" t="n">
        <v>0.03996159</v>
      </c>
      <c r="M73" s="18" t="n">
        <v>0</v>
      </c>
      <c r="N73" s="20" t="n">
        <v>0</v>
      </c>
      <c r="O73" s="18" t="n">
        <v>0</v>
      </c>
      <c r="P73" s="20" t="n">
        <v>0</v>
      </c>
      <c r="Q73" s="18" t="n">
        <v>0</v>
      </c>
      <c r="R73" s="20" t="n">
        <v>0</v>
      </c>
    </row>
    <row r="74" spans="1:18">
      <c r="A74" s="15" t="s">
        <v>498</v>
      </c>
      <c r="B74" s="17" t="n">
        <v>3819</v>
      </c>
      <c r="C74" s="18">
        <f>(3337.0/B74*100)</f>
        <v/>
      </c>
      <c r="D74" s="19" t="n">
        <v>482</v>
      </c>
      <c r="E74" s="18" t="n">
        <v>34.14668591</v>
      </c>
      <c r="F74" s="20" t="n">
        <v>2.10296839</v>
      </c>
      <c r="G74" s="18" t="n">
        <v>65.49161499</v>
      </c>
      <c r="H74" s="20" t="n">
        <v>2.10506555</v>
      </c>
      <c r="I74" s="18" t="n">
        <v>0</v>
      </c>
      <c r="J74" s="20" t="n">
        <v>0</v>
      </c>
      <c r="K74" s="18" t="n">
        <v>0.36169911</v>
      </c>
      <c r="L74" s="20" t="n">
        <v>0.22647576</v>
      </c>
      <c r="M74" s="18" t="n">
        <v>0</v>
      </c>
      <c r="N74" s="20" t="n">
        <v>0</v>
      </c>
      <c r="O74" s="18" t="n">
        <v>0</v>
      </c>
      <c r="P74" s="20" t="n">
        <v>0</v>
      </c>
      <c r="Q74" s="18" t="n">
        <v>0</v>
      </c>
      <c r="R74" s="20" t="n">
        <v>0</v>
      </c>
    </row>
    <row r="75" spans="1:18">
      <c r="A75" s="15" t="s">
        <v>499</v>
      </c>
      <c r="B75" s="17" t="n">
        <v>4652</v>
      </c>
      <c r="C75" s="18">
        <f>(4114.0/B75*100)</f>
        <v/>
      </c>
      <c r="D75" s="19" t="n">
        <v>538</v>
      </c>
      <c r="E75" s="18" t="n">
        <v>56.23230459</v>
      </c>
      <c r="F75" s="20" t="n">
        <v>2.55825109</v>
      </c>
      <c r="G75" s="18" t="n">
        <v>43.27400433</v>
      </c>
      <c r="H75" s="20" t="n">
        <v>2.56894049</v>
      </c>
      <c r="I75" s="18" t="n">
        <v>0</v>
      </c>
      <c r="J75" s="20" t="n">
        <v>0</v>
      </c>
      <c r="K75" s="18" t="n">
        <v>0.25423462</v>
      </c>
      <c r="L75" s="20" t="n">
        <v>0.25262024</v>
      </c>
      <c r="M75" s="18" t="n">
        <v>0</v>
      </c>
      <c r="N75" s="20" t="n">
        <v>0</v>
      </c>
      <c r="O75" s="18" t="n">
        <v>0</v>
      </c>
      <c r="P75" s="20" t="n">
        <v>0</v>
      </c>
      <c r="Q75" s="18" t="n">
        <v>0.23945646</v>
      </c>
      <c r="R75" s="20" t="n">
        <v>0.2397881</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(14053.0/B82*100)</f>
        <v/>
      </c>
      <c r="D82" s="19" t="n">
        <v>1908</v>
      </c>
      <c r="E82" s="18" t="n">
        <v>27.23418811</v>
      </c>
      <c r="F82" s="20" t="n">
        <v>1.85037135</v>
      </c>
      <c r="G82" s="18" t="n">
        <v>71.94656768</v>
      </c>
      <c r="H82" s="20" t="n">
        <v>1.86468341</v>
      </c>
      <c r="I82" s="18" t="n">
        <v>0</v>
      </c>
      <c r="J82" s="20" t="n">
        <v>0</v>
      </c>
      <c r="K82" s="18" t="n">
        <v>0.30616178</v>
      </c>
      <c r="L82" s="20" t="n">
        <v>0.20501226</v>
      </c>
      <c r="M82" s="18" t="n">
        <v>0</v>
      </c>
      <c r="N82" s="20" t="n">
        <v>0</v>
      </c>
      <c r="O82" s="18" t="n">
        <v>0</v>
      </c>
      <c r="P82" s="20" t="n">
        <v>0</v>
      </c>
      <c r="Q82" s="18" t="n">
        <v>0.51308243</v>
      </c>
      <c r="R82" s="20" t="n">
        <v>0.20956055</v>
      </c>
    </row>
    <row r="83" spans="1:18">
      <c r="A83" s="15" t="s">
        <v>507</v>
      </c>
      <c r="B83" s="17" t="n">
        <v>808</v>
      </c>
      <c r="C83" s="18">
        <f>(713.0/B83*100)</f>
        <v/>
      </c>
      <c r="D83" s="19" t="n">
        <v>95</v>
      </c>
      <c r="E83" s="18" t="n">
        <v>32.43307517</v>
      </c>
      <c r="F83" s="20" t="n">
        <v>4.91104087</v>
      </c>
      <c r="G83" s="18" t="n">
        <v>67.56692483</v>
      </c>
      <c r="H83" s="20" t="n">
        <v>4.91104087</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(824.0/B84*100)</f>
        <v/>
      </c>
      <c r="D84" s="19" t="n">
        <v>114</v>
      </c>
      <c r="E84" s="18" t="n">
        <v>49.14925748</v>
      </c>
      <c r="F84" s="20" t="n">
        <v>4.02351009</v>
      </c>
      <c r="G84" s="18" t="n">
        <v>50.85074252</v>
      </c>
      <c r="H84" s="20" t="n">
        <v>4.02351009</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(6277.0/B7*100)</f>
        <v/>
      </c>
      <c r="D7" s="19" t="n">
        <v>886</v>
      </c>
      <c r="E7" s="18" t="n">
        <v>33.60364087</v>
      </c>
      <c r="F7" s="20" t="n">
        <v>1.72805779</v>
      </c>
      <c r="G7" s="18" t="n">
        <v>65.48996441</v>
      </c>
      <c r="H7" s="20" t="n">
        <v>1.72172699</v>
      </c>
      <c r="I7" s="18" t="n">
        <v>0</v>
      </c>
      <c r="J7" s="20" t="n">
        <v>0</v>
      </c>
      <c r="K7" s="18" t="n">
        <v>0.19334594</v>
      </c>
      <c r="L7" s="20" t="n">
        <v>0.10817763</v>
      </c>
      <c r="M7" s="18" t="n">
        <v>0</v>
      </c>
      <c r="N7" s="20" t="n">
        <v>0</v>
      </c>
      <c r="O7" s="18" t="n">
        <v>0</v>
      </c>
      <c r="P7" s="20" t="n">
        <v>0</v>
      </c>
      <c r="Q7" s="18" t="n">
        <v>0.71304878</v>
      </c>
      <c r="R7" s="20" t="n">
        <v>0.33104849</v>
      </c>
    </row>
    <row r="8" spans="1:18">
      <c r="A8" s="15" t="s">
        <v>430</v>
      </c>
      <c r="B8" s="17" t="n">
        <v>3443</v>
      </c>
      <c r="C8" s="18">
        <f>(3013.0/B8*100)</f>
        <v/>
      </c>
      <c r="D8" s="19" t="n">
        <v>430</v>
      </c>
      <c r="E8" s="18" t="n">
        <v>31.09335003</v>
      </c>
      <c r="F8" s="20" t="n">
        <v>2.49352938</v>
      </c>
      <c r="G8" s="18" t="n">
        <v>68.21953979</v>
      </c>
      <c r="H8" s="20" t="n">
        <v>2.47671652</v>
      </c>
      <c r="I8" s="18" t="n">
        <v>0</v>
      </c>
      <c r="J8" s="20" t="n">
        <v>0</v>
      </c>
      <c r="K8" s="18" t="n">
        <v>0.44504688</v>
      </c>
      <c r="L8" s="20" t="n">
        <v>0.26525087</v>
      </c>
      <c r="M8" s="18" t="n">
        <v>0</v>
      </c>
      <c r="N8" s="20" t="n">
        <v>0</v>
      </c>
      <c r="O8" s="18" t="n">
        <v>0</v>
      </c>
      <c r="P8" s="20" t="n">
        <v>0</v>
      </c>
      <c r="Q8" s="18" t="n">
        <v>0.2420633</v>
      </c>
      <c r="R8" s="20" t="n">
        <v>0.23693158</v>
      </c>
    </row>
    <row r="9" spans="1:18">
      <c r="A9" s="15" t="s">
        <v>431</v>
      </c>
      <c r="B9" s="17" t="n">
        <v>4752</v>
      </c>
      <c r="C9" s="18">
        <f>(4184.0/B9*100)</f>
        <v/>
      </c>
      <c r="D9" s="19" t="n">
        <v>568</v>
      </c>
      <c r="E9" s="18" t="n">
        <v>39.90949702</v>
      </c>
      <c r="F9" s="20" t="n">
        <v>2.25919324</v>
      </c>
      <c r="G9" s="18" t="n">
        <v>58.42435783</v>
      </c>
      <c r="H9" s="20" t="n">
        <v>2.36605849</v>
      </c>
      <c r="I9" s="18" t="n">
        <v>0</v>
      </c>
      <c r="J9" s="20" t="n">
        <v>0</v>
      </c>
      <c r="K9" s="18" t="n">
        <v>0.98195411</v>
      </c>
      <c r="L9" s="20" t="n">
        <v>0.45054729</v>
      </c>
      <c r="M9" s="18" t="n">
        <v>0</v>
      </c>
      <c r="N9" s="20" t="n">
        <v>0</v>
      </c>
      <c r="O9" s="18" t="n">
        <v>0</v>
      </c>
      <c r="P9" s="20" t="n">
        <v>0</v>
      </c>
      <c r="Q9" s="18" t="n">
        <v>0.68419103</v>
      </c>
      <c r="R9" s="20" t="n">
        <v>0.35093969</v>
      </c>
    </row>
    <row r="10" spans="1:18">
      <c r="A10" s="15" t="s">
        <v>432</v>
      </c>
      <c r="B10" s="17" t="n">
        <v>10022</v>
      </c>
      <c r="C10" s="18">
        <f>(8805.0/B10*100)</f>
        <v/>
      </c>
      <c r="D10" s="19" t="n">
        <v>1217</v>
      </c>
      <c r="E10" s="18" t="n">
        <v>28.87952352</v>
      </c>
      <c r="F10" s="20" t="n">
        <v>1.55322308</v>
      </c>
      <c r="G10" s="18" t="n">
        <v>69.8348012</v>
      </c>
      <c r="H10" s="20" t="n">
        <v>1.58092508</v>
      </c>
      <c r="I10" s="18" t="n">
        <v>0</v>
      </c>
      <c r="J10" s="20" t="n">
        <v>0</v>
      </c>
      <c r="K10" s="18" t="n">
        <v>0.4787956</v>
      </c>
      <c r="L10" s="20" t="n">
        <v>0.24007612</v>
      </c>
      <c r="M10" s="18" t="n">
        <v>0</v>
      </c>
      <c r="N10" s="20" t="n">
        <v>0</v>
      </c>
      <c r="O10" s="18" t="n">
        <v>0</v>
      </c>
      <c r="P10" s="20" t="n">
        <v>0</v>
      </c>
      <c r="Q10" s="18" t="n">
        <v>0.80687968</v>
      </c>
      <c r="R10" s="20" t="n">
        <v>0.39610213</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(3019.0/B12*100)</f>
        <v/>
      </c>
      <c r="D12" s="19" t="n">
        <v>403</v>
      </c>
      <c r="E12" s="18" t="n">
        <v>44.12894248</v>
      </c>
      <c r="F12" s="20" t="n">
        <v>2.79838388</v>
      </c>
      <c r="G12" s="18" t="n">
        <v>54.09215589</v>
      </c>
      <c r="H12" s="20" t="n">
        <v>2.91707731</v>
      </c>
      <c r="I12" s="18" t="n">
        <v>0</v>
      </c>
      <c r="J12" s="20" t="n">
        <v>0</v>
      </c>
      <c r="K12" s="18" t="n">
        <v>0</v>
      </c>
      <c r="L12" s="20" t="n">
        <v>0</v>
      </c>
      <c r="M12" s="18" t="n">
        <v>0</v>
      </c>
      <c r="N12" s="20" t="n">
        <v>0</v>
      </c>
      <c r="O12" s="18" t="n">
        <v>0</v>
      </c>
      <c r="P12" s="20" t="n">
        <v>0</v>
      </c>
      <c r="Q12" s="18" t="n">
        <v>1.77890163</v>
      </c>
      <c r="R12" s="20" t="n">
        <v>1.01572711</v>
      </c>
    </row>
    <row r="13" spans="1:18">
      <c r="A13" s="15" t="s">
        <v>435</v>
      </c>
      <c r="B13" s="17" t="n">
        <v>3602</v>
      </c>
      <c r="C13" s="18">
        <f>(3186.0/B13*100)</f>
        <v/>
      </c>
      <c r="D13" s="19" t="n">
        <v>416</v>
      </c>
      <c r="E13" s="18" t="n">
        <v>30.77969647</v>
      </c>
      <c r="F13" s="20" t="n">
        <v>2.62059138</v>
      </c>
      <c r="G13" s="18" t="n">
        <v>68.16757539</v>
      </c>
      <c r="H13" s="20" t="n">
        <v>2.58574893</v>
      </c>
      <c r="I13" s="18" t="n">
        <v>0</v>
      </c>
      <c r="J13" s="20" t="n">
        <v>0</v>
      </c>
      <c r="K13" s="18" t="n">
        <v>0.77308897</v>
      </c>
      <c r="L13" s="20" t="n">
        <v>0.53376873</v>
      </c>
      <c r="M13" s="18" t="n">
        <v>0</v>
      </c>
      <c r="N13" s="20" t="n">
        <v>0</v>
      </c>
      <c r="O13" s="18" t="n">
        <v>0</v>
      </c>
      <c r="P13" s="20" t="n">
        <v>0</v>
      </c>
      <c r="Q13" s="18" t="n">
        <v>0.27963917</v>
      </c>
      <c r="R13" s="20" t="n">
        <v>0.28345407</v>
      </c>
    </row>
    <row r="14" spans="1:18">
      <c r="A14" s="15" t="s">
        <v>436</v>
      </c>
      <c r="B14" s="17" t="n">
        <v>2788</v>
      </c>
      <c r="C14" s="18">
        <f>(2446.0/B14*100)</f>
        <v/>
      </c>
      <c r="D14" s="19" t="n">
        <v>342</v>
      </c>
      <c r="E14" s="18" t="n">
        <v>22.02208972</v>
      </c>
      <c r="F14" s="20" t="n">
        <v>2.34125703</v>
      </c>
      <c r="G14" s="18" t="n">
        <v>77.97791028</v>
      </c>
      <c r="H14" s="20" t="n">
        <v>2.34125703</v>
      </c>
      <c r="I14" s="18" t="n">
        <v>0</v>
      </c>
      <c r="J14" s="20" t="n">
        <v>0</v>
      </c>
      <c r="K14" s="18" t="n">
        <v>0</v>
      </c>
      <c r="L14" s="20" t="n">
        <v>0</v>
      </c>
      <c r="M14" s="18" t="n">
        <v>0</v>
      </c>
      <c r="N14" s="20" t="n">
        <v>0</v>
      </c>
      <c r="O14" s="18" t="n">
        <v>0</v>
      </c>
      <c r="P14" s="20" t="n">
        <v>0</v>
      </c>
      <c r="Q14" s="18" t="n">
        <v>0</v>
      </c>
      <c r="R14" s="20" t="n">
        <v>0</v>
      </c>
    </row>
    <row r="15" spans="1:18">
      <c r="A15" s="15" t="s">
        <v>437</v>
      </c>
      <c r="B15" s="17" t="n">
        <v>2863</v>
      </c>
      <c r="C15" s="18">
        <f>(2519.0/B15*100)</f>
        <v/>
      </c>
      <c r="D15" s="19" t="n">
        <v>344</v>
      </c>
      <c r="E15" s="18" t="n">
        <v>15.84690508</v>
      </c>
      <c r="F15" s="20" t="n">
        <v>2.01024712</v>
      </c>
      <c r="G15" s="18" t="n">
        <v>83.51967454</v>
      </c>
      <c r="H15" s="20" t="n">
        <v>2.03319115</v>
      </c>
      <c r="I15" s="18" t="n">
        <v>0</v>
      </c>
      <c r="J15" s="20" t="n">
        <v>0</v>
      </c>
      <c r="K15" s="18" t="n">
        <v>0.31298393</v>
      </c>
      <c r="L15" s="20" t="n">
        <v>0.29444066</v>
      </c>
      <c r="M15" s="18" t="n">
        <v>0</v>
      </c>
      <c r="N15" s="20" t="n">
        <v>0</v>
      </c>
      <c r="O15" s="18" t="n">
        <v>0</v>
      </c>
      <c r="P15" s="20" t="n">
        <v>0</v>
      </c>
      <c r="Q15" s="18" t="n">
        <v>0.32043645</v>
      </c>
      <c r="R15" s="20" t="n">
        <v>0.31261916</v>
      </c>
    </row>
    <row r="16" spans="1:18">
      <c r="A16" s="15" t="s">
        <v>438</v>
      </c>
      <c r="B16" s="17" t="n">
        <v>3111</v>
      </c>
      <c r="C16" s="18">
        <f>(2744.0/B16*100)</f>
        <v/>
      </c>
      <c r="D16" s="19" t="n">
        <v>367</v>
      </c>
      <c r="E16" s="18" t="n">
        <v>33.57214338</v>
      </c>
      <c r="F16" s="20" t="n">
        <v>2.54957126</v>
      </c>
      <c r="G16" s="18" t="n">
        <v>64.05462874</v>
      </c>
      <c r="H16" s="20" t="n">
        <v>2.43390027</v>
      </c>
      <c r="I16" s="18" t="n">
        <v>0</v>
      </c>
      <c r="J16" s="20" t="n">
        <v>0</v>
      </c>
      <c r="K16" s="18" t="n">
        <v>0.97435451</v>
      </c>
      <c r="L16" s="20" t="n">
        <v>0.46819118</v>
      </c>
      <c r="M16" s="18" t="n">
        <v>0</v>
      </c>
      <c r="N16" s="20" t="n">
        <v>0</v>
      </c>
      <c r="O16" s="18" t="n">
        <v>0</v>
      </c>
      <c r="P16" s="20" t="n">
        <v>0</v>
      </c>
      <c r="Q16" s="18" t="n">
        <v>1.39887337</v>
      </c>
      <c r="R16" s="20" t="n">
        <v>0.60657547</v>
      </c>
    </row>
    <row r="17" spans="1:18">
      <c r="A17" s="15" t="s">
        <v>439</v>
      </c>
      <c r="B17" s="17" t="n">
        <v>3197</v>
      </c>
      <c r="C17" s="18">
        <f>(2804.0/B17*100)</f>
        <v/>
      </c>
      <c r="D17" s="19" t="n">
        <v>393</v>
      </c>
      <c r="E17" s="18" t="n">
        <v>22.84057796</v>
      </c>
      <c r="F17" s="20" t="n">
        <v>2.02228244</v>
      </c>
      <c r="G17" s="18" t="n">
        <v>76.50478733999999</v>
      </c>
      <c r="H17" s="20" t="n">
        <v>2.07768352</v>
      </c>
      <c r="I17" s="18" t="n">
        <v>0</v>
      </c>
      <c r="J17" s="20" t="n">
        <v>0</v>
      </c>
      <c r="K17" s="18" t="n">
        <v>0.20025282</v>
      </c>
      <c r="L17" s="20" t="n">
        <v>0.20249316</v>
      </c>
      <c r="M17" s="18" t="n">
        <v>0</v>
      </c>
      <c r="N17" s="20" t="n">
        <v>0</v>
      </c>
      <c r="O17" s="18" t="n">
        <v>0</v>
      </c>
      <c r="P17" s="20" t="n">
        <v>0</v>
      </c>
      <c r="Q17" s="18" t="n">
        <v>0.45438188</v>
      </c>
      <c r="R17" s="20" t="n">
        <v>0.3178856</v>
      </c>
    </row>
    <row r="18" spans="1:18">
      <c r="A18" s="15" t="s">
        <v>440</v>
      </c>
      <c r="B18" s="17" t="n">
        <v>2706</v>
      </c>
      <c r="C18" s="18">
        <f>(2383.0/B18*100)</f>
        <v/>
      </c>
      <c r="D18" s="19" t="n">
        <v>323</v>
      </c>
      <c r="E18" s="18" t="n">
        <v>33.6227893</v>
      </c>
      <c r="F18" s="20" t="n">
        <v>2.94411401</v>
      </c>
      <c r="G18" s="18" t="n">
        <v>63.75861233</v>
      </c>
      <c r="H18" s="20" t="n">
        <v>2.91393217</v>
      </c>
      <c r="I18" s="18" t="n">
        <v>0</v>
      </c>
      <c r="J18" s="20" t="n">
        <v>0</v>
      </c>
      <c r="K18" s="18" t="n">
        <v>1.26774545</v>
      </c>
      <c r="L18" s="20" t="n">
        <v>0.64081638</v>
      </c>
      <c r="M18" s="18" t="n">
        <v>0</v>
      </c>
      <c r="N18" s="20" t="n">
        <v>0</v>
      </c>
      <c r="O18" s="18" t="n">
        <v>0</v>
      </c>
      <c r="P18" s="20" t="n">
        <v>0</v>
      </c>
      <c r="Q18" s="18" t="n">
        <v>1.35085293</v>
      </c>
      <c r="R18" s="20" t="n">
        <v>0.82832395</v>
      </c>
    </row>
    <row r="19" spans="1:18">
      <c r="A19" s="15" t="s">
        <v>441</v>
      </c>
      <c r="B19" s="17" t="n">
        <v>2850</v>
      </c>
      <c r="C19" s="18">
        <f>(2514.0/B19*100)</f>
        <v/>
      </c>
      <c r="D19" s="19" t="n">
        <v>336</v>
      </c>
      <c r="E19" s="18" t="n">
        <v>39.11911321</v>
      </c>
      <c r="F19" s="20" t="n">
        <v>2.84607941</v>
      </c>
      <c r="G19" s="18" t="n">
        <v>60.00577888</v>
      </c>
      <c r="H19" s="20" t="n">
        <v>2.87442814</v>
      </c>
      <c r="I19" s="18" t="n">
        <v>0</v>
      </c>
      <c r="J19" s="20" t="n">
        <v>0</v>
      </c>
      <c r="K19" s="18" t="n">
        <v>0.27126972</v>
      </c>
      <c r="L19" s="20" t="n">
        <v>0.27067447</v>
      </c>
      <c r="M19" s="18" t="n">
        <v>0</v>
      </c>
      <c r="N19" s="20" t="n">
        <v>0</v>
      </c>
      <c r="O19" s="18" t="n">
        <v>0</v>
      </c>
      <c r="P19" s="20" t="n">
        <v>0</v>
      </c>
      <c r="Q19" s="18" t="n">
        <v>0.6038381900000001</v>
      </c>
      <c r="R19" s="20" t="n">
        <v>0.36693857</v>
      </c>
    </row>
    <row r="20" spans="1:18">
      <c r="A20" s="15" t="s">
        <v>442</v>
      </c>
      <c r="B20" s="17" t="n">
        <v>1741</v>
      </c>
      <c r="C20" s="18">
        <f>(1530.0/B20*100)</f>
        <v/>
      </c>
      <c r="D20" s="19" t="n">
        <v>211</v>
      </c>
      <c r="E20" s="18" t="n">
        <v>27.19744298</v>
      </c>
      <c r="F20" s="20" t="n">
        <v>3.07741185</v>
      </c>
      <c r="G20" s="18" t="n">
        <v>72.35181935</v>
      </c>
      <c r="H20" s="20" t="n">
        <v>3.19596352</v>
      </c>
      <c r="I20" s="18" t="n">
        <v>0</v>
      </c>
      <c r="J20" s="20" t="n">
        <v>0</v>
      </c>
      <c r="K20" s="18" t="n">
        <v>0.45073767</v>
      </c>
      <c r="L20" s="20" t="n">
        <v>0.45668376</v>
      </c>
      <c r="M20" s="18" t="n">
        <v>0</v>
      </c>
      <c r="N20" s="20" t="n">
        <v>0</v>
      </c>
      <c r="O20" s="18" t="n">
        <v>0</v>
      </c>
      <c r="P20" s="20" t="n">
        <v>0</v>
      </c>
      <c r="Q20" s="18" t="n">
        <v>0</v>
      </c>
      <c r="R20" s="20" t="n">
        <v>0</v>
      </c>
    </row>
    <row r="21" spans="1:18">
      <c r="A21" s="15" t="s">
        <v>443</v>
      </c>
      <c r="B21" s="17" t="n">
        <v>2833</v>
      </c>
      <c r="C21" s="18">
        <f>(2375.0/B21*100)</f>
        <v/>
      </c>
      <c r="D21" s="19" t="n">
        <v>458</v>
      </c>
      <c r="E21" s="18" t="n">
        <v>33.86138119</v>
      </c>
      <c r="F21" s="20" t="n">
        <v>2.4821934</v>
      </c>
      <c r="G21" s="18" t="n">
        <v>65.44911618</v>
      </c>
      <c r="H21" s="20" t="n">
        <v>2.52366889</v>
      </c>
      <c r="I21" s="18" t="n">
        <v>0</v>
      </c>
      <c r="J21" s="20" t="n">
        <v>0</v>
      </c>
      <c r="K21" s="18" t="n">
        <v>0.36134627</v>
      </c>
      <c r="L21" s="20" t="n">
        <v>0.21912271</v>
      </c>
      <c r="M21" s="18" t="n">
        <v>0</v>
      </c>
      <c r="N21" s="20" t="n">
        <v>0</v>
      </c>
      <c r="O21" s="18" t="n">
        <v>0</v>
      </c>
      <c r="P21" s="20" t="n">
        <v>0</v>
      </c>
      <c r="Q21" s="18" t="n">
        <v>0.32815637</v>
      </c>
      <c r="R21" s="20" t="n">
        <v>0.31482855</v>
      </c>
    </row>
    <row r="22" spans="1:18">
      <c r="A22" s="15" t="s">
        <v>444</v>
      </c>
      <c r="B22" s="17" t="n">
        <v>3667</v>
      </c>
      <c r="C22" s="18">
        <f>(3292.0/B22*100)</f>
        <v/>
      </c>
      <c r="D22" s="19" t="n">
        <v>375</v>
      </c>
      <c r="E22" s="18" t="n">
        <v>48.51253945</v>
      </c>
      <c r="F22" s="20" t="n">
        <v>2.72711287</v>
      </c>
      <c r="G22" s="18" t="n">
        <v>49.69977569</v>
      </c>
      <c r="H22" s="20" t="n">
        <v>2.80162506</v>
      </c>
      <c r="I22" s="18" t="n">
        <v>0</v>
      </c>
      <c r="J22" s="20" t="n">
        <v>0</v>
      </c>
      <c r="K22" s="18" t="n">
        <v>0.52622825</v>
      </c>
      <c r="L22" s="20" t="n">
        <v>0.38012744</v>
      </c>
      <c r="M22" s="18" t="n">
        <v>0</v>
      </c>
      <c r="N22" s="20" t="n">
        <v>0</v>
      </c>
      <c r="O22" s="18" t="n">
        <v>0</v>
      </c>
      <c r="P22" s="20" t="n">
        <v>0</v>
      </c>
      <c r="Q22" s="18" t="n">
        <v>1.2614566</v>
      </c>
      <c r="R22" s="20" t="n">
        <v>0.64724791</v>
      </c>
    </row>
    <row r="23" spans="1:18">
      <c r="A23" s="15" t="s">
        <v>445</v>
      </c>
      <c r="B23" s="17" t="n">
        <v>5792</v>
      </c>
      <c r="C23" s="18">
        <f>(5077.0/B23*100)</f>
        <v/>
      </c>
      <c r="D23" s="19" t="n">
        <v>715</v>
      </c>
      <c r="E23" s="18" t="n">
        <v>31.58284102</v>
      </c>
      <c r="F23" s="20" t="n">
        <v>2.00354504</v>
      </c>
      <c r="G23" s="18" t="n">
        <v>67.08060191</v>
      </c>
      <c r="H23" s="20" t="n">
        <v>2.01062886</v>
      </c>
      <c r="I23" s="18" t="n">
        <v>0</v>
      </c>
      <c r="J23" s="20" t="n">
        <v>0</v>
      </c>
      <c r="K23" s="18" t="n">
        <v>0.15508942</v>
      </c>
      <c r="L23" s="20" t="n">
        <v>0.13826544</v>
      </c>
      <c r="M23" s="18" t="n">
        <v>0</v>
      </c>
      <c r="N23" s="20" t="n">
        <v>0</v>
      </c>
      <c r="O23" s="18" t="n">
        <v>0</v>
      </c>
      <c r="P23" s="20" t="n">
        <v>0</v>
      </c>
      <c r="Q23" s="18" t="n">
        <v>1.18146765</v>
      </c>
      <c r="R23" s="20" t="n">
        <v>0.52771662</v>
      </c>
    </row>
    <row r="24" spans="1:18">
      <c r="A24" s="15" t="s">
        <v>446</v>
      </c>
      <c r="B24" s="17" t="n">
        <v>3309</v>
      </c>
      <c r="C24" s="18">
        <f>(2921.0/B24*100)</f>
        <v/>
      </c>
      <c r="D24" s="19" t="n">
        <v>388</v>
      </c>
      <c r="E24" s="18" t="n">
        <v>24.63063548</v>
      </c>
      <c r="F24" s="20" t="n">
        <v>2.22723123</v>
      </c>
      <c r="G24" s="18" t="n">
        <v>73.18933352000001</v>
      </c>
      <c r="H24" s="20" t="n">
        <v>2.30538035</v>
      </c>
      <c r="I24" s="18" t="n">
        <v>0</v>
      </c>
      <c r="J24" s="20" t="n">
        <v>0</v>
      </c>
      <c r="K24" s="18" t="n">
        <v>0.51220646</v>
      </c>
      <c r="L24" s="20" t="n">
        <v>0.36483629</v>
      </c>
      <c r="M24" s="18" t="n">
        <v>0</v>
      </c>
      <c r="N24" s="20" t="n">
        <v>0</v>
      </c>
      <c r="O24" s="18" t="n">
        <v>0</v>
      </c>
      <c r="P24" s="20" t="n">
        <v>0</v>
      </c>
      <c r="Q24" s="18" t="n">
        <v>1.66782454</v>
      </c>
      <c r="R24" s="20" t="n">
        <v>0.68021871</v>
      </c>
    </row>
    <row r="25" spans="1:18">
      <c r="A25" s="15" t="s">
        <v>447</v>
      </c>
      <c r="B25" s="17" t="n">
        <v>2669</v>
      </c>
      <c r="C25" s="18">
        <f>(2339.0/B25*100)</f>
        <v/>
      </c>
      <c r="D25" s="19" t="n">
        <v>330</v>
      </c>
      <c r="E25" s="18" t="n">
        <v>5.55714072</v>
      </c>
      <c r="F25" s="20" t="n">
        <v>1.52807738</v>
      </c>
      <c r="G25" s="18" t="n">
        <v>94.15818462</v>
      </c>
      <c r="H25" s="20" t="n">
        <v>1.54779324</v>
      </c>
      <c r="I25" s="18" t="n">
        <v>0</v>
      </c>
      <c r="J25" s="20" t="n">
        <v>0</v>
      </c>
      <c r="K25" s="18" t="n">
        <v>0.28467466</v>
      </c>
      <c r="L25" s="20" t="n">
        <v>0.28404007</v>
      </c>
      <c r="M25" s="18" t="n">
        <v>0</v>
      </c>
      <c r="N25" s="20" t="n">
        <v>0</v>
      </c>
      <c r="O25" s="18" t="n">
        <v>0</v>
      </c>
      <c r="P25" s="20" t="n">
        <v>0</v>
      </c>
      <c r="Q25" s="18" t="n">
        <v>0</v>
      </c>
      <c r="R25" s="20" t="n">
        <v>0</v>
      </c>
    </row>
    <row r="26" spans="1:18">
      <c r="A26" s="15" t="s">
        <v>448</v>
      </c>
      <c r="B26" s="17" t="n">
        <v>2419</v>
      </c>
      <c r="C26" s="18">
        <f>(2113.0/B26*100)</f>
        <v/>
      </c>
      <c r="D26" s="19" t="n">
        <v>306</v>
      </c>
      <c r="E26" s="18" t="n">
        <v>27.90059879</v>
      </c>
      <c r="F26" s="20" t="n">
        <v>3.0372942</v>
      </c>
      <c r="G26" s="18" t="n">
        <v>71.81062649</v>
      </c>
      <c r="H26" s="20" t="n">
        <v>3.05831854</v>
      </c>
      <c r="I26" s="18" t="n">
        <v>0</v>
      </c>
      <c r="J26" s="20" t="n">
        <v>0</v>
      </c>
      <c r="K26" s="18" t="n">
        <v>0</v>
      </c>
      <c r="L26" s="20" t="n">
        <v>0</v>
      </c>
      <c r="M26" s="18" t="n">
        <v>0</v>
      </c>
      <c r="N26" s="20" t="n">
        <v>0</v>
      </c>
      <c r="O26" s="18" t="n">
        <v>0</v>
      </c>
      <c r="P26" s="20" t="n">
        <v>0</v>
      </c>
      <c r="Q26" s="18" t="n">
        <v>0.28877472</v>
      </c>
      <c r="R26" s="20" t="n">
        <v>0.34654987</v>
      </c>
    </row>
    <row r="27" spans="1:18">
      <c r="A27" s="15" t="s">
        <v>449</v>
      </c>
      <c r="B27" s="17" t="n">
        <v>2683</v>
      </c>
      <c r="C27" s="18">
        <f>(2351.0/B27*100)</f>
        <v/>
      </c>
      <c r="D27" s="19" t="n">
        <v>332</v>
      </c>
      <c r="E27" s="18" t="n">
        <v>34.43137698</v>
      </c>
      <c r="F27" s="20" t="n">
        <v>2.190539</v>
      </c>
      <c r="G27" s="18" t="n">
        <v>63.19333093</v>
      </c>
      <c r="H27" s="20" t="n">
        <v>2.14297696</v>
      </c>
      <c r="I27" s="18" t="n">
        <v>0</v>
      </c>
      <c r="J27" s="20" t="n">
        <v>0</v>
      </c>
      <c r="K27" s="18" t="n">
        <v>0</v>
      </c>
      <c r="L27" s="20" t="n">
        <v>0</v>
      </c>
      <c r="M27" s="18" t="n">
        <v>0</v>
      </c>
      <c r="N27" s="20" t="n">
        <v>0</v>
      </c>
      <c r="O27" s="18" t="n">
        <v>0</v>
      </c>
      <c r="P27" s="20" t="n">
        <v>0</v>
      </c>
      <c r="Q27" s="18" t="n">
        <v>2.37529209</v>
      </c>
      <c r="R27" s="20" t="n">
        <v>0.85965255</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36.88543147</v>
      </c>
      <c r="F29" s="20" t="n">
        <v>2.51073674</v>
      </c>
      <c r="G29" s="18" t="n">
        <v>62.69888651</v>
      </c>
      <c r="H29" s="20" t="n">
        <v>2.5301472</v>
      </c>
      <c r="I29" s="18" t="n">
        <v>0</v>
      </c>
      <c r="J29" s="20" t="n">
        <v>0</v>
      </c>
      <c r="K29" s="18" t="n">
        <v>0</v>
      </c>
      <c r="L29" s="20" t="n">
        <v>0</v>
      </c>
      <c r="M29" s="18" t="n">
        <v>0</v>
      </c>
      <c r="N29" s="20" t="n">
        <v>0</v>
      </c>
      <c r="O29" s="18" t="n">
        <v>0</v>
      </c>
      <c r="P29" s="20" t="n">
        <v>0</v>
      </c>
      <c r="Q29" s="18" t="n">
        <v>0.41568202</v>
      </c>
      <c r="R29" s="20" t="n">
        <v>0.40059063</v>
      </c>
    </row>
    <row r="30" spans="1:18">
      <c r="A30" s="15" t="s">
        <v>452</v>
      </c>
      <c r="B30" s="17" t="n">
        <v>2257</v>
      </c>
      <c r="C30" s="18">
        <f>(1965.0/B30*100)</f>
        <v/>
      </c>
      <c r="D30" s="19" t="n">
        <v>292</v>
      </c>
      <c r="E30" s="18" t="n">
        <v>36.32649303</v>
      </c>
      <c r="F30" s="20" t="n">
        <v>3.10288752</v>
      </c>
      <c r="G30" s="18" t="n">
        <v>60.41083323</v>
      </c>
      <c r="H30" s="20" t="n">
        <v>3.22905557</v>
      </c>
      <c r="I30" s="18" t="n">
        <v>0</v>
      </c>
      <c r="J30" s="20" t="n">
        <v>0</v>
      </c>
      <c r="K30" s="18" t="n">
        <v>1.17800997</v>
      </c>
      <c r="L30" s="20" t="n">
        <v>0.72307855</v>
      </c>
      <c r="M30" s="18" t="n">
        <v>0</v>
      </c>
      <c r="N30" s="20" t="n">
        <v>0</v>
      </c>
      <c r="O30" s="18" t="n">
        <v>0</v>
      </c>
      <c r="P30" s="20" t="n">
        <v>0</v>
      </c>
      <c r="Q30" s="18" t="n">
        <v>2.08466377</v>
      </c>
      <c r="R30" s="20" t="n">
        <v>0.9196074</v>
      </c>
    </row>
    <row r="31" spans="1:18">
      <c r="A31" s="15" t="s">
        <v>453</v>
      </c>
      <c r="B31" s="17" t="n">
        <v>2706</v>
      </c>
      <c r="C31" s="18">
        <f>(2376.0/B31*100)</f>
        <v/>
      </c>
      <c r="D31" s="19" t="n">
        <v>330</v>
      </c>
      <c r="E31" s="18" t="n">
        <v>44.52056498</v>
      </c>
      <c r="F31" s="20" t="n">
        <v>2.82086856</v>
      </c>
      <c r="G31" s="18" t="n">
        <v>53.63912673</v>
      </c>
      <c r="H31" s="20" t="n">
        <v>2.88089607</v>
      </c>
      <c r="I31" s="18" t="n">
        <v>0</v>
      </c>
      <c r="J31" s="20" t="n">
        <v>0</v>
      </c>
      <c r="K31" s="18" t="n">
        <v>0.88101489</v>
      </c>
      <c r="L31" s="20" t="n">
        <v>0.50282424</v>
      </c>
      <c r="M31" s="18" t="n">
        <v>0</v>
      </c>
      <c r="N31" s="20" t="n">
        <v>0</v>
      </c>
      <c r="O31" s="18" t="n">
        <v>0</v>
      </c>
      <c r="P31" s="20" t="n">
        <v>0</v>
      </c>
      <c r="Q31" s="18" t="n">
        <v>0.9592934</v>
      </c>
      <c r="R31" s="20" t="n">
        <v>0.60425843</v>
      </c>
    </row>
    <row r="32" spans="1:18">
      <c r="A32" s="15" t="s">
        <v>454</v>
      </c>
      <c r="B32" s="17" t="n">
        <v>2209</v>
      </c>
      <c r="C32" s="18">
        <f>(1828.0/B32*100)</f>
        <v/>
      </c>
      <c r="D32" s="19" t="n">
        <v>381</v>
      </c>
      <c r="E32" s="18" t="n">
        <v>24.5098604</v>
      </c>
      <c r="F32" s="20" t="n">
        <v>1.91825274</v>
      </c>
      <c r="G32" s="18" t="n">
        <v>75.24762646000001</v>
      </c>
      <c r="H32" s="20" t="n">
        <v>1.91366621</v>
      </c>
      <c r="I32" s="18" t="n">
        <v>0</v>
      </c>
      <c r="J32" s="20" t="n">
        <v>0</v>
      </c>
      <c r="K32" s="18" t="n">
        <v>0.24251315</v>
      </c>
      <c r="L32" s="20" t="n">
        <v>0.22771951</v>
      </c>
      <c r="M32" s="18" t="n">
        <v>0</v>
      </c>
      <c r="N32" s="20" t="n">
        <v>0</v>
      </c>
      <c r="O32" s="18" t="n">
        <v>0</v>
      </c>
      <c r="P32" s="20" t="n">
        <v>0</v>
      </c>
      <c r="Q32" s="18" t="n">
        <v>0</v>
      </c>
      <c r="R32" s="20" t="n">
        <v>0</v>
      </c>
    </row>
    <row r="33" spans="1:18">
      <c r="A33" s="15" t="s">
        <v>455</v>
      </c>
      <c r="B33" s="17" t="n">
        <v>3651</v>
      </c>
      <c r="C33" s="18">
        <f>(3205.0/B33*100)</f>
        <v/>
      </c>
      <c r="D33" s="19" t="n">
        <v>446</v>
      </c>
      <c r="E33" s="18" t="n">
        <v>36.81784569</v>
      </c>
      <c r="F33" s="20" t="n">
        <v>2.67307237</v>
      </c>
      <c r="G33" s="18" t="n">
        <v>62.61633421</v>
      </c>
      <c r="H33" s="20" t="n">
        <v>2.66630151</v>
      </c>
      <c r="I33" s="18" t="n">
        <v>0</v>
      </c>
      <c r="J33" s="20" t="n">
        <v>0</v>
      </c>
      <c r="K33" s="18" t="n">
        <v>0.04864259</v>
      </c>
      <c r="L33" s="20" t="n">
        <v>0.04897214</v>
      </c>
      <c r="M33" s="18" t="n">
        <v>0</v>
      </c>
      <c r="N33" s="20" t="n">
        <v>0</v>
      </c>
      <c r="O33" s="18" t="n">
        <v>0</v>
      </c>
      <c r="P33" s="20" t="n">
        <v>0</v>
      </c>
      <c r="Q33" s="18" t="n">
        <v>0.51717751</v>
      </c>
      <c r="R33" s="20" t="n">
        <v>0.36474057</v>
      </c>
    </row>
    <row r="34" spans="1:18">
      <c r="A34" s="15" t="s">
        <v>456</v>
      </c>
      <c r="B34" s="17" t="n">
        <v>3035</v>
      </c>
      <c r="C34" s="18">
        <f>(2659.0/B34*100)</f>
        <v/>
      </c>
      <c r="D34" s="19" t="n">
        <v>376</v>
      </c>
      <c r="E34" s="18" t="n">
        <v>56.19661699</v>
      </c>
      <c r="F34" s="20" t="n">
        <v>2.2303281</v>
      </c>
      <c r="G34" s="18" t="n">
        <v>41.67354924</v>
      </c>
      <c r="H34" s="20" t="n">
        <v>2.27139044</v>
      </c>
      <c r="I34" s="18" t="n">
        <v>0</v>
      </c>
      <c r="J34" s="20" t="n">
        <v>0</v>
      </c>
      <c r="K34" s="18" t="n">
        <v>0.3538552</v>
      </c>
      <c r="L34" s="20" t="n">
        <v>0.1994289</v>
      </c>
      <c r="M34" s="18" t="n">
        <v>0</v>
      </c>
      <c r="N34" s="20" t="n">
        <v>0</v>
      </c>
      <c r="O34" s="18" t="n">
        <v>0</v>
      </c>
      <c r="P34" s="20" t="n">
        <v>0</v>
      </c>
      <c r="Q34" s="18" t="n">
        <v>1.77597857</v>
      </c>
      <c r="R34" s="20" t="n">
        <v>0.75497908</v>
      </c>
    </row>
    <row r="35" spans="1:18">
      <c r="A35" s="15" t="s">
        <v>457</v>
      </c>
      <c r="B35" s="17" t="n">
        <v>2901</v>
      </c>
      <c r="C35" s="18">
        <f>(2529.0/B35*100)</f>
        <v/>
      </c>
      <c r="D35" s="19" t="n">
        <v>372</v>
      </c>
      <c r="E35" s="18" t="n">
        <v>29.23525011</v>
      </c>
      <c r="F35" s="20" t="n">
        <v>2.43544834</v>
      </c>
      <c r="G35" s="18" t="n">
        <v>70.66799324999999</v>
      </c>
      <c r="H35" s="20" t="n">
        <v>2.44112739</v>
      </c>
      <c r="I35" s="18" t="n">
        <v>0</v>
      </c>
      <c r="J35" s="20" t="n">
        <v>0</v>
      </c>
      <c r="K35" s="18" t="n">
        <v>0.09675664</v>
      </c>
      <c r="L35" s="20" t="n">
        <v>0.09808828</v>
      </c>
      <c r="M35" s="18" t="n">
        <v>0</v>
      </c>
      <c r="N35" s="20" t="n">
        <v>0</v>
      </c>
      <c r="O35" s="18" t="n">
        <v>0</v>
      </c>
      <c r="P35" s="20" t="n">
        <v>0</v>
      </c>
      <c r="Q35" s="18" t="n">
        <v>0</v>
      </c>
      <c r="R35" s="20" t="n">
        <v>0</v>
      </c>
    </row>
    <row r="36" spans="1:18">
      <c r="A36" s="15" t="s">
        <v>458</v>
      </c>
      <c r="B36" s="17" t="n">
        <v>3404</v>
      </c>
      <c r="C36" s="18">
        <f>(3010.0/B36*100)</f>
        <v/>
      </c>
      <c r="D36" s="19" t="n">
        <v>394</v>
      </c>
      <c r="E36" s="18" t="n">
        <v>48.25685718</v>
      </c>
      <c r="F36" s="20" t="n">
        <v>2.8691936</v>
      </c>
      <c r="G36" s="18" t="n">
        <v>49.94231057</v>
      </c>
      <c r="H36" s="20" t="n">
        <v>2.94846863</v>
      </c>
      <c r="I36" s="18" t="n">
        <v>0</v>
      </c>
      <c r="J36" s="20" t="n">
        <v>0</v>
      </c>
      <c r="K36" s="18" t="n">
        <v>0.36971911</v>
      </c>
      <c r="L36" s="20" t="n">
        <v>0.40800514</v>
      </c>
      <c r="M36" s="18" t="n">
        <v>0</v>
      </c>
      <c r="N36" s="20" t="n">
        <v>0</v>
      </c>
      <c r="O36" s="18" t="n">
        <v>0</v>
      </c>
      <c r="P36" s="20" t="n">
        <v>0</v>
      </c>
      <c r="Q36" s="18" t="n">
        <v>1.43111314</v>
      </c>
      <c r="R36" s="20" t="n">
        <v>0.67639822</v>
      </c>
    </row>
    <row r="37" spans="1:18">
      <c r="A37" s="15" t="s">
        <v>459</v>
      </c>
      <c r="B37" s="17" t="n">
        <v>2731</v>
      </c>
      <c r="C37" s="18">
        <f>(2413.0/B37*100)</f>
        <v/>
      </c>
      <c r="D37" s="19" t="n">
        <v>318</v>
      </c>
      <c r="E37" s="18" t="n">
        <v>26.26985154</v>
      </c>
      <c r="F37" s="20" t="n">
        <v>2.74451095</v>
      </c>
      <c r="G37" s="18" t="n">
        <v>71.99033253</v>
      </c>
      <c r="H37" s="20" t="n">
        <v>2.87688552</v>
      </c>
      <c r="I37" s="18" t="n">
        <v>0</v>
      </c>
      <c r="J37" s="20" t="n">
        <v>0</v>
      </c>
      <c r="K37" s="18" t="n">
        <v>0.59791754</v>
      </c>
      <c r="L37" s="20" t="n">
        <v>0.43646613</v>
      </c>
      <c r="M37" s="18" t="n">
        <v>0</v>
      </c>
      <c r="N37" s="20" t="n">
        <v>0</v>
      </c>
      <c r="O37" s="18" t="n">
        <v>0</v>
      </c>
      <c r="P37" s="20" t="n">
        <v>0</v>
      </c>
      <c r="Q37" s="18" t="n">
        <v>1.14189839</v>
      </c>
      <c r="R37" s="20" t="n">
        <v>0.58454179</v>
      </c>
    </row>
    <row r="38" spans="1:18">
      <c r="A38" s="15" t="s">
        <v>460</v>
      </c>
      <c r="B38" s="17" t="n">
        <v>2807</v>
      </c>
      <c r="C38" s="18">
        <f>(2378.0/B38*100)</f>
        <v/>
      </c>
      <c r="D38" s="19" t="n">
        <v>429</v>
      </c>
      <c r="E38" s="18" t="n">
        <v>45.20507671</v>
      </c>
      <c r="F38" s="20" t="n">
        <v>2.46565604</v>
      </c>
      <c r="G38" s="18" t="n">
        <v>53.46058074</v>
      </c>
      <c r="H38" s="20" t="n">
        <v>2.5397032</v>
      </c>
      <c r="I38" s="18" t="n">
        <v>0</v>
      </c>
      <c r="J38" s="20" t="n">
        <v>0</v>
      </c>
      <c r="K38" s="18" t="n">
        <v>0</v>
      </c>
      <c r="L38" s="20" t="n">
        <v>0</v>
      </c>
      <c r="M38" s="18" t="n">
        <v>0</v>
      </c>
      <c r="N38" s="20" t="n">
        <v>0</v>
      </c>
      <c r="O38" s="18" t="n">
        <v>0</v>
      </c>
      <c r="P38" s="20" t="n">
        <v>0</v>
      </c>
      <c r="Q38" s="18" t="n">
        <v>1.33434255</v>
      </c>
      <c r="R38" s="20" t="n">
        <v>0.65427127</v>
      </c>
    </row>
    <row r="39" spans="1:18">
      <c r="A39" s="15" t="s">
        <v>461</v>
      </c>
      <c r="B39" s="17" t="n">
        <v>2938</v>
      </c>
      <c r="C39" s="18">
        <f>(2572.0/B39*100)</f>
        <v/>
      </c>
      <c r="D39" s="19" t="n">
        <v>366</v>
      </c>
      <c r="E39" s="18" t="n">
        <v>51.99169901</v>
      </c>
      <c r="F39" s="20" t="n">
        <v>2.975892</v>
      </c>
      <c r="G39" s="18" t="n">
        <v>46.62299858</v>
      </c>
      <c r="H39" s="20" t="n">
        <v>2.99427565</v>
      </c>
      <c r="I39" s="18" t="n">
        <v>0</v>
      </c>
      <c r="J39" s="20" t="n">
        <v>0</v>
      </c>
      <c r="K39" s="18" t="n">
        <v>1.04625782</v>
      </c>
      <c r="L39" s="20" t="n">
        <v>0.67425036</v>
      </c>
      <c r="M39" s="18" t="n">
        <v>0</v>
      </c>
      <c r="N39" s="20" t="n">
        <v>0</v>
      </c>
      <c r="O39" s="18" t="n">
        <v>0</v>
      </c>
      <c r="P39" s="20" t="n">
        <v>0</v>
      </c>
      <c r="Q39" s="18" t="n">
        <v>0.33904458</v>
      </c>
      <c r="R39" s="20" t="n">
        <v>0.2530398</v>
      </c>
    </row>
    <row r="40" spans="1:18">
      <c r="A40" s="15" t="s">
        <v>462</v>
      </c>
      <c r="B40" s="17" t="n">
        <v>6922</v>
      </c>
      <c r="C40" s="18">
        <f>(6045.0/B40*100)</f>
        <v/>
      </c>
      <c r="D40" s="19" t="n">
        <v>877</v>
      </c>
      <c r="E40" s="18" t="n">
        <v>36.09030282</v>
      </c>
      <c r="F40" s="20" t="n">
        <v>2.42129128</v>
      </c>
      <c r="G40" s="18" t="n">
        <v>61.7891537</v>
      </c>
      <c r="H40" s="20" t="n">
        <v>2.32853942</v>
      </c>
      <c r="I40" s="18" t="n">
        <v>0</v>
      </c>
      <c r="J40" s="20" t="n">
        <v>0</v>
      </c>
      <c r="K40" s="18" t="n">
        <v>0.34155674</v>
      </c>
      <c r="L40" s="20" t="n">
        <v>0.21255216</v>
      </c>
      <c r="M40" s="18" t="n">
        <v>0</v>
      </c>
      <c r="N40" s="20" t="n">
        <v>0</v>
      </c>
      <c r="O40" s="18" t="n">
        <v>0</v>
      </c>
      <c r="P40" s="20" t="n">
        <v>0</v>
      </c>
      <c r="Q40" s="18" t="n">
        <v>1.77898674</v>
      </c>
      <c r="R40" s="20" t="n">
        <v>0.6249197399999999</v>
      </c>
    </row>
    <row r="41" spans="1:18">
      <c r="A41" s="15" t="s">
        <v>463</v>
      </c>
      <c r="B41" s="17" t="n">
        <v>2854</v>
      </c>
      <c r="C41" s="18">
        <f>(2539.0/B41*100)</f>
        <v/>
      </c>
      <c r="D41" s="19" t="n">
        <v>315</v>
      </c>
      <c r="E41" s="18" t="n">
        <v>42.98375676</v>
      </c>
      <c r="F41" s="20" t="n">
        <v>3.28950844</v>
      </c>
      <c r="G41" s="18" t="n">
        <v>56.37014368</v>
      </c>
      <c r="H41" s="20" t="n">
        <v>3.28161131</v>
      </c>
      <c r="I41" s="18" t="n">
        <v>0</v>
      </c>
      <c r="J41" s="20" t="n">
        <v>0</v>
      </c>
      <c r="K41" s="18" t="n">
        <v>0</v>
      </c>
      <c r="L41" s="20" t="n">
        <v>0</v>
      </c>
      <c r="M41" s="18" t="n">
        <v>0</v>
      </c>
      <c r="N41" s="20" t="n">
        <v>0</v>
      </c>
      <c r="O41" s="18" t="n">
        <v>0</v>
      </c>
      <c r="P41" s="20" t="n">
        <v>0</v>
      </c>
      <c r="Q41" s="18" t="n">
        <v>0.64609956</v>
      </c>
      <c r="R41" s="20" t="n">
        <v>0.46837106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(4124.0/B48*100)</f>
        <v/>
      </c>
      <c r="D48" s="19" t="n">
        <v>558</v>
      </c>
      <c r="E48" s="18" t="n">
        <v>26.07466343</v>
      </c>
      <c r="F48" s="20" t="n">
        <v>2.56812349</v>
      </c>
      <c r="G48" s="18" t="n">
        <v>72.69755874000001</v>
      </c>
      <c r="H48" s="20" t="n">
        <v>2.61660229</v>
      </c>
      <c r="I48" s="18" t="n">
        <v>0</v>
      </c>
      <c r="J48" s="20" t="n">
        <v>0</v>
      </c>
      <c r="K48" s="18" t="n">
        <v>0.6234198399999999</v>
      </c>
      <c r="L48" s="20" t="n">
        <v>0.54412521</v>
      </c>
      <c r="M48" s="18" t="n">
        <v>0</v>
      </c>
      <c r="N48" s="20" t="n">
        <v>0</v>
      </c>
      <c r="O48" s="18" t="n">
        <v>0</v>
      </c>
      <c r="P48" s="20" t="n">
        <v>0</v>
      </c>
      <c r="Q48" s="18" t="n">
        <v>0.60435799</v>
      </c>
      <c r="R48" s="20" t="n">
        <v>0.44022893</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(2632.0/B51*100)</f>
        <v/>
      </c>
      <c r="D51" s="19" t="n">
        <v>381</v>
      </c>
      <c r="E51" s="18" t="n">
        <v>34.62452637</v>
      </c>
      <c r="F51" s="20" t="n">
        <v>2.15032472</v>
      </c>
      <c r="G51" s="18" t="n">
        <v>64.47347658</v>
      </c>
      <c r="H51" s="20" t="n">
        <v>2.20436977</v>
      </c>
      <c r="I51" s="18" t="n">
        <v>0</v>
      </c>
      <c r="J51" s="20" t="n">
        <v>0</v>
      </c>
      <c r="K51" s="18" t="n">
        <v>0</v>
      </c>
      <c r="L51" s="20" t="n">
        <v>0</v>
      </c>
      <c r="M51" s="18" t="n">
        <v>0</v>
      </c>
      <c r="N51" s="20" t="n">
        <v>0</v>
      </c>
      <c r="O51" s="18" t="n">
        <v>0</v>
      </c>
      <c r="P51" s="20" t="n">
        <v>0</v>
      </c>
      <c r="Q51" s="18" t="n">
        <v>0.90199706</v>
      </c>
      <c r="R51" s="20" t="n">
        <v>0.52689113</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(2351.0/B55*100)</f>
        <v/>
      </c>
      <c r="D55" s="19" t="n">
        <v>324</v>
      </c>
      <c r="E55" s="18" t="n">
        <v>17.87279218</v>
      </c>
      <c r="F55" s="20" t="n">
        <v>2.2926594</v>
      </c>
      <c r="G55" s="18" t="n">
        <v>81.24924082</v>
      </c>
      <c r="H55" s="20" t="n">
        <v>2.32525619</v>
      </c>
      <c r="I55" s="18" t="n">
        <v>0</v>
      </c>
      <c r="J55" s="20" t="n">
        <v>0</v>
      </c>
      <c r="K55" s="18" t="n">
        <v>0.87796701</v>
      </c>
      <c r="L55" s="20" t="n">
        <v>0.64863153</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(2789.0/B61*100)</f>
        <v/>
      </c>
      <c r="D61" s="19" t="n">
        <v>412</v>
      </c>
      <c r="E61" s="18" t="n">
        <v>29.06810012</v>
      </c>
      <c r="F61" s="20" t="n">
        <v>2.93016779</v>
      </c>
      <c r="G61" s="18" t="n">
        <v>69.88235735000001</v>
      </c>
      <c r="H61" s="20" t="n">
        <v>2.89470053</v>
      </c>
      <c r="I61" s="18" t="n">
        <v>0</v>
      </c>
      <c r="J61" s="20" t="n">
        <v>0</v>
      </c>
      <c r="K61" s="18" t="n">
        <v>0.37516361</v>
      </c>
      <c r="L61" s="20" t="n">
        <v>0.32598913</v>
      </c>
      <c r="M61" s="18" t="n">
        <v>0</v>
      </c>
      <c r="N61" s="20" t="n">
        <v>0</v>
      </c>
      <c r="O61" s="18" t="n">
        <v>0</v>
      </c>
      <c r="P61" s="20" t="n">
        <v>0</v>
      </c>
      <c r="Q61" s="18" t="n">
        <v>0.67437892</v>
      </c>
      <c r="R61" s="20" t="n">
        <v>0.51079119</v>
      </c>
    </row>
    <row r="62" spans="1:18">
      <c r="A62" s="15" t="s">
        <v>486</v>
      </c>
      <c r="B62" s="17" t="n">
        <v>2230</v>
      </c>
      <c r="C62" s="18">
        <f>(1966.0/B62*100)</f>
        <v/>
      </c>
      <c r="D62" s="19" t="n">
        <v>264</v>
      </c>
      <c r="E62" s="18" t="n">
        <v>33.75565193</v>
      </c>
      <c r="F62" s="20" t="n">
        <v>2.94503661</v>
      </c>
      <c r="G62" s="18" t="n">
        <v>65.8682171</v>
      </c>
      <c r="H62" s="20" t="n">
        <v>2.86876569</v>
      </c>
      <c r="I62" s="18" t="n">
        <v>0</v>
      </c>
      <c r="J62" s="20" t="n">
        <v>0</v>
      </c>
      <c r="K62" s="18" t="n">
        <v>0</v>
      </c>
      <c r="L62" s="20" t="n">
        <v>0</v>
      </c>
      <c r="M62" s="18" t="n">
        <v>0</v>
      </c>
      <c r="N62" s="20" t="n">
        <v>0</v>
      </c>
      <c r="O62" s="18" t="n">
        <v>0</v>
      </c>
      <c r="P62" s="20" t="n">
        <v>0</v>
      </c>
      <c r="Q62" s="18" t="n">
        <v>0.37613097</v>
      </c>
      <c r="R62" s="20" t="n">
        <v>0.37763605</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(2450.0/B67*100)</f>
        <v/>
      </c>
      <c r="D67" s="19" t="n">
        <v>321</v>
      </c>
      <c r="E67" s="18" t="n">
        <v>44.40386337</v>
      </c>
      <c r="F67" s="20" t="n">
        <v>2.60442446</v>
      </c>
      <c r="G67" s="18" t="n">
        <v>49.74906485</v>
      </c>
      <c r="H67" s="20" t="n">
        <v>2.69764866</v>
      </c>
      <c r="I67" s="18" t="n">
        <v>0</v>
      </c>
      <c r="J67" s="20" t="n">
        <v>0</v>
      </c>
      <c r="K67" s="18" t="n">
        <v>1.97562996</v>
      </c>
      <c r="L67" s="20" t="n">
        <v>0.74578624</v>
      </c>
      <c r="M67" s="18" t="n">
        <v>0</v>
      </c>
      <c r="N67" s="20" t="n">
        <v>0</v>
      </c>
      <c r="O67" s="18" t="n">
        <v>0</v>
      </c>
      <c r="P67" s="20" t="n">
        <v>0</v>
      </c>
      <c r="Q67" s="18" t="n">
        <v>3.87144182</v>
      </c>
      <c r="R67" s="20" t="n">
        <v>1.08799257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(2761.0/B72*100)</f>
        <v/>
      </c>
      <c r="D72" s="19" t="n">
        <v>346</v>
      </c>
      <c r="E72" s="18" t="n">
        <v>16.86128595</v>
      </c>
      <c r="F72" s="20" t="n">
        <v>1.90596229</v>
      </c>
      <c r="G72" s="18" t="n">
        <v>81.06866794</v>
      </c>
      <c r="H72" s="20" t="n">
        <v>2.02967322</v>
      </c>
      <c r="I72" s="18" t="n">
        <v>0</v>
      </c>
      <c r="J72" s="20" t="n">
        <v>0</v>
      </c>
      <c r="K72" s="18" t="n">
        <v>0.2958914</v>
      </c>
      <c r="L72" s="20" t="n">
        <v>0.18233348</v>
      </c>
      <c r="M72" s="18" t="n">
        <v>0</v>
      </c>
      <c r="N72" s="20" t="n">
        <v>0</v>
      </c>
      <c r="O72" s="18" t="n">
        <v>0</v>
      </c>
      <c r="P72" s="20" t="n">
        <v>0</v>
      </c>
      <c r="Q72" s="18" t="n">
        <v>1.77415471</v>
      </c>
      <c r="R72" s="20" t="n">
        <v>0.93477517</v>
      </c>
    </row>
    <row r="73" spans="1:18">
      <c r="A73" s="15" t="s">
        <v>497</v>
      </c>
      <c r="B73" s="17" t="n">
        <v>2973</v>
      </c>
      <c r="C73" s="18">
        <f>(2583.0/B73*100)</f>
        <v/>
      </c>
      <c r="D73" s="19" t="n">
        <v>390</v>
      </c>
      <c r="E73" s="18" t="n">
        <v>30.38006354</v>
      </c>
      <c r="F73" s="20" t="n">
        <v>2.19728888</v>
      </c>
      <c r="G73" s="18" t="n">
        <v>68.70626088</v>
      </c>
      <c r="H73" s="20" t="n">
        <v>2.21301907</v>
      </c>
      <c r="I73" s="18" t="n">
        <v>0</v>
      </c>
      <c r="J73" s="20" t="n">
        <v>0</v>
      </c>
      <c r="K73" s="18" t="n">
        <v>0.58596997</v>
      </c>
      <c r="L73" s="20" t="n">
        <v>0.03984291</v>
      </c>
      <c r="M73" s="18" t="n">
        <v>0</v>
      </c>
      <c r="N73" s="20" t="n">
        <v>0</v>
      </c>
      <c r="O73" s="18" t="n">
        <v>0</v>
      </c>
      <c r="P73" s="20" t="n">
        <v>0</v>
      </c>
      <c r="Q73" s="18" t="n">
        <v>0.32770561</v>
      </c>
      <c r="R73" s="20" t="n">
        <v>0.33053998</v>
      </c>
    </row>
    <row r="74" spans="1:18">
      <c r="A74" s="15" t="s">
        <v>498</v>
      </c>
      <c r="B74" s="17" t="n">
        <v>3819</v>
      </c>
      <c r="C74" s="18">
        <f>(3337.0/B74*100)</f>
        <v/>
      </c>
      <c r="D74" s="19" t="n">
        <v>482</v>
      </c>
      <c r="E74" s="18" t="n">
        <v>32.9684495</v>
      </c>
      <c r="F74" s="20" t="n">
        <v>2.39238702</v>
      </c>
      <c r="G74" s="18" t="n">
        <v>66.40634056</v>
      </c>
      <c r="H74" s="20" t="n">
        <v>2.40298943</v>
      </c>
      <c r="I74" s="18" t="n">
        <v>0</v>
      </c>
      <c r="J74" s="20" t="n">
        <v>0</v>
      </c>
      <c r="K74" s="18" t="n">
        <v>0.36169911</v>
      </c>
      <c r="L74" s="20" t="n">
        <v>0.22647576</v>
      </c>
      <c r="M74" s="18" t="n">
        <v>0</v>
      </c>
      <c r="N74" s="20" t="n">
        <v>0</v>
      </c>
      <c r="O74" s="18" t="n">
        <v>0</v>
      </c>
      <c r="P74" s="20" t="n">
        <v>0</v>
      </c>
      <c r="Q74" s="18" t="n">
        <v>0.26351083</v>
      </c>
      <c r="R74" s="20" t="n">
        <v>0.26268854</v>
      </c>
    </row>
    <row r="75" spans="1:18">
      <c r="A75" s="15" t="s">
        <v>499</v>
      </c>
      <c r="B75" s="17" t="n">
        <v>4652</v>
      </c>
      <c r="C75" s="18">
        <f>(4119.0/B75*100)</f>
        <v/>
      </c>
      <c r="D75" s="19" t="n">
        <v>533</v>
      </c>
      <c r="E75" s="18" t="n">
        <v>62.70243811</v>
      </c>
      <c r="F75" s="20" t="n">
        <v>2.65670241</v>
      </c>
      <c r="G75" s="18" t="n">
        <v>36.09645007</v>
      </c>
      <c r="H75" s="20" t="n">
        <v>2.71786201</v>
      </c>
      <c r="I75" s="18" t="n">
        <v>0</v>
      </c>
      <c r="J75" s="20" t="n">
        <v>0</v>
      </c>
      <c r="K75" s="18" t="n">
        <v>0.25740347</v>
      </c>
      <c r="L75" s="20" t="n">
        <v>0.25572901</v>
      </c>
      <c r="M75" s="18" t="n">
        <v>0</v>
      </c>
      <c r="N75" s="20" t="n">
        <v>0</v>
      </c>
      <c r="O75" s="18" t="n">
        <v>0</v>
      </c>
      <c r="P75" s="20" t="n">
        <v>0</v>
      </c>
      <c r="Q75" s="18" t="n">
        <v>0.94370836</v>
      </c>
      <c r="R75" s="20" t="n">
        <v>0.49977743</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(14054.0/B82*100)</f>
        <v/>
      </c>
      <c r="D82" s="19" t="n">
        <v>1907</v>
      </c>
      <c r="E82" s="18" t="n">
        <v>44.05339168</v>
      </c>
      <c r="F82" s="20" t="n">
        <v>1.5503862</v>
      </c>
      <c r="G82" s="18" t="n">
        <v>54.20788833</v>
      </c>
      <c r="H82" s="20" t="n">
        <v>1.62846801</v>
      </c>
      <c r="I82" s="18" t="n">
        <v>0</v>
      </c>
      <c r="J82" s="20" t="n">
        <v>0</v>
      </c>
      <c r="K82" s="18" t="n">
        <v>0.49102848</v>
      </c>
      <c r="L82" s="20" t="n">
        <v>0.33026834</v>
      </c>
      <c r="M82" s="18" t="n">
        <v>0</v>
      </c>
      <c r="N82" s="20" t="n">
        <v>0</v>
      </c>
      <c r="O82" s="18" t="n">
        <v>0</v>
      </c>
      <c r="P82" s="20" t="n">
        <v>0</v>
      </c>
      <c r="Q82" s="18" t="n">
        <v>1.24769151</v>
      </c>
      <c r="R82" s="20" t="n">
        <v>0.41825238</v>
      </c>
    </row>
    <row r="83" spans="1:18">
      <c r="A83" s="15" t="s">
        <v>507</v>
      </c>
      <c r="B83" s="17" t="n">
        <v>808</v>
      </c>
      <c r="C83" s="18">
        <f>(713.0/B83*100)</f>
        <v/>
      </c>
      <c r="D83" s="19" t="n">
        <v>95</v>
      </c>
      <c r="E83" s="18" t="n">
        <v>31.21677955</v>
      </c>
      <c r="F83" s="20" t="n">
        <v>5.15841524</v>
      </c>
      <c r="G83" s="18" t="n">
        <v>68.78322045</v>
      </c>
      <c r="H83" s="20" t="n">
        <v>5.15841524</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(824.0/B84*100)</f>
        <v/>
      </c>
      <c r="D84" s="19" t="n">
        <v>114</v>
      </c>
      <c r="E84" s="18" t="n">
        <v>46.14677654</v>
      </c>
      <c r="F84" s="20" t="n">
        <v>4.38435685</v>
      </c>
      <c r="G84" s="18" t="n">
        <v>53.17476948</v>
      </c>
      <c r="H84" s="20" t="n">
        <v>4.57703877</v>
      </c>
      <c r="I84" s="18" t="n">
        <v>0</v>
      </c>
      <c r="J84" s="20" t="n">
        <v>0</v>
      </c>
      <c r="K84" s="18" t="n">
        <v>0</v>
      </c>
      <c r="L84" s="20" t="n">
        <v>0</v>
      </c>
      <c r="M84" s="18" t="n">
        <v>0</v>
      </c>
      <c r="N84" s="20" t="n">
        <v>0</v>
      </c>
      <c r="O84" s="18" t="n">
        <v>0</v>
      </c>
      <c r="P84" s="20" t="n">
        <v>0</v>
      </c>
      <c r="Q84" s="18" t="n">
        <v>0.67845398</v>
      </c>
      <c r="R84" s="20" t="n">
        <v>0.68510289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(6279.0/B7*100)</f>
        <v/>
      </c>
      <c r="D7" s="19" t="n">
        <v>884</v>
      </c>
      <c r="E7" s="18" t="n">
        <v>50.80085286</v>
      </c>
      <c r="F7" s="20" t="n">
        <v>2.23433023</v>
      </c>
      <c r="G7" s="18" t="n">
        <v>48.33498354</v>
      </c>
      <c r="H7" s="20" t="n">
        <v>2.20348335</v>
      </c>
      <c r="I7" s="18" t="n">
        <v>0</v>
      </c>
      <c r="J7" s="20" t="n">
        <v>0</v>
      </c>
      <c r="K7" s="18" t="n">
        <v>0.20882024</v>
      </c>
      <c r="L7" s="20" t="n">
        <v>0.10986961</v>
      </c>
      <c r="M7" s="18" t="n">
        <v>0</v>
      </c>
      <c r="N7" s="20" t="n">
        <v>0</v>
      </c>
      <c r="O7" s="18" t="n">
        <v>0</v>
      </c>
      <c r="P7" s="20" t="n">
        <v>0</v>
      </c>
      <c r="Q7" s="18" t="n">
        <v>0.65534336</v>
      </c>
      <c r="R7" s="20" t="n">
        <v>0.30286257</v>
      </c>
    </row>
    <row r="8" spans="1:18">
      <c r="A8" s="15" t="s">
        <v>430</v>
      </c>
      <c r="B8" s="17" t="n">
        <v>3443</v>
      </c>
      <c r="C8" s="18">
        <f>(3016.0/B8*100)</f>
        <v/>
      </c>
      <c r="D8" s="19" t="n">
        <v>427</v>
      </c>
      <c r="E8" s="18" t="n">
        <v>41.91644855</v>
      </c>
      <c r="F8" s="20" t="n">
        <v>2.42675201</v>
      </c>
      <c r="G8" s="18" t="n">
        <v>56.69917678</v>
      </c>
      <c r="H8" s="20" t="n">
        <v>2.40995486</v>
      </c>
      <c r="I8" s="18" t="n">
        <v>0</v>
      </c>
      <c r="J8" s="20" t="n">
        <v>0</v>
      </c>
      <c r="K8" s="18" t="n">
        <v>0.86900347</v>
      </c>
      <c r="L8" s="20" t="n">
        <v>0.36635441</v>
      </c>
      <c r="M8" s="18" t="n">
        <v>0</v>
      </c>
      <c r="N8" s="20" t="n">
        <v>0</v>
      </c>
      <c r="O8" s="18" t="n">
        <v>0</v>
      </c>
      <c r="P8" s="20" t="n">
        <v>0</v>
      </c>
      <c r="Q8" s="18" t="n">
        <v>0.51537119</v>
      </c>
      <c r="R8" s="20" t="n">
        <v>0.35963196</v>
      </c>
    </row>
    <row r="9" spans="1:18">
      <c r="A9" s="15" t="s">
        <v>431</v>
      </c>
      <c r="B9" s="17" t="n">
        <v>4752</v>
      </c>
      <c r="C9" s="18">
        <f>(4187.0/B9*100)</f>
        <v/>
      </c>
      <c r="D9" s="19" t="n">
        <v>565</v>
      </c>
      <c r="E9" s="18" t="n">
        <v>41.92335698</v>
      </c>
      <c r="F9" s="20" t="n">
        <v>2.10920879</v>
      </c>
      <c r="G9" s="18" t="n">
        <v>56.30023372</v>
      </c>
      <c r="H9" s="20" t="n">
        <v>2.14274121</v>
      </c>
      <c r="I9" s="18" t="n">
        <v>0</v>
      </c>
      <c r="J9" s="20" t="n">
        <v>0</v>
      </c>
      <c r="K9" s="18" t="n">
        <v>1.15428768</v>
      </c>
      <c r="L9" s="20" t="n">
        <v>0.48390572</v>
      </c>
      <c r="M9" s="18" t="n">
        <v>0</v>
      </c>
      <c r="N9" s="20" t="n">
        <v>0</v>
      </c>
      <c r="O9" s="18" t="n">
        <v>0</v>
      </c>
      <c r="P9" s="20" t="n">
        <v>0</v>
      </c>
      <c r="Q9" s="18" t="n">
        <v>0.62212162</v>
      </c>
      <c r="R9" s="20" t="n">
        <v>0.32399095</v>
      </c>
    </row>
    <row r="10" spans="1:18">
      <c r="A10" s="15" t="s">
        <v>432</v>
      </c>
      <c r="B10" s="17" t="n">
        <v>10022</v>
      </c>
      <c r="C10" s="18">
        <f>(8807.0/B10*100)</f>
        <v/>
      </c>
      <c r="D10" s="19" t="n">
        <v>1215</v>
      </c>
      <c r="E10" s="18" t="n">
        <v>46.48707423</v>
      </c>
      <c r="F10" s="20" t="n">
        <v>2.07573231</v>
      </c>
      <c r="G10" s="18" t="n">
        <v>52.78226639</v>
      </c>
      <c r="H10" s="20" t="n">
        <v>2.09360163</v>
      </c>
      <c r="I10" s="18" t="n">
        <v>0</v>
      </c>
      <c r="J10" s="20" t="n">
        <v>0</v>
      </c>
      <c r="K10" s="18" t="n">
        <v>0.6099466099999999</v>
      </c>
      <c r="L10" s="20" t="n">
        <v>0.26820453</v>
      </c>
      <c r="M10" s="18" t="n">
        <v>0</v>
      </c>
      <c r="N10" s="20" t="n">
        <v>0</v>
      </c>
      <c r="O10" s="18" t="n">
        <v>0</v>
      </c>
      <c r="P10" s="20" t="n">
        <v>0</v>
      </c>
      <c r="Q10" s="18" t="n">
        <v>0.12071277</v>
      </c>
      <c r="R10" s="20" t="n">
        <v>0.08903137999999999</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(3020.0/B12*100)</f>
        <v/>
      </c>
      <c r="D12" s="19" t="n">
        <v>402</v>
      </c>
      <c r="E12" s="18" t="n">
        <v>48.38363043</v>
      </c>
      <c r="F12" s="20" t="n">
        <v>2.71473186</v>
      </c>
      <c r="G12" s="18" t="n">
        <v>49.99588957</v>
      </c>
      <c r="H12" s="20" t="n">
        <v>2.73588799</v>
      </c>
      <c r="I12" s="18" t="n">
        <v>0</v>
      </c>
      <c r="J12" s="20" t="n">
        <v>0</v>
      </c>
      <c r="K12" s="18" t="n">
        <v>0</v>
      </c>
      <c r="L12" s="20" t="n">
        <v>0</v>
      </c>
      <c r="M12" s="18" t="n">
        <v>0</v>
      </c>
      <c r="N12" s="20" t="n">
        <v>0</v>
      </c>
      <c r="O12" s="18" t="n">
        <v>0</v>
      </c>
      <c r="P12" s="20" t="n">
        <v>0</v>
      </c>
      <c r="Q12" s="18" t="n">
        <v>1.62048</v>
      </c>
      <c r="R12" s="20" t="n">
        <v>0.91252272</v>
      </c>
    </row>
    <row r="13" spans="1:18">
      <c r="A13" s="15" t="s">
        <v>435</v>
      </c>
      <c r="B13" s="17" t="n">
        <v>3602</v>
      </c>
      <c r="C13" s="18">
        <f>(3190.0/B13*100)</f>
        <v/>
      </c>
      <c r="D13" s="19" t="n">
        <v>412</v>
      </c>
      <c r="E13" s="18" t="n">
        <v>57.54454689</v>
      </c>
      <c r="F13" s="20" t="n">
        <v>3.09131396</v>
      </c>
      <c r="G13" s="18" t="n">
        <v>41.67309461</v>
      </c>
      <c r="H13" s="20" t="n">
        <v>2.98041045</v>
      </c>
      <c r="I13" s="18" t="n">
        <v>0</v>
      </c>
      <c r="J13" s="20" t="n">
        <v>0</v>
      </c>
      <c r="K13" s="18" t="n">
        <v>0.78235851</v>
      </c>
      <c r="L13" s="20" t="n">
        <v>0.540812</v>
      </c>
      <c r="M13" s="18" t="n">
        <v>0</v>
      </c>
      <c r="N13" s="20" t="n">
        <v>0</v>
      </c>
      <c r="O13" s="18" t="n">
        <v>0</v>
      </c>
      <c r="P13" s="20" t="n">
        <v>0</v>
      </c>
      <c r="Q13" s="18" t="n">
        <v>0</v>
      </c>
      <c r="R13" s="20" t="n">
        <v>0</v>
      </c>
    </row>
    <row r="14" spans="1:18">
      <c r="A14" s="15" t="s">
        <v>436</v>
      </c>
      <c r="B14" s="17" t="n">
        <v>2788</v>
      </c>
      <c r="C14" s="18">
        <f>(2447.0/B14*100)</f>
        <v/>
      </c>
      <c r="D14" s="19" t="n">
        <v>341</v>
      </c>
      <c r="E14" s="18" t="n">
        <v>46.4908081</v>
      </c>
      <c r="F14" s="20" t="n">
        <v>3.46617945</v>
      </c>
      <c r="G14" s="18" t="n">
        <v>53.2468455</v>
      </c>
      <c r="H14" s="20" t="n">
        <v>3.48030046</v>
      </c>
      <c r="I14" s="18" t="n">
        <v>0</v>
      </c>
      <c r="J14" s="20" t="n">
        <v>0</v>
      </c>
      <c r="K14" s="18" t="n">
        <v>0.2623464</v>
      </c>
      <c r="L14" s="20" t="n">
        <v>0.26296045</v>
      </c>
      <c r="M14" s="18" t="n">
        <v>0</v>
      </c>
      <c r="N14" s="20" t="n">
        <v>0</v>
      </c>
      <c r="O14" s="18" t="n">
        <v>0</v>
      </c>
      <c r="P14" s="20" t="n">
        <v>0</v>
      </c>
      <c r="Q14" s="18" t="n">
        <v>0</v>
      </c>
      <c r="R14" s="20" t="n">
        <v>0</v>
      </c>
    </row>
    <row r="15" spans="1:18">
      <c r="A15" s="15" t="s">
        <v>437</v>
      </c>
      <c r="B15" s="17" t="n">
        <v>2863</v>
      </c>
      <c r="C15" s="18">
        <f>(2521.0/B15*100)</f>
        <v/>
      </c>
      <c r="D15" s="19" t="n">
        <v>342</v>
      </c>
      <c r="E15" s="18" t="n">
        <v>36.96202112</v>
      </c>
      <c r="F15" s="20" t="n">
        <v>2.51626326</v>
      </c>
      <c r="G15" s="18" t="n">
        <v>62.72321565</v>
      </c>
      <c r="H15" s="20" t="n">
        <v>2.48762384</v>
      </c>
      <c r="I15" s="18" t="n">
        <v>0</v>
      </c>
      <c r="J15" s="20" t="n">
        <v>0</v>
      </c>
      <c r="K15" s="18" t="n">
        <v>0.31476323</v>
      </c>
      <c r="L15" s="20" t="n">
        <v>0.29615123</v>
      </c>
      <c r="M15" s="18" t="n">
        <v>0</v>
      </c>
      <c r="N15" s="20" t="n">
        <v>0</v>
      </c>
      <c r="O15" s="18" t="n">
        <v>0</v>
      </c>
      <c r="P15" s="20" t="n">
        <v>0</v>
      </c>
      <c r="Q15" s="18" t="n">
        <v>0</v>
      </c>
      <c r="R15" s="20" t="n">
        <v>0</v>
      </c>
    </row>
    <row r="16" spans="1:18">
      <c r="A16" s="15" t="s">
        <v>438</v>
      </c>
      <c r="B16" s="17" t="n">
        <v>3111</v>
      </c>
      <c r="C16" s="18">
        <f>(2746.0/B16*100)</f>
        <v/>
      </c>
      <c r="D16" s="19" t="n">
        <v>365</v>
      </c>
      <c r="E16" s="18" t="n">
        <v>28.43959548</v>
      </c>
      <c r="F16" s="20" t="n">
        <v>2.12791513</v>
      </c>
      <c r="G16" s="18" t="n">
        <v>69.01721987000001</v>
      </c>
      <c r="H16" s="20" t="n">
        <v>2.00710104</v>
      </c>
      <c r="I16" s="18" t="n">
        <v>0</v>
      </c>
      <c r="J16" s="20" t="n">
        <v>0</v>
      </c>
      <c r="K16" s="18" t="n">
        <v>1.64950315</v>
      </c>
      <c r="L16" s="20" t="n">
        <v>0.72225445</v>
      </c>
      <c r="M16" s="18" t="n">
        <v>0</v>
      </c>
      <c r="N16" s="20" t="n">
        <v>0</v>
      </c>
      <c r="O16" s="18" t="n">
        <v>0</v>
      </c>
      <c r="P16" s="20" t="n">
        <v>0</v>
      </c>
      <c r="Q16" s="18" t="n">
        <v>0.8936815</v>
      </c>
      <c r="R16" s="20" t="n">
        <v>0.64019499</v>
      </c>
    </row>
    <row r="17" spans="1:18">
      <c r="A17" s="15" t="s">
        <v>439</v>
      </c>
      <c r="B17" s="17" t="n">
        <v>3197</v>
      </c>
      <c r="C17" s="18">
        <f>(2809.0/B17*100)</f>
        <v/>
      </c>
      <c r="D17" s="19" t="n">
        <v>388</v>
      </c>
      <c r="E17" s="18" t="n">
        <v>44.21628394</v>
      </c>
      <c r="F17" s="20" t="n">
        <v>2.69221389</v>
      </c>
      <c r="G17" s="18" t="n">
        <v>54.78978546</v>
      </c>
      <c r="H17" s="20" t="n">
        <v>2.83088395</v>
      </c>
      <c r="I17" s="18" t="n">
        <v>0</v>
      </c>
      <c r="J17" s="20" t="n">
        <v>0</v>
      </c>
      <c r="K17" s="18" t="n">
        <v>0.46197911</v>
      </c>
      <c r="L17" s="20" t="n">
        <v>0.33265759</v>
      </c>
      <c r="M17" s="18" t="n">
        <v>0</v>
      </c>
      <c r="N17" s="20" t="n">
        <v>0</v>
      </c>
      <c r="O17" s="18" t="n">
        <v>0</v>
      </c>
      <c r="P17" s="20" t="n">
        <v>0</v>
      </c>
      <c r="Q17" s="18" t="n">
        <v>0.53195149</v>
      </c>
      <c r="R17" s="20" t="n">
        <v>0.34609835</v>
      </c>
    </row>
    <row r="18" spans="1:18">
      <c r="A18" s="15" t="s">
        <v>440</v>
      </c>
      <c r="B18" s="17" t="n">
        <v>2706</v>
      </c>
      <c r="C18" s="18">
        <f>(2386.0/B18*100)</f>
        <v/>
      </c>
      <c r="D18" s="19" t="n">
        <v>320</v>
      </c>
      <c r="E18" s="18" t="n">
        <v>53.81778009</v>
      </c>
      <c r="F18" s="20" t="n">
        <v>2.87435029</v>
      </c>
      <c r="G18" s="18" t="n">
        <v>44.13740846</v>
      </c>
      <c r="H18" s="20" t="n">
        <v>2.73993695</v>
      </c>
      <c r="I18" s="18" t="n">
        <v>0</v>
      </c>
      <c r="J18" s="20" t="n">
        <v>0</v>
      </c>
      <c r="K18" s="18" t="n">
        <v>1.55254872</v>
      </c>
      <c r="L18" s="20" t="n">
        <v>0.69433985</v>
      </c>
      <c r="M18" s="18" t="n">
        <v>0</v>
      </c>
      <c r="N18" s="20" t="n">
        <v>0</v>
      </c>
      <c r="O18" s="18" t="n">
        <v>0</v>
      </c>
      <c r="P18" s="20" t="n">
        <v>0</v>
      </c>
      <c r="Q18" s="18" t="n">
        <v>0.49226274</v>
      </c>
      <c r="R18" s="20" t="n">
        <v>0.34161077</v>
      </c>
    </row>
    <row r="19" spans="1:18">
      <c r="A19" s="15" t="s">
        <v>441</v>
      </c>
      <c r="B19" s="17" t="n">
        <v>2850</v>
      </c>
      <c r="C19" s="18">
        <f>(2514.0/B19*100)</f>
        <v/>
      </c>
      <c r="D19" s="19" t="n">
        <v>336</v>
      </c>
      <c r="E19" s="18" t="n">
        <v>55.40212319</v>
      </c>
      <c r="F19" s="20" t="n">
        <v>2.67600904</v>
      </c>
      <c r="G19" s="18" t="n">
        <v>43.3516025</v>
      </c>
      <c r="H19" s="20" t="n">
        <v>2.54901579</v>
      </c>
      <c r="I19" s="18" t="n">
        <v>0</v>
      </c>
      <c r="J19" s="20" t="n">
        <v>0</v>
      </c>
      <c r="K19" s="18" t="n">
        <v>0.52900108</v>
      </c>
      <c r="L19" s="20" t="n">
        <v>0.37547537</v>
      </c>
      <c r="M19" s="18" t="n">
        <v>0</v>
      </c>
      <c r="N19" s="20" t="n">
        <v>0</v>
      </c>
      <c r="O19" s="18" t="n">
        <v>0</v>
      </c>
      <c r="P19" s="20" t="n">
        <v>0</v>
      </c>
      <c r="Q19" s="18" t="n">
        <v>0.71727323</v>
      </c>
      <c r="R19" s="20" t="n">
        <v>0.73669099</v>
      </c>
    </row>
    <row r="20" spans="1:18">
      <c r="A20" s="15" t="s">
        <v>442</v>
      </c>
      <c r="B20" s="17" t="n">
        <v>1741</v>
      </c>
      <c r="C20" s="18">
        <f>(1534.0/B20*100)</f>
        <v/>
      </c>
      <c r="D20" s="19" t="n">
        <v>207</v>
      </c>
      <c r="E20" s="18" t="n">
        <v>59.65850736</v>
      </c>
      <c r="F20" s="20" t="n">
        <v>2.93719434</v>
      </c>
      <c r="G20" s="18" t="n">
        <v>39.46756997</v>
      </c>
      <c r="H20" s="20" t="n">
        <v>2.84633511</v>
      </c>
      <c r="I20" s="18" t="n">
        <v>0</v>
      </c>
      <c r="J20" s="20" t="n">
        <v>0</v>
      </c>
      <c r="K20" s="18" t="n">
        <v>0.45995908</v>
      </c>
      <c r="L20" s="20" t="n">
        <v>0.46598854</v>
      </c>
      <c r="M20" s="18" t="n">
        <v>0</v>
      </c>
      <c r="N20" s="20" t="n">
        <v>0</v>
      </c>
      <c r="O20" s="18" t="n">
        <v>0</v>
      </c>
      <c r="P20" s="20" t="n">
        <v>0</v>
      </c>
      <c r="Q20" s="18" t="n">
        <v>0.41396359</v>
      </c>
      <c r="R20" s="20" t="n">
        <v>0.41708575</v>
      </c>
    </row>
    <row r="21" spans="1:18">
      <c r="A21" s="15" t="s">
        <v>443</v>
      </c>
      <c r="B21" s="17" t="n">
        <v>2833</v>
      </c>
      <c r="C21" s="18">
        <f>(2376.0/B21*100)</f>
        <v/>
      </c>
      <c r="D21" s="19" t="n">
        <v>457</v>
      </c>
      <c r="E21" s="18" t="n">
        <v>51.00191125</v>
      </c>
      <c r="F21" s="20" t="n">
        <v>2.27437059</v>
      </c>
      <c r="G21" s="18" t="n">
        <v>48.12937595</v>
      </c>
      <c r="H21" s="20" t="n">
        <v>2.19950408</v>
      </c>
      <c r="I21" s="18" t="n">
        <v>0</v>
      </c>
      <c r="J21" s="20" t="n">
        <v>0</v>
      </c>
      <c r="K21" s="18" t="n">
        <v>0.36220669</v>
      </c>
      <c r="L21" s="20" t="n">
        <v>0.21957539</v>
      </c>
      <c r="M21" s="18" t="n">
        <v>0</v>
      </c>
      <c r="N21" s="20" t="n">
        <v>0</v>
      </c>
      <c r="O21" s="18" t="n">
        <v>0</v>
      </c>
      <c r="P21" s="20" t="n">
        <v>0</v>
      </c>
      <c r="Q21" s="18" t="n">
        <v>0.50650611</v>
      </c>
      <c r="R21" s="20" t="n">
        <v>0.35480393</v>
      </c>
    </row>
    <row r="22" spans="1:18">
      <c r="A22" s="15" t="s">
        <v>444</v>
      </c>
      <c r="B22" s="17" t="n">
        <v>3667</v>
      </c>
      <c r="C22" s="18">
        <f>(3294.0/B22*100)</f>
        <v/>
      </c>
      <c r="D22" s="19" t="n">
        <v>373</v>
      </c>
      <c r="E22" s="18" t="n">
        <v>37.37453578</v>
      </c>
      <c r="F22" s="20" t="n">
        <v>2.72746782</v>
      </c>
      <c r="G22" s="18" t="n">
        <v>59.78927338</v>
      </c>
      <c r="H22" s="20" t="n">
        <v>2.64426113</v>
      </c>
      <c r="I22" s="18" t="n">
        <v>0</v>
      </c>
      <c r="J22" s="20" t="n">
        <v>0</v>
      </c>
      <c r="K22" s="18" t="n">
        <v>0.52871539</v>
      </c>
      <c r="L22" s="20" t="n">
        <v>0.38178647</v>
      </c>
      <c r="M22" s="18" t="n">
        <v>0</v>
      </c>
      <c r="N22" s="20" t="n">
        <v>0</v>
      </c>
      <c r="O22" s="18" t="n">
        <v>0</v>
      </c>
      <c r="P22" s="20" t="n">
        <v>0</v>
      </c>
      <c r="Q22" s="18" t="n">
        <v>2.30747545</v>
      </c>
      <c r="R22" s="20" t="n">
        <v>0.78794861</v>
      </c>
    </row>
    <row r="23" spans="1:18">
      <c r="A23" s="15" t="s">
        <v>445</v>
      </c>
      <c r="B23" s="17" t="n">
        <v>5792</v>
      </c>
      <c r="C23" s="18">
        <f>(5083.0/B23*100)</f>
        <v/>
      </c>
      <c r="D23" s="19" t="n">
        <v>709</v>
      </c>
      <c r="E23" s="18" t="n">
        <v>35.8419817</v>
      </c>
      <c r="F23" s="20" t="n">
        <v>2.51981459</v>
      </c>
      <c r="G23" s="18" t="n">
        <v>62.39613454</v>
      </c>
      <c r="H23" s="20" t="n">
        <v>2.83191662</v>
      </c>
      <c r="I23" s="18" t="n">
        <v>0</v>
      </c>
      <c r="J23" s="20" t="n">
        <v>0</v>
      </c>
      <c r="K23" s="18" t="n">
        <v>0.26640886</v>
      </c>
      <c r="L23" s="20" t="n">
        <v>0.16248402</v>
      </c>
      <c r="M23" s="18" t="n">
        <v>0</v>
      </c>
      <c r="N23" s="20" t="n">
        <v>0</v>
      </c>
      <c r="O23" s="18" t="n">
        <v>0</v>
      </c>
      <c r="P23" s="20" t="n">
        <v>0</v>
      </c>
      <c r="Q23" s="18" t="n">
        <v>1.49547489</v>
      </c>
      <c r="R23" s="20" t="n">
        <v>0.90660719</v>
      </c>
    </row>
    <row r="24" spans="1:18">
      <c r="A24" s="15" t="s">
        <v>446</v>
      </c>
      <c r="B24" s="17" t="n">
        <v>3309</v>
      </c>
      <c r="C24" s="18">
        <f>(2924.0/B24*100)</f>
        <v/>
      </c>
      <c r="D24" s="19" t="n">
        <v>385</v>
      </c>
      <c r="E24" s="18" t="n">
        <v>22.26881114</v>
      </c>
      <c r="F24" s="20" t="n">
        <v>2.10653724</v>
      </c>
      <c r="G24" s="18" t="n">
        <v>76.84116613</v>
      </c>
      <c r="H24" s="20" t="n">
        <v>2.12200697</v>
      </c>
      <c r="I24" s="18" t="n">
        <v>0</v>
      </c>
      <c r="J24" s="20" t="n">
        <v>0</v>
      </c>
      <c r="K24" s="18" t="n">
        <v>0.51707852</v>
      </c>
      <c r="L24" s="20" t="n">
        <v>0.36836114</v>
      </c>
      <c r="M24" s="18" t="n">
        <v>0</v>
      </c>
      <c r="N24" s="20" t="n">
        <v>0</v>
      </c>
      <c r="O24" s="18" t="n">
        <v>0</v>
      </c>
      <c r="P24" s="20" t="n">
        <v>0</v>
      </c>
      <c r="Q24" s="18" t="n">
        <v>0.3729442</v>
      </c>
      <c r="R24" s="20" t="n">
        <v>0.3736449</v>
      </c>
    </row>
    <row r="25" spans="1:18">
      <c r="A25" s="15" t="s">
        <v>447</v>
      </c>
      <c r="B25" s="17" t="n">
        <v>2669</v>
      </c>
      <c r="C25" s="18">
        <f>(2339.0/B25*100)</f>
        <v/>
      </c>
      <c r="D25" s="19" t="n">
        <v>330</v>
      </c>
      <c r="E25" s="18" t="n">
        <v>17.00214304</v>
      </c>
      <c r="F25" s="20" t="n">
        <v>1.84778314</v>
      </c>
      <c r="G25" s="18" t="n">
        <v>82.39314759</v>
      </c>
      <c r="H25" s="20" t="n">
        <v>1.85756583</v>
      </c>
      <c r="I25" s="18" t="n">
        <v>0</v>
      </c>
      <c r="J25" s="20" t="n">
        <v>0</v>
      </c>
      <c r="K25" s="18" t="n">
        <v>0.28467466</v>
      </c>
      <c r="L25" s="20" t="n">
        <v>0.28404007</v>
      </c>
      <c r="M25" s="18" t="n">
        <v>0</v>
      </c>
      <c r="N25" s="20" t="n">
        <v>0</v>
      </c>
      <c r="O25" s="18" t="n">
        <v>0</v>
      </c>
      <c r="P25" s="20" t="n">
        <v>0</v>
      </c>
      <c r="Q25" s="18" t="n">
        <v>0.32003471</v>
      </c>
      <c r="R25" s="20" t="n">
        <v>0.32210246</v>
      </c>
    </row>
    <row r="26" spans="1:18">
      <c r="A26" s="15" t="s">
        <v>448</v>
      </c>
      <c r="B26" s="17" t="n">
        <v>2419</v>
      </c>
      <c r="C26" s="18">
        <f>(2113.0/B26*100)</f>
        <v/>
      </c>
      <c r="D26" s="19" t="n">
        <v>306</v>
      </c>
      <c r="E26" s="18" t="n">
        <v>47.57734728</v>
      </c>
      <c r="F26" s="20" t="n">
        <v>3.30838262</v>
      </c>
      <c r="G26" s="18" t="n">
        <v>52.129651</v>
      </c>
      <c r="H26" s="20" t="n">
        <v>3.32560882</v>
      </c>
      <c r="I26" s="18" t="n">
        <v>0</v>
      </c>
      <c r="J26" s="20" t="n">
        <v>0</v>
      </c>
      <c r="K26" s="18" t="n">
        <v>0</v>
      </c>
      <c r="L26" s="20" t="n">
        <v>0</v>
      </c>
      <c r="M26" s="18" t="n">
        <v>0</v>
      </c>
      <c r="N26" s="20" t="n">
        <v>0</v>
      </c>
      <c r="O26" s="18" t="n">
        <v>0</v>
      </c>
      <c r="P26" s="20" t="n">
        <v>0</v>
      </c>
      <c r="Q26" s="18" t="n">
        <v>0.29300172</v>
      </c>
      <c r="R26" s="20" t="n">
        <v>0.29311152</v>
      </c>
    </row>
    <row r="27" spans="1:18">
      <c r="A27" s="15" t="s">
        <v>449</v>
      </c>
      <c r="B27" s="17" t="n">
        <v>2683</v>
      </c>
      <c r="C27" s="18">
        <f>(2358.0/B27*100)</f>
        <v/>
      </c>
      <c r="D27" s="19" t="n">
        <v>325</v>
      </c>
      <c r="E27" s="18" t="n">
        <v>45.31204317</v>
      </c>
      <c r="F27" s="20" t="n">
        <v>2.83474297</v>
      </c>
      <c r="G27" s="18" t="n">
        <v>54.06715523</v>
      </c>
      <c r="H27" s="20" t="n">
        <v>2.80584534</v>
      </c>
      <c r="I27" s="18" t="n">
        <v>0</v>
      </c>
      <c r="J27" s="20" t="n">
        <v>0</v>
      </c>
      <c r="K27" s="18" t="n">
        <v>0.31616436</v>
      </c>
      <c r="L27" s="20" t="n">
        <v>0.31238197</v>
      </c>
      <c r="M27" s="18" t="n">
        <v>0</v>
      </c>
      <c r="N27" s="20" t="n">
        <v>0</v>
      </c>
      <c r="O27" s="18" t="n">
        <v>0</v>
      </c>
      <c r="P27" s="20" t="n">
        <v>0</v>
      </c>
      <c r="Q27" s="18" t="n">
        <v>0.30463724</v>
      </c>
      <c r="R27" s="20" t="n">
        <v>0.30620912</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54.27455955</v>
      </c>
      <c r="F29" s="20" t="n">
        <v>2.81589274</v>
      </c>
      <c r="G29" s="18" t="n">
        <v>45.72544045</v>
      </c>
      <c r="H29" s="20" t="n">
        <v>2.81589274</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(1966.0/B30*100)</f>
        <v/>
      </c>
      <c r="D30" s="19" t="n">
        <v>291</v>
      </c>
      <c r="E30" s="18" t="n">
        <v>55.68266288</v>
      </c>
      <c r="F30" s="20" t="n">
        <v>3.03506095</v>
      </c>
      <c r="G30" s="18" t="n">
        <v>41.600452</v>
      </c>
      <c r="H30" s="20" t="n">
        <v>2.9596166</v>
      </c>
      <c r="I30" s="18" t="n">
        <v>0</v>
      </c>
      <c r="J30" s="20" t="n">
        <v>0</v>
      </c>
      <c r="K30" s="18" t="n">
        <v>1.52005894</v>
      </c>
      <c r="L30" s="20" t="n">
        <v>0.78861623</v>
      </c>
      <c r="M30" s="18" t="n">
        <v>0</v>
      </c>
      <c r="N30" s="20" t="n">
        <v>0</v>
      </c>
      <c r="O30" s="18" t="n">
        <v>0</v>
      </c>
      <c r="P30" s="20" t="n">
        <v>0</v>
      </c>
      <c r="Q30" s="18" t="n">
        <v>1.19682618</v>
      </c>
      <c r="R30" s="20" t="n">
        <v>0.70058485</v>
      </c>
    </row>
    <row r="31" spans="1:18">
      <c r="A31" s="15" t="s">
        <v>453</v>
      </c>
      <c r="B31" s="17" t="n">
        <v>2706</v>
      </c>
      <c r="C31" s="18">
        <f>(2377.0/B31*100)</f>
        <v/>
      </c>
      <c r="D31" s="19" t="n">
        <v>329</v>
      </c>
      <c r="E31" s="18" t="n">
        <v>40.71590344</v>
      </c>
      <c r="F31" s="20" t="n">
        <v>2.51227379</v>
      </c>
      <c r="G31" s="18" t="n">
        <v>56.88440492</v>
      </c>
      <c r="H31" s="20" t="n">
        <v>2.63465114</v>
      </c>
      <c r="I31" s="18" t="n">
        <v>0</v>
      </c>
      <c r="J31" s="20" t="n">
        <v>0</v>
      </c>
      <c r="K31" s="18" t="n">
        <v>1.76722449</v>
      </c>
      <c r="L31" s="20" t="n">
        <v>0.70772154</v>
      </c>
      <c r="M31" s="18" t="n">
        <v>0</v>
      </c>
      <c r="N31" s="20" t="n">
        <v>0</v>
      </c>
      <c r="O31" s="18" t="n">
        <v>0</v>
      </c>
      <c r="P31" s="20" t="n">
        <v>0</v>
      </c>
      <c r="Q31" s="18" t="n">
        <v>0.63246714</v>
      </c>
      <c r="R31" s="20" t="n">
        <v>0.43461263</v>
      </c>
    </row>
    <row r="32" spans="1:18">
      <c r="A32" s="15" t="s">
        <v>454</v>
      </c>
      <c r="B32" s="17" t="n">
        <v>2209</v>
      </c>
      <c r="C32" s="18">
        <f>(1829.0/B32*100)</f>
        <v/>
      </c>
      <c r="D32" s="19" t="n">
        <v>380</v>
      </c>
      <c r="E32" s="18" t="n">
        <v>46.2758471</v>
      </c>
      <c r="F32" s="20" t="n">
        <v>2.89205427</v>
      </c>
      <c r="G32" s="18" t="n">
        <v>52.71134914</v>
      </c>
      <c r="H32" s="20" t="n">
        <v>2.84868894</v>
      </c>
      <c r="I32" s="18" t="n">
        <v>0</v>
      </c>
      <c r="J32" s="20" t="n">
        <v>0</v>
      </c>
      <c r="K32" s="18" t="n">
        <v>0.47856143</v>
      </c>
      <c r="L32" s="20" t="n">
        <v>0.32471024</v>
      </c>
      <c r="M32" s="18" t="n">
        <v>0</v>
      </c>
      <c r="N32" s="20" t="n">
        <v>0</v>
      </c>
      <c r="O32" s="18" t="n">
        <v>0</v>
      </c>
      <c r="P32" s="20" t="n">
        <v>0</v>
      </c>
      <c r="Q32" s="18" t="n">
        <v>0.53424233</v>
      </c>
      <c r="R32" s="20" t="n">
        <v>0.32894767</v>
      </c>
    </row>
    <row r="33" spans="1:18">
      <c r="A33" s="15" t="s">
        <v>455</v>
      </c>
      <c r="B33" s="17" t="n">
        <v>3651</v>
      </c>
      <c r="C33" s="18">
        <f>(3210.0/B33*100)</f>
        <v/>
      </c>
      <c r="D33" s="19" t="n">
        <v>441</v>
      </c>
      <c r="E33" s="18" t="n">
        <v>34.40353712</v>
      </c>
      <c r="F33" s="20" t="n">
        <v>3.09714619</v>
      </c>
      <c r="G33" s="18" t="n">
        <v>65.48483068</v>
      </c>
      <c r="H33" s="20" t="n">
        <v>3.10817927</v>
      </c>
      <c r="I33" s="18" t="n">
        <v>0</v>
      </c>
      <c r="J33" s="20" t="n">
        <v>0</v>
      </c>
      <c r="K33" s="18" t="n">
        <v>0.1116322</v>
      </c>
      <c r="L33" s="20" t="n">
        <v>0.07885221000000001</v>
      </c>
      <c r="M33" s="18" t="n">
        <v>0</v>
      </c>
      <c r="N33" s="20" t="n">
        <v>0</v>
      </c>
      <c r="O33" s="18" t="n">
        <v>0</v>
      </c>
      <c r="P33" s="20" t="n">
        <v>0</v>
      </c>
      <c r="Q33" s="18" t="n">
        <v>0</v>
      </c>
      <c r="R33" s="20" t="n">
        <v>0</v>
      </c>
    </row>
    <row r="34" spans="1:18">
      <c r="A34" s="15" t="s">
        <v>456</v>
      </c>
      <c r="B34" s="17" t="n">
        <v>3035</v>
      </c>
      <c r="C34" s="18">
        <f>(2663.0/B34*100)</f>
        <v/>
      </c>
      <c r="D34" s="19" t="n">
        <v>372</v>
      </c>
      <c r="E34" s="18" t="n">
        <v>44.88460694</v>
      </c>
      <c r="F34" s="20" t="n">
        <v>2.75606255</v>
      </c>
      <c r="G34" s="18" t="n">
        <v>53.78510739</v>
      </c>
      <c r="H34" s="20" t="n">
        <v>2.76716113</v>
      </c>
      <c r="I34" s="18" t="n">
        <v>0</v>
      </c>
      <c r="J34" s="20" t="n">
        <v>0</v>
      </c>
      <c r="K34" s="18" t="n">
        <v>0.5882463</v>
      </c>
      <c r="L34" s="20" t="n">
        <v>0.28367128</v>
      </c>
      <c r="M34" s="18" t="n">
        <v>0</v>
      </c>
      <c r="N34" s="20" t="n">
        <v>0</v>
      </c>
      <c r="O34" s="18" t="n">
        <v>0</v>
      </c>
      <c r="P34" s="20" t="n">
        <v>0</v>
      </c>
      <c r="Q34" s="18" t="n">
        <v>0.74203937</v>
      </c>
      <c r="R34" s="20" t="n">
        <v>0.43451645</v>
      </c>
    </row>
    <row r="35" spans="1:18">
      <c r="A35" s="15" t="s">
        <v>457</v>
      </c>
      <c r="B35" s="17" t="n">
        <v>2901</v>
      </c>
      <c r="C35" s="18">
        <f>(2529.0/B35*100)</f>
        <v/>
      </c>
      <c r="D35" s="19" t="n">
        <v>372</v>
      </c>
      <c r="E35" s="18" t="n">
        <v>43.69080314</v>
      </c>
      <c r="F35" s="20" t="n">
        <v>2.84345076</v>
      </c>
      <c r="G35" s="18" t="n">
        <v>55.33936783</v>
      </c>
      <c r="H35" s="20" t="n">
        <v>2.80403919</v>
      </c>
      <c r="I35" s="18" t="n">
        <v>0</v>
      </c>
      <c r="J35" s="20" t="n">
        <v>0</v>
      </c>
      <c r="K35" s="18" t="n">
        <v>0.96982904</v>
      </c>
      <c r="L35" s="20" t="n">
        <v>0.61956811</v>
      </c>
      <c r="M35" s="18" t="n">
        <v>0</v>
      </c>
      <c r="N35" s="20" t="n">
        <v>0</v>
      </c>
      <c r="O35" s="18" t="n">
        <v>0</v>
      </c>
      <c r="P35" s="20" t="n">
        <v>0</v>
      </c>
      <c r="Q35" s="18" t="n">
        <v>0</v>
      </c>
      <c r="R35" s="20" t="n">
        <v>0</v>
      </c>
    </row>
    <row r="36" spans="1:18">
      <c r="A36" s="15" t="s">
        <v>458</v>
      </c>
      <c r="B36" s="17" t="n">
        <v>3404</v>
      </c>
      <c r="C36" s="18">
        <f>(3014.0/B36*100)</f>
        <v/>
      </c>
      <c r="D36" s="19" t="n">
        <v>390</v>
      </c>
      <c r="E36" s="18" t="n">
        <v>35.69872744</v>
      </c>
      <c r="F36" s="20" t="n">
        <v>2.8190163</v>
      </c>
      <c r="G36" s="18" t="n">
        <v>63.92859536</v>
      </c>
      <c r="H36" s="20" t="n">
        <v>2.80838285</v>
      </c>
      <c r="I36" s="18" t="n">
        <v>0</v>
      </c>
      <c r="J36" s="20" t="n">
        <v>0</v>
      </c>
      <c r="K36" s="18" t="n">
        <v>0.3726772</v>
      </c>
      <c r="L36" s="20" t="n">
        <v>0.41123825</v>
      </c>
      <c r="M36" s="18" t="n">
        <v>0</v>
      </c>
      <c r="N36" s="20" t="n">
        <v>0</v>
      </c>
      <c r="O36" s="18" t="n">
        <v>0</v>
      </c>
      <c r="P36" s="20" t="n">
        <v>0</v>
      </c>
      <c r="Q36" s="18" t="n">
        <v>0</v>
      </c>
      <c r="R36" s="20" t="n">
        <v>0</v>
      </c>
    </row>
    <row r="37" spans="1:18">
      <c r="A37" s="15" t="s">
        <v>459</v>
      </c>
      <c r="B37" s="17" t="n">
        <v>2731</v>
      </c>
      <c r="C37" s="18">
        <f>(2419.0/B37*100)</f>
        <v/>
      </c>
      <c r="D37" s="19" t="n">
        <v>312</v>
      </c>
      <c r="E37" s="18" t="n">
        <v>45.66724499</v>
      </c>
      <c r="F37" s="20" t="n">
        <v>2.94002564</v>
      </c>
      <c r="G37" s="18" t="n">
        <v>53.10945302</v>
      </c>
      <c r="H37" s="20" t="n">
        <v>3.0087475</v>
      </c>
      <c r="I37" s="18" t="n">
        <v>0</v>
      </c>
      <c r="J37" s="20" t="n">
        <v>0</v>
      </c>
      <c r="K37" s="18" t="n">
        <v>0.91025164</v>
      </c>
      <c r="L37" s="20" t="n">
        <v>0.53540504</v>
      </c>
      <c r="M37" s="18" t="n">
        <v>0</v>
      </c>
      <c r="N37" s="20" t="n">
        <v>0</v>
      </c>
      <c r="O37" s="18" t="n">
        <v>0</v>
      </c>
      <c r="P37" s="20" t="n">
        <v>0</v>
      </c>
      <c r="Q37" s="18" t="n">
        <v>0.31305035</v>
      </c>
      <c r="R37" s="20" t="n">
        <v>0.31060166</v>
      </c>
    </row>
    <row r="38" spans="1:18">
      <c r="A38" s="15" t="s">
        <v>460</v>
      </c>
      <c r="B38" s="17" t="n">
        <v>2807</v>
      </c>
      <c r="C38" s="18">
        <f>(2381.0/B38*100)</f>
        <v/>
      </c>
      <c r="D38" s="19" t="n">
        <v>426</v>
      </c>
      <c r="E38" s="18" t="n">
        <v>38.38891057</v>
      </c>
      <c r="F38" s="20" t="n">
        <v>2.21796181</v>
      </c>
      <c r="G38" s="18" t="n">
        <v>60.23192033</v>
      </c>
      <c r="H38" s="20" t="n">
        <v>2.28706735</v>
      </c>
      <c r="I38" s="18" t="n">
        <v>0</v>
      </c>
      <c r="J38" s="20" t="n">
        <v>0</v>
      </c>
      <c r="K38" s="18" t="n">
        <v>0.8530744300000001</v>
      </c>
      <c r="L38" s="20" t="n">
        <v>0.55626936</v>
      </c>
      <c r="M38" s="18" t="n">
        <v>0</v>
      </c>
      <c r="N38" s="20" t="n">
        <v>0</v>
      </c>
      <c r="O38" s="18" t="n">
        <v>0</v>
      </c>
      <c r="P38" s="20" t="n">
        <v>0</v>
      </c>
      <c r="Q38" s="18" t="n">
        <v>0.52609467</v>
      </c>
      <c r="R38" s="20" t="n">
        <v>0.36089397</v>
      </c>
    </row>
    <row r="39" spans="1:18">
      <c r="A39" s="15" t="s">
        <v>461</v>
      </c>
      <c r="B39" s="17" t="n">
        <v>2938</v>
      </c>
      <c r="C39" s="18">
        <f>(2572.0/B39*100)</f>
        <v/>
      </c>
      <c r="D39" s="19" t="n">
        <v>366</v>
      </c>
      <c r="E39" s="18" t="n">
        <v>64.36229715</v>
      </c>
      <c r="F39" s="20" t="n">
        <v>2.37759338</v>
      </c>
      <c r="G39" s="18" t="n">
        <v>33.65264129</v>
      </c>
      <c r="H39" s="20" t="n">
        <v>2.39180471</v>
      </c>
      <c r="I39" s="18" t="n">
        <v>0</v>
      </c>
      <c r="J39" s="20" t="n">
        <v>0</v>
      </c>
      <c r="K39" s="18" t="n">
        <v>1.04625782</v>
      </c>
      <c r="L39" s="20" t="n">
        <v>0.67425036</v>
      </c>
      <c r="M39" s="18" t="n">
        <v>0</v>
      </c>
      <c r="N39" s="20" t="n">
        <v>0</v>
      </c>
      <c r="O39" s="18" t="n">
        <v>0</v>
      </c>
      <c r="P39" s="20" t="n">
        <v>0</v>
      </c>
      <c r="Q39" s="18" t="n">
        <v>0.93880375</v>
      </c>
      <c r="R39" s="20" t="n">
        <v>0.45228247</v>
      </c>
    </row>
    <row r="40" spans="1:18">
      <c r="A40" s="15" t="s">
        <v>462</v>
      </c>
      <c r="B40" s="17" t="n">
        <v>6922</v>
      </c>
      <c r="C40" s="18">
        <f>(6046.0/B40*100)</f>
        <v/>
      </c>
      <c r="D40" s="19" t="n">
        <v>876</v>
      </c>
      <c r="E40" s="18" t="n">
        <v>62.52115293</v>
      </c>
      <c r="F40" s="20" t="n">
        <v>2.41131594</v>
      </c>
      <c r="G40" s="18" t="n">
        <v>36.08201033</v>
      </c>
      <c r="H40" s="20" t="n">
        <v>2.52415058</v>
      </c>
      <c r="I40" s="18" t="n">
        <v>0</v>
      </c>
      <c r="J40" s="20" t="n">
        <v>0</v>
      </c>
      <c r="K40" s="18" t="n">
        <v>0.69446144</v>
      </c>
      <c r="L40" s="20" t="n">
        <v>0.39211213</v>
      </c>
      <c r="M40" s="18" t="n">
        <v>0</v>
      </c>
      <c r="N40" s="20" t="n">
        <v>0</v>
      </c>
      <c r="O40" s="18" t="n">
        <v>0</v>
      </c>
      <c r="P40" s="20" t="n">
        <v>0</v>
      </c>
      <c r="Q40" s="18" t="n">
        <v>0.70237529</v>
      </c>
      <c r="R40" s="20" t="n">
        <v>0.45966768</v>
      </c>
    </row>
    <row r="41" spans="1:18">
      <c r="A41" s="15" t="s">
        <v>463</v>
      </c>
      <c r="B41" s="17" t="n">
        <v>2854</v>
      </c>
      <c r="C41" s="18">
        <f>(2539.0/B41*100)</f>
        <v/>
      </c>
      <c r="D41" s="19" t="n">
        <v>315</v>
      </c>
      <c r="E41" s="18" t="n">
        <v>56.95865073</v>
      </c>
      <c r="F41" s="20" t="n">
        <v>3.21683059</v>
      </c>
      <c r="G41" s="18" t="n">
        <v>41.67342526</v>
      </c>
      <c r="H41" s="20" t="n">
        <v>3.29573174</v>
      </c>
      <c r="I41" s="18" t="n">
        <v>0</v>
      </c>
      <c r="J41" s="20" t="n">
        <v>0</v>
      </c>
      <c r="K41" s="18" t="n">
        <v>0.58571677</v>
      </c>
      <c r="L41" s="20" t="n">
        <v>0.42118419</v>
      </c>
      <c r="M41" s="18" t="n">
        <v>0</v>
      </c>
      <c r="N41" s="20" t="n">
        <v>0</v>
      </c>
      <c r="O41" s="18" t="n">
        <v>0</v>
      </c>
      <c r="P41" s="20" t="n">
        <v>0</v>
      </c>
      <c r="Q41" s="18" t="n">
        <v>0.78220724</v>
      </c>
      <c r="R41" s="20" t="n">
        <v>0.5573088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(4125.0/B48*100)</f>
        <v/>
      </c>
      <c r="D48" s="19" t="n">
        <v>557</v>
      </c>
      <c r="E48" s="18" t="n">
        <v>37.0605108</v>
      </c>
      <c r="F48" s="20" t="n">
        <v>3.06035596</v>
      </c>
      <c r="G48" s="18" t="n">
        <v>61.4814675</v>
      </c>
      <c r="H48" s="20" t="n">
        <v>3.09557628</v>
      </c>
      <c r="I48" s="18" t="n">
        <v>0</v>
      </c>
      <c r="J48" s="20" t="n">
        <v>0</v>
      </c>
      <c r="K48" s="18" t="n">
        <v>0.94964533</v>
      </c>
      <c r="L48" s="20" t="n">
        <v>0.62995097</v>
      </c>
      <c r="M48" s="18" t="n">
        <v>0</v>
      </c>
      <c r="N48" s="20" t="n">
        <v>0</v>
      </c>
      <c r="O48" s="18" t="n">
        <v>0</v>
      </c>
      <c r="P48" s="20" t="n">
        <v>0</v>
      </c>
      <c r="Q48" s="18" t="n">
        <v>0.50837637</v>
      </c>
      <c r="R48" s="20" t="n">
        <v>0.42969909</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(2635.0/B51*100)</f>
        <v/>
      </c>
      <c r="D51" s="19" t="n">
        <v>378</v>
      </c>
      <c r="E51" s="18" t="n">
        <v>46.96371248</v>
      </c>
      <c r="F51" s="20" t="n">
        <v>2.38462709</v>
      </c>
      <c r="G51" s="18" t="n">
        <v>52.00222223</v>
      </c>
      <c r="H51" s="20" t="n">
        <v>2.34915408</v>
      </c>
      <c r="I51" s="18" t="n">
        <v>0</v>
      </c>
      <c r="J51" s="20" t="n">
        <v>0</v>
      </c>
      <c r="K51" s="18" t="n">
        <v>0</v>
      </c>
      <c r="L51" s="20" t="n">
        <v>0</v>
      </c>
      <c r="M51" s="18" t="n">
        <v>0</v>
      </c>
      <c r="N51" s="20" t="n">
        <v>0</v>
      </c>
      <c r="O51" s="18" t="n">
        <v>0</v>
      </c>
      <c r="P51" s="20" t="n">
        <v>0</v>
      </c>
      <c r="Q51" s="18" t="n">
        <v>1.03406529</v>
      </c>
      <c r="R51" s="20" t="n">
        <v>0.44601925</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(2352.0/B55*100)</f>
        <v/>
      </c>
      <c r="D55" s="19" t="n">
        <v>323</v>
      </c>
      <c r="E55" s="18" t="n">
        <v>37.50940236</v>
      </c>
      <c r="F55" s="20" t="n">
        <v>2.48221821</v>
      </c>
      <c r="G55" s="18" t="n">
        <v>60.39055749</v>
      </c>
      <c r="H55" s="20" t="n">
        <v>2.39266641</v>
      </c>
      <c r="I55" s="18" t="n">
        <v>0</v>
      </c>
      <c r="J55" s="20" t="n">
        <v>0</v>
      </c>
      <c r="K55" s="18" t="n">
        <v>0.87989504</v>
      </c>
      <c r="L55" s="20" t="n">
        <v>0.65005765</v>
      </c>
      <c r="M55" s="18" t="n">
        <v>0</v>
      </c>
      <c r="N55" s="20" t="n">
        <v>0</v>
      </c>
      <c r="O55" s="18" t="n">
        <v>0</v>
      </c>
      <c r="P55" s="20" t="n">
        <v>0</v>
      </c>
      <c r="Q55" s="18" t="n">
        <v>1.2201451</v>
      </c>
      <c r="R55" s="20" t="n">
        <v>0.63188157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(2791.0/B61*100)</f>
        <v/>
      </c>
      <c r="D61" s="19" t="n">
        <v>410</v>
      </c>
      <c r="E61" s="18" t="n">
        <v>55.44102732</v>
      </c>
      <c r="F61" s="20" t="n">
        <v>2.53779782</v>
      </c>
      <c r="G61" s="18" t="n">
        <v>43.56851964</v>
      </c>
      <c r="H61" s="20" t="n">
        <v>2.46324922</v>
      </c>
      <c r="I61" s="18" t="n">
        <v>0</v>
      </c>
      <c r="J61" s="20" t="n">
        <v>0</v>
      </c>
      <c r="K61" s="18" t="n">
        <v>0.37784961</v>
      </c>
      <c r="L61" s="20" t="n">
        <v>0.32815519</v>
      </c>
      <c r="M61" s="18" t="n">
        <v>0</v>
      </c>
      <c r="N61" s="20" t="n">
        <v>0</v>
      </c>
      <c r="O61" s="18" t="n">
        <v>0</v>
      </c>
      <c r="P61" s="20" t="n">
        <v>0</v>
      </c>
      <c r="Q61" s="18" t="n">
        <v>0.6126034299999999</v>
      </c>
      <c r="R61" s="20" t="n">
        <v>0.43740921</v>
      </c>
    </row>
    <row r="62" spans="1:18">
      <c r="A62" s="15" t="s">
        <v>486</v>
      </c>
      <c r="B62" s="17" t="n">
        <v>2230</v>
      </c>
      <c r="C62" s="18">
        <f>(1969.0/B62*100)</f>
        <v/>
      </c>
      <c r="D62" s="19" t="n">
        <v>261</v>
      </c>
      <c r="E62" s="18" t="n">
        <v>47.47883741</v>
      </c>
      <c r="F62" s="20" t="n">
        <v>3.02003533</v>
      </c>
      <c r="G62" s="18" t="n">
        <v>52.11619401</v>
      </c>
      <c r="H62" s="20" t="n">
        <v>3.02201235</v>
      </c>
      <c r="I62" s="18" t="n">
        <v>0</v>
      </c>
      <c r="J62" s="20" t="n">
        <v>0</v>
      </c>
      <c r="K62" s="18" t="n">
        <v>0</v>
      </c>
      <c r="L62" s="20" t="n">
        <v>0</v>
      </c>
      <c r="M62" s="18" t="n">
        <v>0</v>
      </c>
      <c r="N62" s="20" t="n">
        <v>0</v>
      </c>
      <c r="O62" s="18" t="n">
        <v>0</v>
      </c>
      <c r="P62" s="20" t="n">
        <v>0</v>
      </c>
      <c r="Q62" s="18" t="n">
        <v>0.40496858</v>
      </c>
      <c r="R62" s="20" t="n">
        <v>0.40048972</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(2453.0/B67*100)</f>
        <v/>
      </c>
      <c r="D67" s="19" t="n">
        <v>318</v>
      </c>
      <c r="E67" s="18" t="n">
        <v>63.44496838</v>
      </c>
      <c r="F67" s="20" t="n">
        <v>2.37999701</v>
      </c>
      <c r="G67" s="18" t="n">
        <v>30.76839998</v>
      </c>
      <c r="H67" s="20" t="n">
        <v>2.47627471</v>
      </c>
      <c r="I67" s="18" t="n">
        <v>0</v>
      </c>
      <c r="J67" s="20" t="n">
        <v>0</v>
      </c>
      <c r="K67" s="18" t="n">
        <v>1.99633533</v>
      </c>
      <c r="L67" s="20" t="n">
        <v>0.7533101</v>
      </c>
      <c r="M67" s="18" t="n">
        <v>0</v>
      </c>
      <c r="N67" s="20" t="n">
        <v>0</v>
      </c>
      <c r="O67" s="18" t="n">
        <v>0</v>
      </c>
      <c r="P67" s="20" t="n">
        <v>0</v>
      </c>
      <c r="Q67" s="18" t="n">
        <v>3.7902963</v>
      </c>
      <c r="R67" s="20" t="n">
        <v>1.11487272</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(2764.0/B72*100)</f>
        <v/>
      </c>
      <c r="D72" s="19" t="n">
        <v>343</v>
      </c>
      <c r="E72" s="18" t="n">
        <v>46.80714387</v>
      </c>
      <c r="F72" s="20" t="n">
        <v>3.08111518</v>
      </c>
      <c r="G72" s="18" t="n">
        <v>52.73995952</v>
      </c>
      <c r="H72" s="20" t="n">
        <v>3.09481073</v>
      </c>
      <c r="I72" s="18" t="n">
        <v>0</v>
      </c>
      <c r="J72" s="20" t="n">
        <v>0</v>
      </c>
      <c r="K72" s="18" t="n">
        <v>0.29831894</v>
      </c>
      <c r="L72" s="20" t="n">
        <v>0.1833568</v>
      </c>
      <c r="M72" s="18" t="n">
        <v>0</v>
      </c>
      <c r="N72" s="20" t="n">
        <v>0</v>
      </c>
      <c r="O72" s="18" t="n">
        <v>0</v>
      </c>
      <c r="P72" s="20" t="n">
        <v>0</v>
      </c>
      <c r="Q72" s="18" t="n">
        <v>0.15457767</v>
      </c>
      <c r="R72" s="20" t="n">
        <v>0.22022069</v>
      </c>
    </row>
    <row r="73" spans="1:18">
      <c r="A73" s="15" t="s">
        <v>497</v>
      </c>
      <c r="B73" s="17" t="n">
        <v>2973</v>
      </c>
      <c r="C73" s="18">
        <f>(2583.0/B73*100)</f>
        <v/>
      </c>
      <c r="D73" s="19" t="n">
        <v>390</v>
      </c>
      <c r="E73" s="18" t="n">
        <v>45.73237737</v>
      </c>
      <c r="F73" s="20" t="n">
        <v>3.01443665</v>
      </c>
      <c r="G73" s="18" t="n">
        <v>53.16112781</v>
      </c>
      <c r="H73" s="20" t="n">
        <v>3.07346597</v>
      </c>
      <c r="I73" s="18" t="n">
        <v>0</v>
      </c>
      <c r="J73" s="20" t="n">
        <v>0</v>
      </c>
      <c r="K73" s="18" t="n">
        <v>0.58596997</v>
      </c>
      <c r="L73" s="20" t="n">
        <v>0.03984291</v>
      </c>
      <c r="M73" s="18" t="n">
        <v>0</v>
      </c>
      <c r="N73" s="20" t="n">
        <v>0</v>
      </c>
      <c r="O73" s="18" t="n">
        <v>0</v>
      </c>
      <c r="P73" s="20" t="n">
        <v>0</v>
      </c>
      <c r="Q73" s="18" t="n">
        <v>0.52052485</v>
      </c>
      <c r="R73" s="20" t="n">
        <v>0.36722298</v>
      </c>
    </row>
    <row r="74" spans="1:18">
      <c r="A74" s="15" t="s">
        <v>498</v>
      </c>
      <c r="B74" s="17" t="n">
        <v>3819</v>
      </c>
      <c r="C74" s="18">
        <f>(3337.0/B74*100)</f>
        <v/>
      </c>
      <c r="D74" s="19" t="n">
        <v>482</v>
      </c>
      <c r="E74" s="18" t="n">
        <v>35.11720038</v>
      </c>
      <c r="F74" s="20" t="n">
        <v>3.04103341</v>
      </c>
      <c r="G74" s="18" t="n">
        <v>64.52110052</v>
      </c>
      <c r="H74" s="20" t="n">
        <v>3.03824688</v>
      </c>
      <c r="I74" s="18" t="n">
        <v>0</v>
      </c>
      <c r="J74" s="20" t="n">
        <v>0</v>
      </c>
      <c r="K74" s="18" t="n">
        <v>0.36169911</v>
      </c>
      <c r="L74" s="20" t="n">
        <v>0.22647576</v>
      </c>
      <c r="M74" s="18" t="n">
        <v>0</v>
      </c>
      <c r="N74" s="20" t="n">
        <v>0</v>
      </c>
      <c r="O74" s="18" t="n">
        <v>0</v>
      </c>
      <c r="P74" s="20" t="n">
        <v>0</v>
      </c>
      <c r="Q74" s="18" t="n">
        <v>0</v>
      </c>
      <c r="R74" s="20" t="n">
        <v>0</v>
      </c>
    </row>
    <row r="75" spans="1:18">
      <c r="A75" s="15" t="s">
        <v>499</v>
      </c>
      <c r="B75" s="17" t="n">
        <v>4652</v>
      </c>
      <c r="C75" s="18">
        <f>(4127.0/B75*100)</f>
        <v/>
      </c>
      <c r="D75" s="19" t="n">
        <v>525</v>
      </c>
      <c r="E75" s="18" t="n">
        <v>57.14151156</v>
      </c>
      <c r="F75" s="20" t="n">
        <v>2.38671531</v>
      </c>
      <c r="G75" s="18" t="n">
        <v>42.17519445</v>
      </c>
      <c r="H75" s="20" t="n">
        <v>2.38031206</v>
      </c>
      <c r="I75" s="18" t="n">
        <v>0</v>
      </c>
      <c r="J75" s="20" t="n">
        <v>0</v>
      </c>
      <c r="K75" s="18" t="n">
        <v>0.26377425</v>
      </c>
      <c r="L75" s="20" t="n">
        <v>0.26117949</v>
      </c>
      <c r="M75" s="18" t="n">
        <v>0</v>
      </c>
      <c r="N75" s="20" t="n">
        <v>0</v>
      </c>
      <c r="O75" s="18" t="n">
        <v>0</v>
      </c>
      <c r="P75" s="20" t="n">
        <v>0</v>
      </c>
      <c r="Q75" s="18" t="n">
        <v>0.41951975</v>
      </c>
      <c r="R75" s="20" t="n">
        <v>0.23171914</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(14077.0/B82*100)</f>
        <v/>
      </c>
      <c r="D82" s="19" t="n">
        <v>1884</v>
      </c>
      <c r="E82" s="18" t="n">
        <v>35.45051874</v>
      </c>
      <c r="F82" s="20" t="n">
        <v>1.68772827</v>
      </c>
      <c r="G82" s="18" t="n">
        <v>63.87555039</v>
      </c>
      <c r="H82" s="20" t="n">
        <v>1.67734744</v>
      </c>
      <c r="I82" s="18" t="n">
        <v>0</v>
      </c>
      <c r="J82" s="20" t="n">
        <v>0</v>
      </c>
      <c r="K82" s="18" t="n">
        <v>0.50181834</v>
      </c>
      <c r="L82" s="20" t="n">
        <v>0.33335263</v>
      </c>
      <c r="M82" s="18" t="n">
        <v>0</v>
      </c>
      <c r="N82" s="20" t="n">
        <v>0</v>
      </c>
      <c r="O82" s="18" t="n">
        <v>0</v>
      </c>
      <c r="P82" s="20" t="n">
        <v>0</v>
      </c>
      <c r="Q82" s="18" t="n">
        <v>0.17211252</v>
      </c>
      <c r="R82" s="20" t="n">
        <v>0.10882643</v>
      </c>
    </row>
    <row r="83" spans="1:18">
      <c r="A83" s="15" t="s">
        <v>507</v>
      </c>
      <c r="B83" s="17" t="n">
        <v>808</v>
      </c>
      <c r="C83" s="18">
        <f>(713.0/B83*100)</f>
        <v/>
      </c>
      <c r="D83" s="19" t="n">
        <v>95</v>
      </c>
      <c r="E83" s="18" t="n">
        <v>46.25467647</v>
      </c>
      <c r="F83" s="20" t="n">
        <v>5.37769287</v>
      </c>
      <c r="G83" s="18" t="n">
        <v>53.74532353</v>
      </c>
      <c r="H83" s="20" t="n">
        <v>5.37769287</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(825.0/B84*100)</f>
        <v/>
      </c>
      <c r="D84" s="19" t="n">
        <v>113</v>
      </c>
      <c r="E84" s="18" t="n">
        <v>59.71479826</v>
      </c>
      <c r="F84" s="20" t="n">
        <v>4.60137848</v>
      </c>
      <c r="G84" s="18" t="n">
        <v>40.28520174</v>
      </c>
      <c r="H84" s="20" t="n">
        <v>4.60137848</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(6279.0/B7*100)</f>
        <v/>
      </c>
      <c r="D7" s="19" t="n">
        <v>884</v>
      </c>
      <c r="E7" s="18" t="n">
        <v>11.64942991</v>
      </c>
      <c r="F7" s="20" t="n">
        <v>1.15604934</v>
      </c>
      <c r="G7" s="18" t="n">
        <v>88.06883877999999</v>
      </c>
      <c r="H7" s="20" t="n">
        <v>1.15884882</v>
      </c>
      <c r="I7" s="18" t="n">
        <v>0</v>
      </c>
      <c r="J7" s="20" t="n">
        <v>0</v>
      </c>
      <c r="K7" s="18" t="n">
        <v>0.20882024</v>
      </c>
      <c r="L7" s="20" t="n">
        <v>0.10986961</v>
      </c>
      <c r="M7" s="18" t="n">
        <v>0</v>
      </c>
      <c r="N7" s="20" t="n">
        <v>0</v>
      </c>
      <c r="O7" s="18" t="n">
        <v>0</v>
      </c>
      <c r="P7" s="20" t="n">
        <v>0</v>
      </c>
      <c r="Q7" s="18" t="n">
        <v>0.07291106999999999</v>
      </c>
      <c r="R7" s="20" t="n">
        <v>0.0513402</v>
      </c>
    </row>
    <row r="8" spans="1:18">
      <c r="A8" s="15" t="s">
        <v>430</v>
      </c>
      <c r="B8" s="17" t="n">
        <v>3443</v>
      </c>
      <c r="C8" s="18">
        <f>(3016.0/B8*100)</f>
        <v/>
      </c>
      <c r="D8" s="19" t="n">
        <v>427</v>
      </c>
      <c r="E8" s="18" t="n">
        <v>15.70213756</v>
      </c>
      <c r="F8" s="20" t="n">
        <v>1.88430815</v>
      </c>
      <c r="G8" s="18" t="n">
        <v>82.51272659999999</v>
      </c>
      <c r="H8" s="20" t="n">
        <v>1.98769399</v>
      </c>
      <c r="I8" s="18" t="n">
        <v>0</v>
      </c>
      <c r="J8" s="20" t="n">
        <v>0</v>
      </c>
      <c r="K8" s="18" t="n">
        <v>0.86900347</v>
      </c>
      <c r="L8" s="20" t="n">
        <v>0.36635441</v>
      </c>
      <c r="M8" s="18" t="n">
        <v>0</v>
      </c>
      <c r="N8" s="20" t="n">
        <v>0</v>
      </c>
      <c r="O8" s="18" t="n">
        <v>0</v>
      </c>
      <c r="P8" s="20" t="n">
        <v>0</v>
      </c>
      <c r="Q8" s="18" t="n">
        <v>0.91613237</v>
      </c>
      <c r="R8" s="20" t="n">
        <v>0.4842243</v>
      </c>
    </row>
    <row r="9" spans="1:18">
      <c r="A9" s="15" t="s">
        <v>431</v>
      </c>
      <c r="B9" s="17" t="n">
        <v>4752</v>
      </c>
      <c r="C9" s="18">
        <f>(4191.0/B9*100)</f>
        <v/>
      </c>
      <c r="D9" s="19" t="n">
        <v>561</v>
      </c>
      <c r="E9" s="18" t="n">
        <v>9.935003139999999</v>
      </c>
      <c r="F9" s="20" t="n">
        <v>1.29052553</v>
      </c>
      <c r="G9" s="18" t="n">
        <v>87.68614227</v>
      </c>
      <c r="H9" s="20" t="n">
        <v>1.31409859</v>
      </c>
      <c r="I9" s="18" t="n">
        <v>0</v>
      </c>
      <c r="J9" s="20" t="n">
        <v>0</v>
      </c>
      <c r="K9" s="18" t="n">
        <v>1.16288098</v>
      </c>
      <c r="L9" s="20" t="n">
        <v>0.48729889</v>
      </c>
      <c r="M9" s="18" t="n">
        <v>0</v>
      </c>
      <c r="N9" s="20" t="n">
        <v>0</v>
      </c>
      <c r="O9" s="18" t="n">
        <v>0</v>
      </c>
      <c r="P9" s="20" t="n">
        <v>0</v>
      </c>
      <c r="Q9" s="18" t="n">
        <v>1.21597362</v>
      </c>
      <c r="R9" s="20" t="n">
        <v>0.48770603</v>
      </c>
    </row>
    <row r="10" spans="1:18">
      <c r="A10" s="15" t="s">
        <v>432</v>
      </c>
      <c r="B10" s="17" t="n">
        <v>10022</v>
      </c>
      <c r="C10" s="18">
        <f>(8807.0/B10*100)</f>
        <v/>
      </c>
      <c r="D10" s="19" t="n">
        <v>1215</v>
      </c>
      <c r="E10" s="18" t="n">
        <v>13.17969659</v>
      </c>
      <c r="F10" s="20" t="n">
        <v>1.57358027</v>
      </c>
      <c r="G10" s="18" t="n">
        <v>85.11356128</v>
      </c>
      <c r="H10" s="20" t="n">
        <v>1.65054319</v>
      </c>
      <c r="I10" s="18" t="n">
        <v>0</v>
      </c>
      <c r="J10" s="20" t="n">
        <v>0</v>
      </c>
      <c r="K10" s="18" t="n">
        <v>0.77103327</v>
      </c>
      <c r="L10" s="20" t="n">
        <v>0.30355579</v>
      </c>
      <c r="M10" s="18" t="n">
        <v>0</v>
      </c>
      <c r="N10" s="20" t="n">
        <v>0</v>
      </c>
      <c r="O10" s="18" t="n">
        <v>0</v>
      </c>
      <c r="P10" s="20" t="n">
        <v>0</v>
      </c>
      <c r="Q10" s="18" t="n">
        <v>0.93570886</v>
      </c>
      <c r="R10" s="20" t="n">
        <v>0.27978322</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(3020.0/B12*100)</f>
        <v/>
      </c>
      <c r="D12" s="19" t="n">
        <v>402</v>
      </c>
      <c r="E12" s="18" t="n">
        <v>8.22054685</v>
      </c>
      <c r="F12" s="20" t="n">
        <v>1.47215173</v>
      </c>
      <c r="G12" s="18" t="n">
        <v>90.76226828</v>
      </c>
      <c r="H12" s="20" t="n">
        <v>1.66228392</v>
      </c>
      <c r="I12" s="18" t="n">
        <v>0</v>
      </c>
      <c r="J12" s="20" t="n">
        <v>0</v>
      </c>
      <c r="K12" s="18" t="n">
        <v>0.11107815</v>
      </c>
      <c r="L12" s="20" t="n">
        <v>0.11096861</v>
      </c>
      <c r="M12" s="18" t="n">
        <v>0</v>
      </c>
      <c r="N12" s="20" t="n">
        <v>0</v>
      </c>
      <c r="O12" s="18" t="n">
        <v>0</v>
      </c>
      <c r="P12" s="20" t="n">
        <v>0</v>
      </c>
      <c r="Q12" s="18" t="n">
        <v>0.90610671</v>
      </c>
      <c r="R12" s="20" t="n">
        <v>0.62131436</v>
      </c>
    </row>
    <row r="13" spans="1:18">
      <c r="A13" s="15" t="s">
        <v>435</v>
      </c>
      <c r="B13" s="17" t="n">
        <v>3602</v>
      </c>
      <c r="C13" s="18">
        <f>(3190.0/B13*100)</f>
        <v/>
      </c>
      <c r="D13" s="19" t="n">
        <v>412</v>
      </c>
      <c r="E13" s="18" t="n">
        <v>10.4435084</v>
      </c>
      <c r="F13" s="20" t="n">
        <v>1.7014327</v>
      </c>
      <c r="G13" s="18" t="n">
        <v>88.77413309000001</v>
      </c>
      <c r="H13" s="20" t="n">
        <v>1.78875523</v>
      </c>
      <c r="I13" s="18" t="n">
        <v>0</v>
      </c>
      <c r="J13" s="20" t="n">
        <v>0</v>
      </c>
      <c r="K13" s="18" t="n">
        <v>0.78235851</v>
      </c>
      <c r="L13" s="20" t="n">
        <v>0.540812</v>
      </c>
      <c r="M13" s="18" t="n">
        <v>0</v>
      </c>
      <c r="N13" s="20" t="n">
        <v>0</v>
      </c>
      <c r="O13" s="18" t="n">
        <v>0</v>
      </c>
      <c r="P13" s="20" t="n">
        <v>0</v>
      </c>
      <c r="Q13" s="18" t="n">
        <v>0</v>
      </c>
      <c r="R13" s="20" t="n">
        <v>0</v>
      </c>
    </row>
    <row r="14" spans="1:18">
      <c r="A14" s="15" t="s">
        <v>436</v>
      </c>
      <c r="B14" s="17" t="n">
        <v>2788</v>
      </c>
      <c r="C14" s="18">
        <f>(2447.0/B14*100)</f>
        <v/>
      </c>
      <c r="D14" s="19" t="n">
        <v>341</v>
      </c>
      <c r="E14" s="18" t="n">
        <v>7.54815226</v>
      </c>
      <c r="F14" s="20" t="n">
        <v>1.61534295</v>
      </c>
      <c r="G14" s="18" t="n">
        <v>91.87494264</v>
      </c>
      <c r="H14" s="20" t="n">
        <v>1.61831639</v>
      </c>
      <c r="I14" s="18" t="n">
        <v>0</v>
      </c>
      <c r="J14" s="20" t="n">
        <v>0</v>
      </c>
      <c r="K14" s="18" t="n">
        <v>0.57690511</v>
      </c>
      <c r="L14" s="20" t="n">
        <v>0.41017088</v>
      </c>
      <c r="M14" s="18" t="n">
        <v>0</v>
      </c>
      <c r="N14" s="20" t="n">
        <v>0</v>
      </c>
      <c r="O14" s="18" t="n">
        <v>0</v>
      </c>
      <c r="P14" s="20" t="n">
        <v>0</v>
      </c>
      <c r="Q14" s="18" t="n">
        <v>0</v>
      </c>
      <c r="R14" s="20" t="n">
        <v>0</v>
      </c>
    </row>
    <row r="15" spans="1:18">
      <c r="A15" s="15" t="s">
        <v>437</v>
      </c>
      <c r="B15" s="17" t="n">
        <v>2863</v>
      </c>
      <c r="C15" s="18">
        <f>(2521.0/B15*100)</f>
        <v/>
      </c>
      <c r="D15" s="19" t="n">
        <v>342</v>
      </c>
      <c r="E15" s="18" t="n">
        <v>9.03150361</v>
      </c>
      <c r="F15" s="20" t="n">
        <v>1.57012735</v>
      </c>
      <c r="G15" s="18" t="n">
        <v>90.36346514</v>
      </c>
      <c r="H15" s="20" t="n">
        <v>1.58864548</v>
      </c>
      <c r="I15" s="18" t="n">
        <v>0</v>
      </c>
      <c r="J15" s="20" t="n">
        <v>0</v>
      </c>
      <c r="K15" s="18" t="n">
        <v>0.31476323</v>
      </c>
      <c r="L15" s="20" t="n">
        <v>0.29615123</v>
      </c>
      <c r="M15" s="18" t="n">
        <v>0</v>
      </c>
      <c r="N15" s="20" t="n">
        <v>0</v>
      </c>
      <c r="O15" s="18" t="n">
        <v>0</v>
      </c>
      <c r="P15" s="20" t="n">
        <v>0</v>
      </c>
      <c r="Q15" s="18" t="n">
        <v>0.29026802</v>
      </c>
      <c r="R15" s="20" t="n">
        <v>0.2892172</v>
      </c>
    </row>
    <row r="16" spans="1:18">
      <c r="A16" s="15" t="s">
        <v>438</v>
      </c>
      <c r="B16" s="17" t="n">
        <v>3111</v>
      </c>
      <c r="C16" s="18">
        <f>(2747.0/B16*100)</f>
        <v/>
      </c>
      <c r="D16" s="19" t="n">
        <v>364</v>
      </c>
      <c r="E16" s="18" t="n">
        <v>9.240049750000001</v>
      </c>
      <c r="F16" s="20" t="n">
        <v>1.42672397</v>
      </c>
      <c r="G16" s="18" t="n">
        <v>87.5309752</v>
      </c>
      <c r="H16" s="20" t="n">
        <v>1.55323214</v>
      </c>
      <c r="I16" s="18" t="n">
        <v>0</v>
      </c>
      <c r="J16" s="20" t="n">
        <v>0</v>
      </c>
      <c r="K16" s="18" t="n">
        <v>1.65386186</v>
      </c>
      <c r="L16" s="20" t="n">
        <v>0.72434141</v>
      </c>
      <c r="M16" s="18" t="n">
        <v>0</v>
      </c>
      <c r="N16" s="20" t="n">
        <v>0</v>
      </c>
      <c r="O16" s="18" t="n">
        <v>0</v>
      </c>
      <c r="P16" s="20" t="n">
        <v>0</v>
      </c>
      <c r="Q16" s="18" t="n">
        <v>1.57511319</v>
      </c>
      <c r="R16" s="20" t="n">
        <v>0.73505859</v>
      </c>
    </row>
    <row r="17" spans="1:18">
      <c r="A17" s="15" t="s">
        <v>439</v>
      </c>
      <c r="B17" s="17" t="n">
        <v>3197</v>
      </c>
      <c r="C17" s="18">
        <f>(2809.0/B17*100)</f>
        <v/>
      </c>
      <c r="D17" s="19" t="n">
        <v>388</v>
      </c>
      <c r="E17" s="18" t="n">
        <v>13.00411486</v>
      </c>
      <c r="F17" s="20" t="n">
        <v>1.86138998</v>
      </c>
      <c r="G17" s="18" t="n">
        <v>86.24248319</v>
      </c>
      <c r="H17" s="20" t="n">
        <v>1.90183594</v>
      </c>
      <c r="I17" s="18" t="n">
        <v>0</v>
      </c>
      <c r="J17" s="20" t="n">
        <v>0</v>
      </c>
      <c r="K17" s="18" t="n">
        <v>0.46197911</v>
      </c>
      <c r="L17" s="20" t="n">
        <v>0.33265759</v>
      </c>
      <c r="M17" s="18" t="n">
        <v>0</v>
      </c>
      <c r="N17" s="20" t="n">
        <v>0</v>
      </c>
      <c r="O17" s="18" t="n">
        <v>0</v>
      </c>
      <c r="P17" s="20" t="n">
        <v>0</v>
      </c>
      <c r="Q17" s="18" t="n">
        <v>0.29142285</v>
      </c>
      <c r="R17" s="20" t="n">
        <v>0.28944719</v>
      </c>
    </row>
    <row r="18" spans="1:18">
      <c r="A18" s="15" t="s">
        <v>440</v>
      </c>
      <c r="B18" s="17" t="n">
        <v>2706</v>
      </c>
      <c r="C18" s="18">
        <f>(2388.0/B18*100)</f>
        <v/>
      </c>
      <c r="D18" s="19" t="n">
        <v>318</v>
      </c>
      <c r="E18" s="18" t="n">
        <v>14.260583</v>
      </c>
      <c r="F18" s="20" t="n">
        <v>2.00353361</v>
      </c>
      <c r="G18" s="18" t="n">
        <v>83.27629115000001</v>
      </c>
      <c r="H18" s="20" t="n">
        <v>2.20507124</v>
      </c>
      <c r="I18" s="18" t="n">
        <v>0</v>
      </c>
      <c r="J18" s="20" t="n">
        <v>0</v>
      </c>
      <c r="K18" s="18" t="n">
        <v>2.16952</v>
      </c>
      <c r="L18" s="20" t="n">
        <v>0.90610072</v>
      </c>
      <c r="M18" s="18" t="n">
        <v>0</v>
      </c>
      <c r="N18" s="20" t="n">
        <v>0</v>
      </c>
      <c r="O18" s="18" t="n">
        <v>0</v>
      </c>
      <c r="P18" s="20" t="n">
        <v>0</v>
      </c>
      <c r="Q18" s="18" t="n">
        <v>0.29360584</v>
      </c>
      <c r="R18" s="20" t="n">
        <v>0.28963625</v>
      </c>
    </row>
    <row r="19" spans="1:18">
      <c r="A19" s="15" t="s">
        <v>441</v>
      </c>
      <c r="B19" s="17" t="n">
        <v>2850</v>
      </c>
      <c r="C19" s="18">
        <f>(2515.0/B19*100)</f>
        <v/>
      </c>
      <c r="D19" s="19" t="n">
        <v>335</v>
      </c>
      <c r="E19" s="18" t="n">
        <v>5.94131973</v>
      </c>
      <c r="F19" s="20" t="n">
        <v>1.34991207</v>
      </c>
      <c r="G19" s="18" t="n">
        <v>93.26574573000001</v>
      </c>
      <c r="H19" s="20" t="n">
        <v>1.44833917</v>
      </c>
      <c r="I19" s="18" t="n">
        <v>0</v>
      </c>
      <c r="J19" s="20" t="n">
        <v>0</v>
      </c>
      <c r="K19" s="18" t="n">
        <v>0.53057869</v>
      </c>
      <c r="L19" s="20" t="n">
        <v>0.37656394</v>
      </c>
      <c r="M19" s="18" t="n">
        <v>0</v>
      </c>
      <c r="N19" s="20" t="n">
        <v>0</v>
      </c>
      <c r="O19" s="18" t="n">
        <v>0</v>
      </c>
      <c r="P19" s="20" t="n">
        <v>0</v>
      </c>
      <c r="Q19" s="18" t="n">
        <v>0.26235584</v>
      </c>
      <c r="R19" s="20" t="n">
        <v>0.26316017</v>
      </c>
    </row>
    <row r="20" spans="1:18">
      <c r="A20" s="15" t="s">
        <v>442</v>
      </c>
      <c r="B20" s="17" t="n">
        <v>1741</v>
      </c>
      <c r="C20" s="18">
        <f>(1534.0/B20*100)</f>
        <v/>
      </c>
      <c r="D20" s="19" t="n">
        <v>207</v>
      </c>
      <c r="E20" s="18" t="n">
        <v>24.23224036</v>
      </c>
      <c r="F20" s="20" t="n">
        <v>2.99279786</v>
      </c>
      <c r="G20" s="18" t="n">
        <v>73.52271091</v>
      </c>
      <c r="H20" s="20" t="n">
        <v>3.05403389</v>
      </c>
      <c r="I20" s="18" t="n">
        <v>0</v>
      </c>
      <c r="J20" s="20" t="n">
        <v>0</v>
      </c>
      <c r="K20" s="18" t="n">
        <v>0.45995908</v>
      </c>
      <c r="L20" s="20" t="n">
        <v>0.46598854</v>
      </c>
      <c r="M20" s="18" t="n">
        <v>0</v>
      </c>
      <c r="N20" s="20" t="n">
        <v>0</v>
      </c>
      <c r="O20" s="18" t="n">
        <v>0</v>
      </c>
      <c r="P20" s="20" t="n">
        <v>0</v>
      </c>
      <c r="Q20" s="18" t="n">
        <v>1.78508964</v>
      </c>
      <c r="R20" s="20" t="n">
        <v>0.90356097</v>
      </c>
    </row>
    <row r="21" spans="1:18">
      <c r="A21" s="15" t="s">
        <v>443</v>
      </c>
      <c r="B21" s="17" t="n">
        <v>2833</v>
      </c>
      <c r="C21" s="18">
        <f>(2378.0/B21*100)</f>
        <v/>
      </c>
      <c r="D21" s="19" t="n">
        <v>455</v>
      </c>
      <c r="E21" s="18" t="n">
        <v>8.36893596</v>
      </c>
      <c r="F21" s="20" t="n">
        <v>1.33391066</v>
      </c>
      <c r="G21" s="18" t="n">
        <v>90.52804209999999</v>
      </c>
      <c r="H21" s="20" t="n">
        <v>1.43877987</v>
      </c>
      <c r="I21" s="18" t="n">
        <v>0</v>
      </c>
      <c r="J21" s="20" t="n">
        <v>0</v>
      </c>
      <c r="K21" s="18" t="n">
        <v>0.58632176</v>
      </c>
      <c r="L21" s="20" t="n">
        <v>0.31704944</v>
      </c>
      <c r="M21" s="18" t="n">
        <v>0</v>
      </c>
      <c r="N21" s="20" t="n">
        <v>0</v>
      </c>
      <c r="O21" s="18" t="n">
        <v>0</v>
      </c>
      <c r="P21" s="20" t="n">
        <v>0</v>
      </c>
      <c r="Q21" s="18" t="n">
        <v>0.51670017</v>
      </c>
      <c r="R21" s="20" t="n">
        <v>0.36768278</v>
      </c>
    </row>
    <row r="22" spans="1:18">
      <c r="A22" s="15" t="s">
        <v>444</v>
      </c>
      <c r="B22" s="17" t="n">
        <v>3667</v>
      </c>
      <c r="C22" s="18">
        <f>(3294.0/B22*100)</f>
        <v/>
      </c>
      <c r="D22" s="19" t="n">
        <v>373</v>
      </c>
      <c r="E22" s="18" t="n">
        <v>21.41698586</v>
      </c>
      <c r="F22" s="20" t="n">
        <v>2.20233979</v>
      </c>
      <c r="G22" s="18" t="n">
        <v>75.85304475</v>
      </c>
      <c r="H22" s="20" t="n">
        <v>2.45949976</v>
      </c>
      <c r="I22" s="18" t="n">
        <v>0</v>
      </c>
      <c r="J22" s="20" t="n">
        <v>0</v>
      </c>
      <c r="K22" s="18" t="n">
        <v>0.78093105</v>
      </c>
      <c r="L22" s="20" t="n">
        <v>0.45158359</v>
      </c>
      <c r="M22" s="18" t="n">
        <v>0</v>
      </c>
      <c r="N22" s="20" t="n">
        <v>0</v>
      </c>
      <c r="O22" s="18" t="n">
        <v>0</v>
      </c>
      <c r="P22" s="20" t="n">
        <v>0</v>
      </c>
      <c r="Q22" s="18" t="n">
        <v>1.94903835</v>
      </c>
      <c r="R22" s="20" t="n">
        <v>0.84637458</v>
      </c>
    </row>
    <row r="23" spans="1:18">
      <c r="A23" s="15" t="s">
        <v>445</v>
      </c>
      <c r="B23" s="17" t="n">
        <v>5792</v>
      </c>
      <c r="C23" s="18">
        <f>(5084.0/B23*100)</f>
        <v/>
      </c>
      <c r="D23" s="19" t="n">
        <v>708</v>
      </c>
      <c r="E23" s="18" t="n">
        <v>17.25883698</v>
      </c>
      <c r="F23" s="20" t="n">
        <v>2.25686473</v>
      </c>
      <c r="G23" s="18" t="n">
        <v>81.42841067000001</v>
      </c>
      <c r="H23" s="20" t="n">
        <v>2.24902325</v>
      </c>
      <c r="I23" s="18" t="n">
        <v>0</v>
      </c>
      <c r="J23" s="20" t="n">
        <v>0</v>
      </c>
      <c r="K23" s="18" t="n">
        <v>0.49941965</v>
      </c>
      <c r="L23" s="20" t="n">
        <v>0.28078408</v>
      </c>
      <c r="M23" s="18" t="n">
        <v>0</v>
      </c>
      <c r="N23" s="20" t="n">
        <v>0</v>
      </c>
      <c r="O23" s="18" t="n">
        <v>0</v>
      </c>
      <c r="P23" s="20" t="n">
        <v>0</v>
      </c>
      <c r="Q23" s="18" t="n">
        <v>0.81333269</v>
      </c>
      <c r="R23" s="20" t="n">
        <v>0.40097755</v>
      </c>
    </row>
    <row r="24" spans="1:18">
      <c r="A24" s="15" t="s">
        <v>446</v>
      </c>
      <c r="B24" s="17" t="n">
        <v>3309</v>
      </c>
      <c r="C24" s="18">
        <f>(2924.0/B24*100)</f>
        <v/>
      </c>
      <c r="D24" s="19" t="n">
        <v>385</v>
      </c>
      <c r="E24" s="18" t="n">
        <v>21.41606774</v>
      </c>
      <c r="F24" s="20" t="n">
        <v>2.05567377</v>
      </c>
      <c r="G24" s="18" t="n">
        <v>77.79482038</v>
      </c>
      <c r="H24" s="20" t="n">
        <v>2.21104954</v>
      </c>
      <c r="I24" s="18" t="n">
        <v>0</v>
      </c>
      <c r="J24" s="20" t="n">
        <v>0</v>
      </c>
      <c r="K24" s="18" t="n">
        <v>0.51707852</v>
      </c>
      <c r="L24" s="20" t="n">
        <v>0.36836114</v>
      </c>
      <c r="M24" s="18" t="n">
        <v>0</v>
      </c>
      <c r="N24" s="20" t="n">
        <v>0</v>
      </c>
      <c r="O24" s="18" t="n">
        <v>0</v>
      </c>
      <c r="P24" s="20" t="n">
        <v>0</v>
      </c>
      <c r="Q24" s="18" t="n">
        <v>0.27203335</v>
      </c>
      <c r="R24" s="20" t="n">
        <v>0.27254441</v>
      </c>
    </row>
    <row r="25" spans="1:18">
      <c r="A25" s="15" t="s">
        <v>447</v>
      </c>
      <c r="B25" s="17" t="n">
        <v>2669</v>
      </c>
      <c r="C25" s="18">
        <f>(2339.0/B25*100)</f>
        <v/>
      </c>
      <c r="D25" s="19" t="n">
        <v>330</v>
      </c>
      <c r="E25" s="18" t="n">
        <v>13.83521949</v>
      </c>
      <c r="F25" s="20" t="n">
        <v>2.16466723</v>
      </c>
      <c r="G25" s="18" t="n">
        <v>85.31015089</v>
      </c>
      <c r="H25" s="20" t="n">
        <v>2.19492859</v>
      </c>
      <c r="I25" s="18" t="n">
        <v>0</v>
      </c>
      <c r="J25" s="20" t="n">
        <v>0</v>
      </c>
      <c r="K25" s="18" t="n">
        <v>0.28467466</v>
      </c>
      <c r="L25" s="20" t="n">
        <v>0.28404007</v>
      </c>
      <c r="M25" s="18" t="n">
        <v>0</v>
      </c>
      <c r="N25" s="20" t="n">
        <v>0</v>
      </c>
      <c r="O25" s="18" t="n">
        <v>0</v>
      </c>
      <c r="P25" s="20" t="n">
        <v>0</v>
      </c>
      <c r="Q25" s="18" t="n">
        <v>0.56995496</v>
      </c>
      <c r="R25" s="20" t="n">
        <v>0.41130072</v>
      </c>
    </row>
    <row r="26" spans="1:18">
      <c r="A26" s="15" t="s">
        <v>448</v>
      </c>
      <c r="B26" s="17" t="n">
        <v>2419</v>
      </c>
      <c r="C26" s="18">
        <f>(2114.0/B26*100)</f>
        <v/>
      </c>
      <c r="D26" s="19" t="n">
        <v>305</v>
      </c>
      <c r="E26" s="18" t="n">
        <v>9.22056796</v>
      </c>
      <c r="F26" s="20" t="n">
        <v>1.59002272</v>
      </c>
      <c r="G26" s="18" t="n">
        <v>90.77943204</v>
      </c>
      <c r="H26" s="20" t="n">
        <v>1.59002272</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(2359.0/B27*100)</f>
        <v/>
      </c>
      <c r="D27" s="19" t="n">
        <v>324</v>
      </c>
      <c r="E27" s="18" t="n">
        <v>21.39396033</v>
      </c>
      <c r="F27" s="20" t="n">
        <v>2.04061556</v>
      </c>
      <c r="G27" s="18" t="n">
        <v>77.37349397</v>
      </c>
      <c r="H27" s="20" t="n">
        <v>2.10311781</v>
      </c>
      <c r="I27" s="18" t="n">
        <v>0</v>
      </c>
      <c r="J27" s="20" t="n">
        <v>0</v>
      </c>
      <c r="K27" s="18" t="n">
        <v>0.61445625</v>
      </c>
      <c r="L27" s="20" t="n">
        <v>0.42871029</v>
      </c>
      <c r="M27" s="18" t="n">
        <v>0</v>
      </c>
      <c r="N27" s="20" t="n">
        <v>0</v>
      </c>
      <c r="O27" s="18" t="n">
        <v>0</v>
      </c>
      <c r="P27" s="20" t="n">
        <v>0</v>
      </c>
      <c r="Q27" s="18" t="n">
        <v>0.61808946</v>
      </c>
      <c r="R27" s="20" t="n">
        <v>0.4433991</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8.627162009999999</v>
      </c>
      <c r="F29" s="20" t="n">
        <v>1.59690658</v>
      </c>
      <c r="G29" s="18" t="n">
        <v>91.22449012</v>
      </c>
      <c r="H29" s="20" t="n">
        <v>1.5943324</v>
      </c>
      <c r="I29" s="18" t="n">
        <v>0</v>
      </c>
      <c r="J29" s="20" t="n">
        <v>0</v>
      </c>
      <c r="K29" s="18" t="n">
        <v>0</v>
      </c>
      <c r="L29" s="20" t="n">
        <v>0</v>
      </c>
      <c r="M29" s="18" t="n">
        <v>0</v>
      </c>
      <c r="N29" s="20" t="n">
        <v>0</v>
      </c>
      <c r="O29" s="18" t="n">
        <v>0</v>
      </c>
      <c r="P29" s="20" t="n">
        <v>0</v>
      </c>
      <c r="Q29" s="18" t="n">
        <v>0.14834787</v>
      </c>
      <c r="R29" s="20" t="n">
        <v>0.14806412</v>
      </c>
    </row>
    <row r="30" spans="1:18">
      <c r="A30" s="15" t="s">
        <v>452</v>
      </c>
      <c r="B30" s="17" t="n">
        <v>2257</v>
      </c>
      <c r="C30" s="18">
        <f>(1966.0/B30*100)</f>
        <v/>
      </c>
      <c r="D30" s="19" t="n">
        <v>291</v>
      </c>
      <c r="E30" s="18" t="n">
        <v>11.54802304</v>
      </c>
      <c r="F30" s="20" t="n">
        <v>1.83233047</v>
      </c>
      <c r="G30" s="18" t="n">
        <v>85.63683828000001</v>
      </c>
      <c r="H30" s="20" t="n">
        <v>2.14913458</v>
      </c>
      <c r="I30" s="18" t="n">
        <v>0</v>
      </c>
      <c r="J30" s="20" t="n">
        <v>0</v>
      </c>
      <c r="K30" s="18" t="n">
        <v>1.82791075</v>
      </c>
      <c r="L30" s="20" t="n">
        <v>0.94355236</v>
      </c>
      <c r="M30" s="18" t="n">
        <v>0</v>
      </c>
      <c r="N30" s="20" t="n">
        <v>0</v>
      </c>
      <c r="O30" s="18" t="n">
        <v>0</v>
      </c>
      <c r="P30" s="20" t="n">
        <v>0</v>
      </c>
      <c r="Q30" s="18" t="n">
        <v>0.98722793</v>
      </c>
      <c r="R30" s="20" t="n">
        <v>0.60650622</v>
      </c>
    </row>
    <row r="31" spans="1:18">
      <c r="A31" s="15" t="s">
        <v>453</v>
      </c>
      <c r="B31" s="17" t="n">
        <v>2706</v>
      </c>
      <c r="C31" s="18">
        <f>(2377.0/B31*100)</f>
        <v/>
      </c>
      <c r="D31" s="19" t="n">
        <v>329</v>
      </c>
      <c r="E31" s="18" t="n">
        <v>15.09133177</v>
      </c>
      <c r="F31" s="20" t="n">
        <v>2.04571378</v>
      </c>
      <c r="G31" s="18" t="n">
        <v>82.85720378000001</v>
      </c>
      <c r="H31" s="20" t="n">
        <v>2.31870249</v>
      </c>
      <c r="I31" s="18" t="n">
        <v>0</v>
      </c>
      <c r="J31" s="20" t="n">
        <v>0</v>
      </c>
      <c r="K31" s="18" t="n">
        <v>2.05146445</v>
      </c>
      <c r="L31" s="20" t="n">
        <v>0.86577762</v>
      </c>
      <c r="M31" s="18" t="n">
        <v>0</v>
      </c>
      <c r="N31" s="20" t="n">
        <v>0</v>
      </c>
      <c r="O31" s="18" t="n">
        <v>0</v>
      </c>
      <c r="P31" s="20" t="n">
        <v>0</v>
      </c>
      <c r="Q31" s="18" t="n">
        <v>0</v>
      </c>
      <c r="R31" s="20" t="n">
        <v>0</v>
      </c>
    </row>
    <row r="32" spans="1:18">
      <c r="A32" s="15" t="s">
        <v>454</v>
      </c>
      <c r="B32" s="17" t="n">
        <v>2209</v>
      </c>
      <c r="C32" s="18">
        <f>(1829.0/B32*100)</f>
        <v/>
      </c>
      <c r="D32" s="19" t="n">
        <v>380</v>
      </c>
      <c r="E32" s="18" t="n">
        <v>11.54928878</v>
      </c>
      <c r="F32" s="20" t="n">
        <v>1.59643337</v>
      </c>
      <c r="G32" s="18" t="n">
        <v>87.97214979</v>
      </c>
      <c r="H32" s="20" t="n">
        <v>1.60327804</v>
      </c>
      <c r="I32" s="18" t="n">
        <v>0</v>
      </c>
      <c r="J32" s="20" t="n">
        <v>0</v>
      </c>
      <c r="K32" s="18" t="n">
        <v>0.47856143</v>
      </c>
      <c r="L32" s="20" t="n">
        <v>0.32471024</v>
      </c>
      <c r="M32" s="18" t="n">
        <v>0</v>
      </c>
      <c r="N32" s="20" t="n">
        <v>0</v>
      </c>
      <c r="O32" s="18" t="n">
        <v>0</v>
      </c>
      <c r="P32" s="20" t="n">
        <v>0</v>
      </c>
      <c r="Q32" s="18" t="n">
        <v>0</v>
      </c>
      <c r="R32" s="20" t="n">
        <v>0</v>
      </c>
    </row>
    <row r="33" spans="1:18">
      <c r="A33" s="15" t="s">
        <v>455</v>
      </c>
      <c r="B33" s="17" t="n">
        <v>3651</v>
      </c>
      <c r="C33" s="18">
        <f>(3210.0/B33*100)</f>
        <v/>
      </c>
      <c r="D33" s="19" t="n">
        <v>441</v>
      </c>
      <c r="E33" s="18" t="n">
        <v>8.10377529</v>
      </c>
      <c r="F33" s="20" t="n">
        <v>1.50889564</v>
      </c>
      <c r="G33" s="18" t="n">
        <v>91.54489289999999</v>
      </c>
      <c r="H33" s="20" t="n">
        <v>1.53300272</v>
      </c>
      <c r="I33" s="18" t="n">
        <v>0</v>
      </c>
      <c r="J33" s="20" t="n">
        <v>0</v>
      </c>
      <c r="K33" s="18" t="n">
        <v>0.13138087</v>
      </c>
      <c r="L33" s="20" t="n">
        <v>0.0809783</v>
      </c>
      <c r="M33" s="18" t="n">
        <v>0</v>
      </c>
      <c r="N33" s="20" t="n">
        <v>0</v>
      </c>
      <c r="O33" s="18" t="n">
        <v>0</v>
      </c>
      <c r="P33" s="20" t="n">
        <v>0</v>
      </c>
      <c r="Q33" s="18" t="n">
        <v>0.21995095</v>
      </c>
      <c r="R33" s="20" t="n">
        <v>0.21700068</v>
      </c>
    </row>
    <row r="34" spans="1:18">
      <c r="A34" s="15" t="s">
        <v>456</v>
      </c>
      <c r="B34" s="17" t="n">
        <v>3035</v>
      </c>
      <c r="C34" s="18">
        <f>(2663.0/B34*100)</f>
        <v/>
      </c>
      <c r="D34" s="19" t="n">
        <v>372</v>
      </c>
      <c r="E34" s="18" t="n">
        <v>11.26750239</v>
      </c>
      <c r="F34" s="20" t="n">
        <v>2.00936275</v>
      </c>
      <c r="G34" s="18" t="n">
        <v>87.85419960999999</v>
      </c>
      <c r="H34" s="20" t="n">
        <v>2.05880195</v>
      </c>
      <c r="I34" s="18" t="n">
        <v>0</v>
      </c>
      <c r="J34" s="20" t="n">
        <v>0</v>
      </c>
      <c r="K34" s="18" t="n">
        <v>0.878298</v>
      </c>
      <c r="L34" s="20" t="n">
        <v>0.40191757</v>
      </c>
      <c r="M34" s="18" t="n">
        <v>0</v>
      </c>
      <c r="N34" s="20" t="n">
        <v>0</v>
      </c>
      <c r="O34" s="18" t="n">
        <v>0</v>
      </c>
      <c r="P34" s="20" t="n">
        <v>0</v>
      </c>
      <c r="Q34" s="18" t="n">
        <v>0</v>
      </c>
      <c r="R34" s="20" t="n">
        <v>0</v>
      </c>
    </row>
    <row r="35" spans="1:18">
      <c r="A35" s="15" t="s">
        <v>457</v>
      </c>
      <c r="B35" s="17" t="n">
        <v>2901</v>
      </c>
      <c r="C35" s="18">
        <f>(2530.0/B35*100)</f>
        <v/>
      </c>
      <c r="D35" s="19" t="n">
        <v>371</v>
      </c>
      <c r="E35" s="18" t="n">
        <v>11.71455398</v>
      </c>
      <c r="F35" s="20" t="n">
        <v>2.21832053</v>
      </c>
      <c r="G35" s="18" t="n">
        <v>86.95355501</v>
      </c>
      <c r="H35" s="20" t="n">
        <v>2.33693115</v>
      </c>
      <c r="I35" s="18" t="n">
        <v>0</v>
      </c>
      <c r="J35" s="20" t="n">
        <v>0</v>
      </c>
      <c r="K35" s="18" t="n">
        <v>0.97152529</v>
      </c>
      <c r="L35" s="20" t="n">
        <v>0.62064737</v>
      </c>
      <c r="M35" s="18" t="n">
        <v>0</v>
      </c>
      <c r="N35" s="20" t="n">
        <v>0</v>
      </c>
      <c r="O35" s="18" t="n">
        <v>0</v>
      </c>
      <c r="P35" s="20" t="n">
        <v>0</v>
      </c>
      <c r="Q35" s="18" t="n">
        <v>0.36036573</v>
      </c>
      <c r="R35" s="20" t="n">
        <v>0.36470024</v>
      </c>
    </row>
    <row r="36" spans="1:18">
      <c r="A36" s="15" t="s">
        <v>458</v>
      </c>
      <c r="B36" s="17" t="n">
        <v>3404</v>
      </c>
      <c r="C36" s="18">
        <f>(3015.0/B36*100)</f>
        <v/>
      </c>
      <c r="D36" s="19" t="n">
        <v>389</v>
      </c>
      <c r="E36" s="18" t="n">
        <v>10.85604663</v>
      </c>
      <c r="F36" s="20" t="n">
        <v>2.02731788</v>
      </c>
      <c r="G36" s="18" t="n">
        <v>87.96570677</v>
      </c>
      <c r="H36" s="20" t="n">
        <v>2.05189521</v>
      </c>
      <c r="I36" s="18" t="n">
        <v>0</v>
      </c>
      <c r="J36" s="20" t="n">
        <v>0</v>
      </c>
      <c r="K36" s="18" t="n">
        <v>0.37359526</v>
      </c>
      <c r="L36" s="20" t="n">
        <v>0.41225438</v>
      </c>
      <c r="M36" s="18" t="n">
        <v>0</v>
      </c>
      <c r="N36" s="20" t="n">
        <v>0</v>
      </c>
      <c r="O36" s="18" t="n">
        <v>0</v>
      </c>
      <c r="P36" s="20" t="n">
        <v>0</v>
      </c>
      <c r="Q36" s="18" t="n">
        <v>0.80465134</v>
      </c>
      <c r="R36" s="20" t="n">
        <v>0.66693316</v>
      </c>
    </row>
    <row r="37" spans="1:18">
      <c r="A37" s="15" t="s">
        <v>459</v>
      </c>
      <c r="B37" s="17" t="n">
        <v>2731</v>
      </c>
      <c r="C37" s="18">
        <f>(2419.0/B37*100)</f>
        <v/>
      </c>
      <c r="D37" s="19" t="n">
        <v>312</v>
      </c>
      <c r="E37" s="18" t="n">
        <v>12.89477664</v>
      </c>
      <c r="F37" s="20" t="n">
        <v>1.82420337</v>
      </c>
      <c r="G37" s="18" t="n">
        <v>86.19497171</v>
      </c>
      <c r="H37" s="20" t="n">
        <v>1.88943565</v>
      </c>
      <c r="I37" s="18" t="n">
        <v>0</v>
      </c>
      <c r="J37" s="20" t="n">
        <v>0</v>
      </c>
      <c r="K37" s="18" t="n">
        <v>0.91025164</v>
      </c>
      <c r="L37" s="20" t="n">
        <v>0.53540504</v>
      </c>
      <c r="M37" s="18" t="n">
        <v>0</v>
      </c>
      <c r="N37" s="20" t="n">
        <v>0</v>
      </c>
      <c r="O37" s="18" t="n">
        <v>0</v>
      </c>
      <c r="P37" s="20" t="n">
        <v>0</v>
      </c>
      <c r="Q37" s="18" t="n">
        <v>0</v>
      </c>
      <c r="R37" s="20" t="n">
        <v>0</v>
      </c>
    </row>
    <row r="38" spans="1:18">
      <c r="A38" s="15" t="s">
        <v>460</v>
      </c>
      <c r="B38" s="17" t="n">
        <v>2807</v>
      </c>
      <c r="C38" s="18">
        <f>(2381.0/B38*100)</f>
        <v/>
      </c>
      <c r="D38" s="19" t="n">
        <v>426</v>
      </c>
      <c r="E38" s="18" t="n">
        <v>13.48590925</v>
      </c>
      <c r="F38" s="20" t="n">
        <v>1.96566727</v>
      </c>
      <c r="G38" s="18" t="n">
        <v>85.63224317</v>
      </c>
      <c r="H38" s="20" t="n">
        <v>2.02772523</v>
      </c>
      <c r="I38" s="18" t="n">
        <v>0</v>
      </c>
      <c r="J38" s="20" t="n">
        <v>0</v>
      </c>
      <c r="K38" s="18" t="n">
        <v>0.88184757</v>
      </c>
      <c r="L38" s="20" t="n">
        <v>0.55746691</v>
      </c>
      <c r="M38" s="18" t="n">
        <v>0</v>
      </c>
      <c r="N38" s="20" t="n">
        <v>0</v>
      </c>
      <c r="O38" s="18" t="n">
        <v>0</v>
      </c>
      <c r="P38" s="20" t="n">
        <v>0</v>
      </c>
      <c r="Q38" s="18" t="n">
        <v>0</v>
      </c>
      <c r="R38" s="20" t="n">
        <v>0</v>
      </c>
    </row>
    <row r="39" spans="1:18">
      <c r="A39" s="15" t="s">
        <v>461</v>
      </c>
      <c r="B39" s="17" t="n">
        <v>2938</v>
      </c>
      <c r="C39" s="18">
        <f>(2573.0/B39*100)</f>
        <v/>
      </c>
      <c r="D39" s="19" t="n">
        <v>365</v>
      </c>
      <c r="E39" s="18" t="n">
        <v>23.34562324</v>
      </c>
      <c r="F39" s="20" t="n">
        <v>2.06137536</v>
      </c>
      <c r="G39" s="18" t="n">
        <v>75.39617966</v>
      </c>
      <c r="H39" s="20" t="n">
        <v>2.15618736</v>
      </c>
      <c r="I39" s="18" t="n">
        <v>0</v>
      </c>
      <c r="J39" s="20" t="n">
        <v>0</v>
      </c>
      <c r="K39" s="18" t="n">
        <v>1.04886977</v>
      </c>
      <c r="L39" s="20" t="n">
        <v>0.67590313</v>
      </c>
      <c r="M39" s="18" t="n">
        <v>0</v>
      </c>
      <c r="N39" s="20" t="n">
        <v>0</v>
      </c>
      <c r="O39" s="18" t="n">
        <v>0</v>
      </c>
      <c r="P39" s="20" t="n">
        <v>0</v>
      </c>
      <c r="Q39" s="18" t="n">
        <v>0.20932733</v>
      </c>
      <c r="R39" s="20" t="n">
        <v>0.21379733</v>
      </c>
    </row>
    <row r="40" spans="1:18">
      <c r="A40" s="15" t="s">
        <v>462</v>
      </c>
      <c r="B40" s="17" t="n">
        <v>6922</v>
      </c>
      <c r="C40" s="18">
        <f>(6046.0/B40*100)</f>
        <v/>
      </c>
      <c r="D40" s="19" t="n">
        <v>876</v>
      </c>
      <c r="E40" s="18" t="n">
        <v>14.00101642</v>
      </c>
      <c r="F40" s="20" t="n">
        <v>1.71121857</v>
      </c>
      <c r="G40" s="18" t="n">
        <v>84.0668361</v>
      </c>
      <c r="H40" s="20" t="n">
        <v>1.71144164</v>
      </c>
      <c r="I40" s="18" t="n">
        <v>0</v>
      </c>
      <c r="J40" s="20" t="n">
        <v>0</v>
      </c>
      <c r="K40" s="18" t="n">
        <v>1.02629598</v>
      </c>
      <c r="L40" s="20" t="n">
        <v>0.5147803399999999</v>
      </c>
      <c r="M40" s="18" t="n">
        <v>0</v>
      </c>
      <c r="N40" s="20" t="n">
        <v>0</v>
      </c>
      <c r="O40" s="18" t="n">
        <v>0</v>
      </c>
      <c r="P40" s="20" t="n">
        <v>0</v>
      </c>
      <c r="Q40" s="18" t="n">
        <v>0.9058515</v>
      </c>
      <c r="R40" s="20" t="n">
        <v>0.49232253</v>
      </c>
    </row>
    <row r="41" spans="1:18">
      <c r="A41" s="15" t="s">
        <v>463</v>
      </c>
      <c r="B41" s="17" t="n">
        <v>2854</v>
      </c>
      <c r="C41" s="18">
        <f>(2541.0/B41*100)</f>
        <v/>
      </c>
      <c r="D41" s="19" t="n">
        <v>313</v>
      </c>
      <c r="E41" s="18" t="n">
        <v>9.74953775</v>
      </c>
      <c r="F41" s="20" t="n">
        <v>1.61836322</v>
      </c>
      <c r="G41" s="18" t="n">
        <v>89.66038768999999</v>
      </c>
      <c r="H41" s="20" t="n">
        <v>1.74001615</v>
      </c>
      <c r="I41" s="18" t="n">
        <v>0</v>
      </c>
      <c r="J41" s="20" t="n">
        <v>0</v>
      </c>
      <c r="K41" s="18" t="n">
        <v>0.59007455</v>
      </c>
      <c r="L41" s="20" t="n">
        <v>0.42430067</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(4125.0/B48*100)</f>
        <v/>
      </c>
      <c r="D48" s="19" t="n">
        <v>557</v>
      </c>
      <c r="E48" s="18" t="n">
        <v>12.69371265</v>
      </c>
      <c r="F48" s="20" t="n">
        <v>1.87884946</v>
      </c>
      <c r="G48" s="18" t="n">
        <v>86.07889717</v>
      </c>
      <c r="H48" s="20" t="n">
        <v>2.09576603</v>
      </c>
      <c r="I48" s="18" t="n">
        <v>0</v>
      </c>
      <c r="J48" s="20" t="n">
        <v>0</v>
      </c>
      <c r="K48" s="18" t="n">
        <v>0.94964533</v>
      </c>
      <c r="L48" s="20" t="n">
        <v>0.62995097</v>
      </c>
      <c r="M48" s="18" t="n">
        <v>0</v>
      </c>
      <c r="N48" s="20" t="n">
        <v>0</v>
      </c>
      <c r="O48" s="18" t="n">
        <v>0</v>
      </c>
      <c r="P48" s="20" t="n">
        <v>0</v>
      </c>
      <c r="Q48" s="18" t="n">
        <v>0.27774485</v>
      </c>
      <c r="R48" s="20" t="n">
        <v>0.33653599</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(2635.0/B51*100)</f>
        <v/>
      </c>
      <c r="D51" s="19" t="n">
        <v>378</v>
      </c>
      <c r="E51" s="18" t="n">
        <v>18.9515501</v>
      </c>
      <c r="F51" s="20" t="n">
        <v>2.09832845</v>
      </c>
      <c r="G51" s="18" t="n">
        <v>79.74755872</v>
      </c>
      <c r="H51" s="20" t="n">
        <v>2.38572322</v>
      </c>
      <c r="I51" s="18" t="n">
        <v>0</v>
      </c>
      <c r="J51" s="20" t="n">
        <v>0</v>
      </c>
      <c r="K51" s="18" t="n">
        <v>0</v>
      </c>
      <c r="L51" s="20" t="n">
        <v>0</v>
      </c>
      <c r="M51" s="18" t="n">
        <v>0</v>
      </c>
      <c r="N51" s="20" t="n">
        <v>0</v>
      </c>
      <c r="O51" s="18" t="n">
        <v>0</v>
      </c>
      <c r="P51" s="20" t="n">
        <v>0</v>
      </c>
      <c r="Q51" s="18" t="n">
        <v>1.30089118</v>
      </c>
      <c r="R51" s="20" t="n">
        <v>0.60221075</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(2352.0/B55*100)</f>
        <v/>
      </c>
      <c r="D55" s="19" t="n">
        <v>323</v>
      </c>
      <c r="E55" s="18" t="n">
        <v>11.65366322</v>
      </c>
      <c r="F55" s="20" t="n">
        <v>1.97097066</v>
      </c>
      <c r="G55" s="18" t="n">
        <v>87.11471524</v>
      </c>
      <c r="H55" s="20" t="n">
        <v>2.0172523</v>
      </c>
      <c r="I55" s="18" t="n">
        <v>0</v>
      </c>
      <c r="J55" s="20" t="n">
        <v>0</v>
      </c>
      <c r="K55" s="18" t="n">
        <v>0.87989504</v>
      </c>
      <c r="L55" s="20" t="n">
        <v>0.65005765</v>
      </c>
      <c r="M55" s="18" t="n">
        <v>0</v>
      </c>
      <c r="N55" s="20" t="n">
        <v>0</v>
      </c>
      <c r="O55" s="18" t="n">
        <v>0</v>
      </c>
      <c r="P55" s="20" t="n">
        <v>0</v>
      </c>
      <c r="Q55" s="18" t="n">
        <v>0.3517265</v>
      </c>
      <c r="R55" s="20" t="n">
        <v>0.37476067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(2792.0/B61*100)</f>
        <v/>
      </c>
      <c r="D61" s="19" t="n">
        <v>409</v>
      </c>
      <c r="E61" s="18" t="n">
        <v>16.65978468</v>
      </c>
      <c r="F61" s="20" t="n">
        <v>2.36694822</v>
      </c>
      <c r="G61" s="18" t="n">
        <v>81.9627782</v>
      </c>
      <c r="H61" s="20" t="n">
        <v>2.35828665</v>
      </c>
      <c r="I61" s="18" t="n">
        <v>0</v>
      </c>
      <c r="J61" s="20" t="n">
        <v>0</v>
      </c>
      <c r="K61" s="18" t="n">
        <v>0.37805655</v>
      </c>
      <c r="L61" s="20" t="n">
        <v>0.32833151</v>
      </c>
      <c r="M61" s="18" t="n">
        <v>0</v>
      </c>
      <c r="N61" s="20" t="n">
        <v>0</v>
      </c>
      <c r="O61" s="18" t="n">
        <v>0</v>
      </c>
      <c r="P61" s="20" t="n">
        <v>0</v>
      </c>
      <c r="Q61" s="18" t="n">
        <v>0.99938058</v>
      </c>
      <c r="R61" s="20" t="n">
        <v>0.5644741599999999</v>
      </c>
    </row>
    <row r="62" spans="1:18">
      <c r="A62" s="15" t="s">
        <v>486</v>
      </c>
      <c r="B62" s="17" t="n">
        <v>2230</v>
      </c>
      <c r="C62" s="18">
        <f>(1970.0/B62*100)</f>
        <v/>
      </c>
      <c r="D62" s="19" t="n">
        <v>260</v>
      </c>
      <c r="E62" s="18" t="n">
        <v>21.54455036</v>
      </c>
      <c r="F62" s="20" t="n">
        <v>2.01790773</v>
      </c>
      <c r="G62" s="18" t="n">
        <v>78.07355773</v>
      </c>
      <c r="H62" s="20" t="n">
        <v>2.02935669</v>
      </c>
      <c r="I62" s="18" t="n">
        <v>0</v>
      </c>
      <c r="J62" s="20" t="n">
        <v>0</v>
      </c>
      <c r="K62" s="18" t="n">
        <v>0</v>
      </c>
      <c r="L62" s="20" t="n">
        <v>0</v>
      </c>
      <c r="M62" s="18" t="n">
        <v>0</v>
      </c>
      <c r="N62" s="20" t="n">
        <v>0</v>
      </c>
      <c r="O62" s="18" t="n">
        <v>0</v>
      </c>
      <c r="P62" s="20" t="n">
        <v>0</v>
      </c>
      <c r="Q62" s="18" t="n">
        <v>0.38189191</v>
      </c>
      <c r="R62" s="20" t="n">
        <v>0.38008746</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(2454.0/B67*100)</f>
        <v/>
      </c>
      <c r="D67" s="19" t="n">
        <v>317</v>
      </c>
      <c r="E67" s="18" t="n">
        <v>34.79756751</v>
      </c>
      <c r="F67" s="20" t="n">
        <v>2.50360732</v>
      </c>
      <c r="G67" s="18" t="n">
        <v>59.7890353</v>
      </c>
      <c r="H67" s="20" t="n">
        <v>2.67112555</v>
      </c>
      <c r="I67" s="18" t="n">
        <v>0</v>
      </c>
      <c r="J67" s="20" t="n">
        <v>0</v>
      </c>
      <c r="K67" s="18" t="n">
        <v>2.00188757</v>
      </c>
      <c r="L67" s="20" t="n">
        <v>0.75554749</v>
      </c>
      <c r="M67" s="18" t="n">
        <v>0</v>
      </c>
      <c r="N67" s="20" t="n">
        <v>0</v>
      </c>
      <c r="O67" s="18" t="n">
        <v>0</v>
      </c>
      <c r="P67" s="20" t="n">
        <v>0</v>
      </c>
      <c r="Q67" s="18" t="n">
        <v>3.41150962</v>
      </c>
      <c r="R67" s="20" t="n">
        <v>1.02835007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(2765.0/B72*100)</f>
        <v/>
      </c>
      <c r="D72" s="19" t="n">
        <v>342</v>
      </c>
      <c r="E72" s="18" t="n">
        <v>14.46485628</v>
      </c>
      <c r="F72" s="20" t="n">
        <v>1.72068003</v>
      </c>
      <c r="G72" s="18" t="n">
        <v>85.23608032999999</v>
      </c>
      <c r="H72" s="20" t="n">
        <v>1.71246049</v>
      </c>
      <c r="I72" s="18" t="n">
        <v>0</v>
      </c>
      <c r="J72" s="20" t="n">
        <v>0</v>
      </c>
      <c r="K72" s="18" t="n">
        <v>0.29906338</v>
      </c>
      <c r="L72" s="20" t="n">
        <v>0.18385912</v>
      </c>
      <c r="M72" s="18" t="n">
        <v>0</v>
      </c>
      <c r="N72" s="20" t="n">
        <v>0</v>
      </c>
      <c r="O72" s="18" t="n">
        <v>0</v>
      </c>
      <c r="P72" s="20" t="n">
        <v>0</v>
      </c>
      <c r="Q72" s="18" t="n">
        <v>0</v>
      </c>
      <c r="R72" s="20" t="n">
        <v>0</v>
      </c>
    </row>
    <row r="73" spans="1:18">
      <c r="A73" s="15" t="s">
        <v>497</v>
      </c>
      <c r="B73" s="17" t="n">
        <v>2973</v>
      </c>
      <c r="C73" s="18">
        <f>(2583.0/B73*100)</f>
        <v/>
      </c>
      <c r="D73" s="19" t="n">
        <v>390</v>
      </c>
      <c r="E73" s="18" t="n">
        <v>16.35100079</v>
      </c>
      <c r="F73" s="20" t="n">
        <v>1.93497797</v>
      </c>
      <c r="G73" s="18" t="n">
        <v>83.06302925</v>
      </c>
      <c r="H73" s="20" t="n">
        <v>1.93286228</v>
      </c>
      <c r="I73" s="18" t="n">
        <v>0</v>
      </c>
      <c r="J73" s="20" t="n">
        <v>0</v>
      </c>
      <c r="K73" s="18" t="n">
        <v>0.58596997</v>
      </c>
      <c r="L73" s="20" t="n">
        <v>0.03984291</v>
      </c>
      <c r="M73" s="18" t="n">
        <v>0</v>
      </c>
      <c r="N73" s="20" t="n">
        <v>0</v>
      </c>
      <c r="O73" s="18" t="n">
        <v>0</v>
      </c>
      <c r="P73" s="20" t="n">
        <v>0</v>
      </c>
      <c r="Q73" s="18" t="n">
        <v>0</v>
      </c>
      <c r="R73" s="20" t="n">
        <v>0</v>
      </c>
    </row>
    <row r="74" spans="1:18">
      <c r="A74" s="15" t="s">
        <v>498</v>
      </c>
      <c r="B74" s="17" t="n">
        <v>3819</v>
      </c>
      <c r="C74" s="18">
        <f>(3337.0/B74*100)</f>
        <v/>
      </c>
      <c r="D74" s="19" t="n">
        <v>482</v>
      </c>
      <c r="E74" s="18" t="n">
        <v>7.7026844</v>
      </c>
      <c r="F74" s="20" t="n">
        <v>1.23891971</v>
      </c>
      <c r="G74" s="18" t="n">
        <v>91.26909366</v>
      </c>
      <c r="H74" s="20" t="n">
        <v>1.3632997</v>
      </c>
      <c r="I74" s="18" t="n">
        <v>0</v>
      </c>
      <c r="J74" s="20" t="n">
        <v>0</v>
      </c>
      <c r="K74" s="18" t="n">
        <v>0.36169911</v>
      </c>
      <c r="L74" s="20" t="n">
        <v>0.22647576</v>
      </c>
      <c r="M74" s="18" t="n">
        <v>0</v>
      </c>
      <c r="N74" s="20" t="n">
        <v>0</v>
      </c>
      <c r="O74" s="18" t="n">
        <v>0</v>
      </c>
      <c r="P74" s="20" t="n">
        <v>0</v>
      </c>
      <c r="Q74" s="18" t="n">
        <v>0.66652283</v>
      </c>
      <c r="R74" s="20" t="n">
        <v>0.39807413</v>
      </c>
    </row>
    <row r="75" spans="1:18">
      <c r="A75" s="15" t="s">
        <v>499</v>
      </c>
      <c r="B75" s="17" t="n">
        <v>4652</v>
      </c>
      <c r="C75" s="18">
        <f>(4128.0/B75*100)</f>
        <v/>
      </c>
      <c r="D75" s="19" t="n">
        <v>524</v>
      </c>
      <c r="E75" s="18" t="n">
        <v>21.88370649</v>
      </c>
      <c r="F75" s="20" t="n">
        <v>2.32121342</v>
      </c>
      <c r="G75" s="18" t="n">
        <v>77.00515389</v>
      </c>
      <c r="H75" s="20" t="n">
        <v>2.41592756</v>
      </c>
      <c r="I75" s="18" t="n">
        <v>0</v>
      </c>
      <c r="J75" s="20" t="n">
        <v>0</v>
      </c>
      <c r="K75" s="18" t="n">
        <v>0.26448965</v>
      </c>
      <c r="L75" s="20" t="n">
        <v>0.26188051</v>
      </c>
      <c r="M75" s="18" t="n">
        <v>0</v>
      </c>
      <c r="N75" s="20" t="n">
        <v>0</v>
      </c>
      <c r="O75" s="18" t="n">
        <v>0</v>
      </c>
      <c r="P75" s="20" t="n">
        <v>0</v>
      </c>
      <c r="Q75" s="18" t="n">
        <v>0.84664998</v>
      </c>
      <c r="R75" s="20" t="n">
        <v>0.47323666</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(14081.0/B82*100)</f>
        <v/>
      </c>
      <c r="D82" s="19" t="n">
        <v>1880</v>
      </c>
      <c r="E82" s="18" t="n">
        <v>13.2034014</v>
      </c>
      <c r="F82" s="20" t="n">
        <v>1.17553237</v>
      </c>
      <c r="G82" s="18" t="n">
        <v>85.55916634</v>
      </c>
      <c r="H82" s="20" t="n">
        <v>1.23699098</v>
      </c>
      <c r="I82" s="18" t="n">
        <v>0</v>
      </c>
      <c r="J82" s="20" t="n">
        <v>0</v>
      </c>
      <c r="K82" s="18" t="n">
        <v>0.51514519</v>
      </c>
      <c r="L82" s="20" t="n">
        <v>0.33432685</v>
      </c>
      <c r="M82" s="18" t="n">
        <v>0</v>
      </c>
      <c r="N82" s="20" t="n">
        <v>0</v>
      </c>
      <c r="O82" s="18" t="n">
        <v>0</v>
      </c>
      <c r="P82" s="20" t="n">
        <v>0</v>
      </c>
      <c r="Q82" s="18" t="n">
        <v>0.72228708</v>
      </c>
      <c r="R82" s="20" t="n">
        <v>0.32659296</v>
      </c>
    </row>
    <row r="83" spans="1:18">
      <c r="A83" s="15" t="s">
        <v>507</v>
      </c>
      <c r="B83" s="17" t="n">
        <v>808</v>
      </c>
      <c r="C83" s="18">
        <f>(713.0/B83*100)</f>
        <v/>
      </c>
      <c r="D83" s="19" t="n">
        <v>95</v>
      </c>
      <c r="E83" s="18" t="n">
        <v>5.03034871</v>
      </c>
      <c r="F83" s="20" t="n">
        <v>1.62431752</v>
      </c>
      <c r="G83" s="18" t="n">
        <v>94.96965129</v>
      </c>
      <c r="H83" s="20" t="n">
        <v>1.62431752</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(825.0/B84*100)</f>
        <v/>
      </c>
      <c r="D84" s="19" t="n">
        <v>113</v>
      </c>
      <c r="E84" s="18" t="n">
        <v>12.33049672</v>
      </c>
      <c r="F84" s="20" t="n">
        <v>2.85440226</v>
      </c>
      <c r="G84" s="18" t="n">
        <v>87.66950328</v>
      </c>
      <c r="H84" s="20" t="n">
        <v>2.85440226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(6280.0/B7*100)</f>
        <v/>
      </c>
      <c r="D7" s="19" t="n">
        <v>883</v>
      </c>
      <c r="E7" s="18" t="n">
        <v>32.25099269</v>
      </c>
      <c r="F7" s="20" t="n">
        <v>1.9672577</v>
      </c>
      <c r="G7" s="18" t="n">
        <v>67.05865359000001</v>
      </c>
      <c r="H7" s="20" t="n">
        <v>1.91054259</v>
      </c>
      <c r="I7" s="18" t="n">
        <v>0</v>
      </c>
      <c r="J7" s="20" t="n">
        <v>0</v>
      </c>
      <c r="K7" s="18" t="n">
        <v>0.30431391</v>
      </c>
      <c r="L7" s="20" t="n">
        <v>0.13127491</v>
      </c>
      <c r="M7" s="18" t="n">
        <v>0</v>
      </c>
      <c r="N7" s="20" t="n">
        <v>0</v>
      </c>
      <c r="O7" s="18" t="n">
        <v>0</v>
      </c>
      <c r="P7" s="20" t="n">
        <v>0</v>
      </c>
      <c r="Q7" s="18" t="n">
        <v>0.3860398</v>
      </c>
      <c r="R7" s="20" t="n">
        <v>0.22465265</v>
      </c>
    </row>
    <row r="8" spans="1:18">
      <c r="A8" s="15" t="s">
        <v>430</v>
      </c>
      <c r="B8" s="17" t="n">
        <v>3443</v>
      </c>
      <c r="C8" s="18">
        <f>(3018.0/B8*100)</f>
        <v/>
      </c>
      <c r="D8" s="19" t="n">
        <v>425</v>
      </c>
      <c r="E8" s="18" t="n">
        <v>24.27474298</v>
      </c>
      <c r="F8" s="20" t="n">
        <v>2.12180659</v>
      </c>
      <c r="G8" s="18" t="n">
        <v>74.39886378999999</v>
      </c>
      <c r="H8" s="20" t="n">
        <v>2.1292396</v>
      </c>
      <c r="I8" s="18" t="n">
        <v>0</v>
      </c>
      <c r="J8" s="20" t="n">
        <v>0</v>
      </c>
      <c r="K8" s="18" t="n">
        <v>0.87372007</v>
      </c>
      <c r="L8" s="20" t="n">
        <v>0.36849478</v>
      </c>
      <c r="M8" s="18" t="n">
        <v>0</v>
      </c>
      <c r="N8" s="20" t="n">
        <v>0</v>
      </c>
      <c r="O8" s="18" t="n">
        <v>0</v>
      </c>
      <c r="P8" s="20" t="n">
        <v>0</v>
      </c>
      <c r="Q8" s="18" t="n">
        <v>0.45267316</v>
      </c>
      <c r="R8" s="20" t="n">
        <v>0.33180506</v>
      </c>
    </row>
    <row r="9" spans="1:18">
      <c r="A9" s="15" t="s">
        <v>431</v>
      </c>
      <c r="B9" s="17" t="n">
        <v>4752</v>
      </c>
      <c r="C9" s="18">
        <f>(4192.0/B9*100)</f>
        <v/>
      </c>
      <c r="D9" s="19" t="n">
        <v>560</v>
      </c>
      <c r="E9" s="18" t="n">
        <v>33.34636352</v>
      </c>
      <c r="F9" s="20" t="n">
        <v>2.02374955</v>
      </c>
      <c r="G9" s="18" t="n">
        <v>64.34671277</v>
      </c>
      <c r="H9" s="20" t="n">
        <v>2.13305942</v>
      </c>
      <c r="I9" s="18" t="n">
        <v>0</v>
      </c>
      <c r="J9" s="20" t="n">
        <v>0</v>
      </c>
      <c r="K9" s="18" t="n">
        <v>1.74264493</v>
      </c>
      <c r="L9" s="20" t="n">
        <v>0.6528652</v>
      </c>
      <c r="M9" s="18" t="n">
        <v>0</v>
      </c>
      <c r="N9" s="20" t="n">
        <v>0</v>
      </c>
      <c r="O9" s="18" t="n">
        <v>0</v>
      </c>
      <c r="P9" s="20" t="n">
        <v>0</v>
      </c>
      <c r="Q9" s="18" t="n">
        <v>0.56427879</v>
      </c>
      <c r="R9" s="20" t="n">
        <v>0.33243234</v>
      </c>
    </row>
    <row r="10" spans="1:18">
      <c r="A10" s="15" t="s">
        <v>432</v>
      </c>
      <c r="B10" s="17" t="n">
        <v>10022</v>
      </c>
      <c r="C10" s="18">
        <f>(8810.0/B10*100)</f>
        <v/>
      </c>
      <c r="D10" s="19" t="n">
        <v>1212</v>
      </c>
      <c r="E10" s="18" t="n">
        <v>32.29168358</v>
      </c>
      <c r="F10" s="20" t="n">
        <v>1.60033321</v>
      </c>
      <c r="G10" s="18" t="n">
        <v>66.67290036999999</v>
      </c>
      <c r="H10" s="20" t="n">
        <v>1.61245145</v>
      </c>
      <c r="I10" s="18" t="n">
        <v>0</v>
      </c>
      <c r="J10" s="20" t="n">
        <v>0</v>
      </c>
      <c r="K10" s="18" t="n">
        <v>0.9052456800000001</v>
      </c>
      <c r="L10" s="20" t="n">
        <v>0.32356396</v>
      </c>
      <c r="M10" s="18" t="n">
        <v>0</v>
      </c>
      <c r="N10" s="20" t="n">
        <v>0</v>
      </c>
      <c r="O10" s="18" t="n">
        <v>0</v>
      </c>
      <c r="P10" s="20" t="n">
        <v>0</v>
      </c>
      <c r="Q10" s="18" t="n">
        <v>0.13017037</v>
      </c>
      <c r="R10" s="20" t="n">
        <v>0.07790092999999999</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(3021.0/B12*100)</f>
        <v/>
      </c>
      <c r="D12" s="19" t="n">
        <v>401</v>
      </c>
      <c r="E12" s="18" t="n">
        <v>24.29676424</v>
      </c>
      <c r="F12" s="20" t="n">
        <v>2.23778714</v>
      </c>
      <c r="G12" s="18" t="n">
        <v>74.65383571</v>
      </c>
      <c r="H12" s="20" t="n">
        <v>2.40823451</v>
      </c>
      <c r="I12" s="18" t="n">
        <v>0</v>
      </c>
      <c r="J12" s="20" t="n">
        <v>0</v>
      </c>
      <c r="K12" s="18" t="n">
        <v>0.11139737</v>
      </c>
      <c r="L12" s="20" t="n">
        <v>0.11127861</v>
      </c>
      <c r="M12" s="18" t="n">
        <v>0</v>
      </c>
      <c r="N12" s="20" t="n">
        <v>0</v>
      </c>
      <c r="O12" s="18" t="n">
        <v>0</v>
      </c>
      <c r="P12" s="20" t="n">
        <v>0</v>
      </c>
      <c r="Q12" s="18" t="n">
        <v>0.93800268</v>
      </c>
      <c r="R12" s="20" t="n">
        <v>0.53039135</v>
      </c>
    </row>
    <row r="13" spans="1:18">
      <c r="A13" s="15" t="s">
        <v>435</v>
      </c>
      <c r="B13" s="17" t="n">
        <v>3602</v>
      </c>
      <c r="C13" s="18">
        <f>(3190.0/B13*100)</f>
        <v/>
      </c>
      <c r="D13" s="19" t="n">
        <v>412</v>
      </c>
      <c r="E13" s="18" t="n">
        <v>24.41534366</v>
      </c>
      <c r="F13" s="20" t="n">
        <v>2.60814834</v>
      </c>
      <c r="G13" s="18" t="n">
        <v>74.80229783</v>
      </c>
      <c r="H13" s="20" t="n">
        <v>2.59622706</v>
      </c>
      <c r="I13" s="18" t="n">
        <v>0</v>
      </c>
      <c r="J13" s="20" t="n">
        <v>0</v>
      </c>
      <c r="K13" s="18" t="n">
        <v>0.78235851</v>
      </c>
      <c r="L13" s="20" t="n">
        <v>0.540812</v>
      </c>
      <c r="M13" s="18" t="n">
        <v>0</v>
      </c>
      <c r="N13" s="20" t="n">
        <v>0</v>
      </c>
      <c r="O13" s="18" t="n">
        <v>0</v>
      </c>
      <c r="P13" s="20" t="n">
        <v>0</v>
      </c>
      <c r="Q13" s="18" t="n">
        <v>0</v>
      </c>
      <c r="R13" s="20" t="n">
        <v>0</v>
      </c>
    </row>
    <row r="14" spans="1:18">
      <c r="A14" s="15" t="s">
        <v>436</v>
      </c>
      <c r="B14" s="17" t="n">
        <v>2788</v>
      </c>
      <c r="C14" s="18">
        <f>(2447.0/B14*100)</f>
        <v/>
      </c>
      <c r="D14" s="19" t="n">
        <v>341</v>
      </c>
      <c r="E14" s="18" t="n">
        <v>25.46164255</v>
      </c>
      <c r="F14" s="20" t="n">
        <v>2.37474639</v>
      </c>
      <c r="G14" s="18" t="n">
        <v>73.63041742999999</v>
      </c>
      <c r="H14" s="20" t="n">
        <v>2.43518301</v>
      </c>
      <c r="I14" s="18" t="n">
        <v>0</v>
      </c>
      <c r="J14" s="20" t="n">
        <v>0</v>
      </c>
      <c r="K14" s="18" t="n">
        <v>0.57690511</v>
      </c>
      <c r="L14" s="20" t="n">
        <v>0.41017088</v>
      </c>
      <c r="M14" s="18" t="n">
        <v>0</v>
      </c>
      <c r="N14" s="20" t="n">
        <v>0</v>
      </c>
      <c r="O14" s="18" t="n">
        <v>0</v>
      </c>
      <c r="P14" s="20" t="n">
        <v>0</v>
      </c>
      <c r="Q14" s="18" t="n">
        <v>0.33103492</v>
      </c>
      <c r="R14" s="20" t="n">
        <v>0.33300391</v>
      </c>
    </row>
    <row r="15" spans="1:18">
      <c r="A15" s="15" t="s">
        <v>437</v>
      </c>
      <c r="B15" s="17" t="n">
        <v>2863</v>
      </c>
      <c r="C15" s="18">
        <f>(2522.0/B15*100)</f>
        <v/>
      </c>
      <c r="D15" s="19" t="n">
        <v>341</v>
      </c>
      <c r="E15" s="18" t="n">
        <v>13.55731004</v>
      </c>
      <c r="F15" s="20" t="n">
        <v>1.77518445</v>
      </c>
      <c r="G15" s="18" t="n">
        <v>85.84699718</v>
      </c>
      <c r="H15" s="20" t="n">
        <v>1.81591218</v>
      </c>
      <c r="I15" s="18" t="n">
        <v>0</v>
      </c>
      <c r="J15" s="20" t="n">
        <v>0</v>
      </c>
      <c r="K15" s="18" t="n">
        <v>0.31572471</v>
      </c>
      <c r="L15" s="20" t="n">
        <v>0.29705104</v>
      </c>
      <c r="M15" s="18" t="n">
        <v>0</v>
      </c>
      <c r="N15" s="20" t="n">
        <v>0</v>
      </c>
      <c r="O15" s="18" t="n">
        <v>0</v>
      </c>
      <c r="P15" s="20" t="n">
        <v>0</v>
      </c>
      <c r="Q15" s="18" t="n">
        <v>0.27996806</v>
      </c>
      <c r="R15" s="20" t="n">
        <v>0.27846519</v>
      </c>
    </row>
    <row r="16" spans="1:18">
      <c r="A16" s="15" t="s">
        <v>438</v>
      </c>
      <c r="B16" s="17" t="n">
        <v>3111</v>
      </c>
      <c r="C16" s="18">
        <f>(2748.0/B16*100)</f>
        <v/>
      </c>
      <c r="D16" s="19" t="n">
        <v>363</v>
      </c>
      <c r="E16" s="18" t="n">
        <v>36.77615973</v>
      </c>
      <c r="F16" s="20" t="n">
        <v>2.36043278</v>
      </c>
      <c r="G16" s="18" t="n">
        <v>60.2432296</v>
      </c>
      <c r="H16" s="20" t="n">
        <v>2.2638371</v>
      </c>
      <c r="I16" s="18" t="n">
        <v>0</v>
      </c>
      <c r="J16" s="20" t="n">
        <v>0</v>
      </c>
      <c r="K16" s="18" t="n">
        <v>2.16863124</v>
      </c>
      <c r="L16" s="20" t="n">
        <v>0.71535319</v>
      </c>
      <c r="M16" s="18" t="n">
        <v>0</v>
      </c>
      <c r="N16" s="20" t="n">
        <v>0</v>
      </c>
      <c r="O16" s="18" t="n">
        <v>0</v>
      </c>
      <c r="P16" s="20" t="n">
        <v>0</v>
      </c>
      <c r="Q16" s="18" t="n">
        <v>0.81197944</v>
      </c>
      <c r="R16" s="20" t="n">
        <v>0.33822125</v>
      </c>
    </row>
    <row r="17" spans="1:18">
      <c r="A17" s="15" t="s">
        <v>439</v>
      </c>
      <c r="B17" s="17" t="n">
        <v>3197</v>
      </c>
      <c r="C17" s="18">
        <f>(2809.0/B17*100)</f>
        <v/>
      </c>
      <c r="D17" s="19" t="n">
        <v>388</v>
      </c>
      <c r="E17" s="18" t="n">
        <v>27.77778349</v>
      </c>
      <c r="F17" s="20" t="n">
        <v>2.1799023</v>
      </c>
      <c r="G17" s="18" t="n">
        <v>70.61103346</v>
      </c>
      <c r="H17" s="20" t="n">
        <v>2.18813295</v>
      </c>
      <c r="I17" s="18" t="n">
        <v>0</v>
      </c>
      <c r="J17" s="20" t="n">
        <v>0</v>
      </c>
      <c r="K17" s="18" t="n">
        <v>0.46197911</v>
      </c>
      <c r="L17" s="20" t="n">
        <v>0.33265759</v>
      </c>
      <c r="M17" s="18" t="n">
        <v>0</v>
      </c>
      <c r="N17" s="20" t="n">
        <v>0</v>
      </c>
      <c r="O17" s="18" t="n">
        <v>0</v>
      </c>
      <c r="P17" s="20" t="n">
        <v>0</v>
      </c>
      <c r="Q17" s="18" t="n">
        <v>1.14920394</v>
      </c>
      <c r="R17" s="20" t="n">
        <v>0.40669752</v>
      </c>
    </row>
    <row r="18" spans="1:18">
      <c r="A18" s="15" t="s">
        <v>440</v>
      </c>
      <c r="B18" s="17" t="n">
        <v>2706</v>
      </c>
      <c r="C18" s="18">
        <f>(2390.0/B18*100)</f>
        <v/>
      </c>
      <c r="D18" s="19" t="n">
        <v>316</v>
      </c>
      <c r="E18" s="18" t="n">
        <v>39.87335285</v>
      </c>
      <c r="F18" s="20" t="n">
        <v>2.93677606</v>
      </c>
      <c r="G18" s="18" t="n">
        <v>57.06077273</v>
      </c>
      <c r="H18" s="20" t="n">
        <v>2.93659174</v>
      </c>
      <c r="I18" s="18" t="n">
        <v>0</v>
      </c>
      <c r="J18" s="20" t="n">
        <v>0</v>
      </c>
      <c r="K18" s="18" t="n">
        <v>2.52824446</v>
      </c>
      <c r="L18" s="20" t="n">
        <v>0.97083477</v>
      </c>
      <c r="M18" s="18" t="n">
        <v>0</v>
      </c>
      <c r="N18" s="20" t="n">
        <v>0</v>
      </c>
      <c r="O18" s="18" t="n">
        <v>0</v>
      </c>
      <c r="P18" s="20" t="n">
        <v>0</v>
      </c>
      <c r="Q18" s="18" t="n">
        <v>0.53762997</v>
      </c>
      <c r="R18" s="20" t="n">
        <v>0.37681689</v>
      </c>
    </row>
    <row r="19" spans="1:18">
      <c r="A19" s="15" t="s">
        <v>441</v>
      </c>
      <c r="B19" s="17" t="n">
        <v>2850</v>
      </c>
      <c r="C19" s="18">
        <f>(2517.0/B19*100)</f>
        <v/>
      </c>
      <c r="D19" s="19" t="n">
        <v>333</v>
      </c>
      <c r="E19" s="18" t="n">
        <v>28.84637201</v>
      </c>
      <c r="F19" s="20" t="n">
        <v>2.65475257</v>
      </c>
      <c r="G19" s="18" t="n">
        <v>70.62001659000001</v>
      </c>
      <c r="H19" s="20" t="n">
        <v>2.61346031</v>
      </c>
      <c r="I19" s="18" t="n">
        <v>0</v>
      </c>
      <c r="J19" s="20" t="n">
        <v>0</v>
      </c>
      <c r="K19" s="18" t="n">
        <v>0.5336114</v>
      </c>
      <c r="L19" s="20" t="n">
        <v>0.37867653</v>
      </c>
      <c r="M19" s="18" t="n">
        <v>0</v>
      </c>
      <c r="N19" s="20" t="n">
        <v>0</v>
      </c>
      <c r="O19" s="18" t="n">
        <v>0</v>
      </c>
      <c r="P19" s="20" t="n">
        <v>0</v>
      </c>
      <c r="Q19" s="18" t="n">
        <v>0</v>
      </c>
      <c r="R19" s="20" t="n">
        <v>0</v>
      </c>
    </row>
    <row r="20" spans="1:18">
      <c r="A20" s="15" t="s">
        <v>442</v>
      </c>
      <c r="B20" s="17" t="n">
        <v>1741</v>
      </c>
      <c r="C20" s="18">
        <f>(1535.0/B20*100)</f>
        <v/>
      </c>
      <c r="D20" s="19" t="n">
        <v>206</v>
      </c>
      <c r="E20" s="18" t="n">
        <v>40.18753976</v>
      </c>
      <c r="F20" s="20" t="n">
        <v>3.26686956</v>
      </c>
      <c r="G20" s="18" t="n">
        <v>57.06443836</v>
      </c>
      <c r="H20" s="20" t="n">
        <v>3.42408122</v>
      </c>
      <c r="I20" s="18" t="n">
        <v>0</v>
      </c>
      <c r="J20" s="20" t="n">
        <v>0</v>
      </c>
      <c r="K20" s="18" t="n">
        <v>0.92692307</v>
      </c>
      <c r="L20" s="20" t="n">
        <v>0.657125</v>
      </c>
      <c r="M20" s="18" t="n">
        <v>0</v>
      </c>
      <c r="N20" s="20" t="n">
        <v>0</v>
      </c>
      <c r="O20" s="18" t="n">
        <v>0</v>
      </c>
      <c r="P20" s="20" t="n">
        <v>0</v>
      </c>
      <c r="Q20" s="18" t="n">
        <v>1.82109881</v>
      </c>
      <c r="R20" s="20" t="n">
        <v>0.69107789</v>
      </c>
    </row>
    <row r="21" spans="1:18">
      <c r="A21" s="15" t="s">
        <v>443</v>
      </c>
      <c r="B21" s="17" t="n">
        <v>2833</v>
      </c>
      <c r="C21" s="18">
        <f>(2379.0/B21*100)</f>
        <v/>
      </c>
      <c r="D21" s="19" t="n">
        <v>454</v>
      </c>
      <c r="E21" s="18" t="n">
        <v>33.61414158</v>
      </c>
      <c r="F21" s="20" t="n">
        <v>2.07760588</v>
      </c>
      <c r="G21" s="18" t="n">
        <v>65.54012692000001</v>
      </c>
      <c r="H21" s="20" t="n">
        <v>2.08135286</v>
      </c>
      <c r="I21" s="18" t="n">
        <v>0</v>
      </c>
      <c r="J21" s="20" t="n">
        <v>0</v>
      </c>
      <c r="K21" s="18" t="n">
        <v>0.5874260100000001</v>
      </c>
      <c r="L21" s="20" t="n">
        <v>0.31765838</v>
      </c>
      <c r="M21" s="18" t="n">
        <v>0</v>
      </c>
      <c r="N21" s="20" t="n">
        <v>0</v>
      </c>
      <c r="O21" s="18" t="n">
        <v>0</v>
      </c>
      <c r="P21" s="20" t="n">
        <v>0</v>
      </c>
      <c r="Q21" s="18" t="n">
        <v>0.25830549</v>
      </c>
      <c r="R21" s="20" t="n">
        <v>0.25738397</v>
      </c>
    </row>
    <row r="22" spans="1:18">
      <c r="A22" s="15" t="s">
        <v>444</v>
      </c>
      <c r="B22" s="17" t="n">
        <v>3667</v>
      </c>
      <c r="C22" s="18">
        <f>(3295.0/B22*100)</f>
        <v/>
      </c>
      <c r="D22" s="19" t="n">
        <v>372</v>
      </c>
      <c r="E22" s="18" t="n">
        <v>29.92309366</v>
      </c>
      <c r="F22" s="20" t="n">
        <v>2.300508</v>
      </c>
      <c r="G22" s="18" t="n">
        <v>68.03785678</v>
      </c>
      <c r="H22" s="20" t="n">
        <v>2.62248082</v>
      </c>
      <c r="I22" s="18" t="n">
        <v>0</v>
      </c>
      <c r="J22" s="20" t="n">
        <v>0</v>
      </c>
      <c r="K22" s="18" t="n">
        <v>0.78294038</v>
      </c>
      <c r="L22" s="20" t="n">
        <v>0.45271188</v>
      </c>
      <c r="M22" s="18" t="n">
        <v>0</v>
      </c>
      <c r="N22" s="20" t="n">
        <v>0</v>
      </c>
      <c r="O22" s="18" t="n">
        <v>0</v>
      </c>
      <c r="P22" s="20" t="n">
        <v>0</v>
      </c>
      <c r="Q22" s="18" t="n">
        <v>1.25610918</v>
      </c>
      <c r="R22" s="20" t="n">
        <v>0.6854298</v>
      </c>
    </row>
    <row r="23" spans="1:18">
      <c r="A23" s="15" t="s">
        <v>445</v>
      </c>
      <c r="B23" s="17" t="n">
        <v>5792</v>
      </c>
      <c r="C23" s="18">
        <f>(5088.0/B23*100)</f>
        <v/>
      </c>
      <c r="D23" s="19" t="n">
        <v>704</v>
      </c>
      <c r="E23" s="18" t="n">
        <v>39.87543173</v>
      </c>
      <c r="F23" s="20" t="n">
        <v>3.08508124</v>
      </c>
      <c r="G23" s="18" t="n">
        <v>58.3873855</v>
      </c>
      <c r="H23" s="20" t="n">
        <v>3.11437079</v>
      </c>
      <c r="I23" s="18" t="n">
        <v>0</v>
      </c>
      <c r="J23" s="20" t="n">
        <v>0</v>
      </c>
      <c r="K23" s="18" t="n">
        <v>0.73220456</v>
      </c>
      <c r="L23" s="20" t="n">
        <v>0.37092524</v>
      </c>
      <c r="M23" s="18" t="n">
        <v>0</v>
      </c>
      <c r="N23" s="20" t="n">
        <v>0</v>
      </c>
      <c r="O23" s="18" t="n">
        <v>0</v>
      </c>
      <c r="P23" s="20" t="n">
        <v>0</v>
      </c>
      <c r="Q23" s="18" t="n">
        <v>1.00497821</v>
      </c>
      <c r="R23" s="20" t="n">
        <v>0.61857499</v>
      </c>
    </row>
    <row r="24" spans="1:18">
      <c r="A24" s="15" t="s">
        <v>446</v>
      </c>
      <c r="B24" s="17" t="n">
        <v>3309</v>
      </c>
      <c r="C24" s="18">
        <f>(2926.0/B24*100)</f>
        <v/>
      </c>
      <c r="D24" s="19" t="n">
        <v>383</v>
      </c>
      <c r="E24" s="18" t="n">
        <v>26.51172755</v>
      </c>
      <c r="F24" s="20" t="n">
        <v>2.03770263</v>
      </c>
      <c r="G24" s="18" t="n">
        <v>72.71290739</v>
      </c>
      <c r="H24" s="20" t="n">
        <v>2.063813</v>
      </c>
      <c r="I24" s="18" t="n">
        <v>0</v>
      </c>
      <c r="J24" s="20" t="n">
        <v>0</v>
      </c>
      <c r="K24" s="18" t="n">
        <v>0.52010709</v>
      </c>
      <c r="L24" s="20" t="n">
        <v>0.37052145</v>
      </c>
      <c r="M24" s="18" t="n">
        <v>0</v>
      </c>
      <c r="N24" s="20" t="n">
        <v>0</v>
      </c>
      <c r="O24" s="18" t="n">
        <v>0</v>
      </c>
      <c r="P24" s="20" t="n">
        <v>0</v>
      </c>
      <c r="Q24" s="18" t="n">
        <v>0.25525797</v>
      </c>
      <c r="R24" s="20" t="n">
        <v>0.25568964</v>
      </c>
    </row>
    <row r="25" spans="1:18">
      <c r="A25" s="15" t="s">
        <v>447</v>
      </c>
      <c r="B25" s="17" t="n">
        <v>2669</v>
      </c>
      <c r="C25" s="18">
        <f>(2339.0/B25*100)</f>
        <v/>
      </c>
      <c r="D25" s="19" t="n">
        <v>330</v>
      </c>
      <c r="E25" s="18" t="n">
        <v>24.40184258</v>
      </c>
      <c r="F25" s="20" t="n">
        <v>2.3534307</v>
      </c>
      <c r="G25" s="18" t="n">
        <v>75.31348276</v>
      </c>
      <c r="H25" s="20" t="n">
        <v>2.35797052</v>
      </c>
      <c r="I25" s="18" t="n">
        <v>0</v>
      </c>
      <c r="J25" s="20" t="n">
        <v>0</v>
      </c>
      <c r="K25" s="18" t="n">
        <v>0.28467466</v>
      </c>
      <c r="L25" s="20" t="n">
        <v>0.28404007</v>
      </c>
      <c r="M25" s="18" t="n">
        <v>0</v>
      </c>
      <c r="N25" s="20" t="n">
        <v>0</v>
      </c>
      <c r="O25" s="18" t="n">
        <v>0</v>
      </c>
      <c r="P25" s="20" t="n">
        <v>0</v>
      </c>
      <c r="Q25" s="18" t="n">
        <v>0</v>
      </c>
      <c r="R25" s="20" t="n">
        <v>0</v>
      </c>
    </row>
    <row r="26" spans="1:18">
      <c r="A26" s="15" t="s">
        <v>448</v>
      </c>
      <c r="B26" s="17" t="n">
        <v>2419</v>
      </c>
      <c r="C26" s="18">
        <f>(2114.0/B26*100)</f>
        <v/>
      </c>
      <c r="D26" s="19" t="n">
        <v>305</v>
      </c>
      <c r="E26" s="18" t="n">
        <v>29.96780225</v>
      </c>
      <c r="F26" s="20" t="n">
        <v>3.06099327</v>
      </c>
      <c r="G26" s="18" t="n">
        <v>70.03219774999999</v>
      </c>
      <c r="H26" s="20" t="n">
        <v>3.06099327</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(2359.0/B27*100)</f>
        <v/>
      </c>
      <c r="D27" s="19" t="n">
        <v>324</v>
      </c>
      <c r="E27" s="18" t="n">
        <v>35.98170584</v>
      </c>
      <c r="F27" s="20" t="n">
        <v>2.68703995</v>
      </c>
      <c r="G27" s="18" t="n">
        <v>62.77079935</v>
      </c>
      <c r="H27" s="20" t="n">
        <v>2.69117089</v>
      </c>
      <c r="I27" s="18" t="n">
        <v>0</v>
      </c>
      <c r="J27" s="20" t="n">
        <v>0</v>
      </c>
      <c r="K27" s="18" t="n">
        <v>0.61445625</v>
      </c>
      <c r="L27" s="20" t="n">
        <v>0.42871029</v>
      </c>
      <c r="M27" s="18" t="n">
        <v>0</v>
      </c>
      <c r="N27" s="20" t="n">
        <v>0</v>
      </c>
      <c r="O27" s="18" t="n">
        <v>0</v>
      </c>
      <c r="P27" s="20" t="n">
        <v>0</v>
      </c>
      <c r="Q27" s="18" t="n">
        <v>0.63303856</v>
      </c>
      <c r="R27" s="20" t="n">
        <v>0.45545743</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27.35676803</v>
      </c>
      <c r="F29" s="20" t="n">
        <v>2.70264058</v>
      </c>
      <c r="G29" s="18" t="n">
        <v>72.64323197</v>
      </c>
      <c r="H29" s="20" t="n">
        <v>2.70264058</v>
      </c>
      <c r="I29" s="18" t="n">
        <v>0</v>
      </c>
      <c r="J29" s="20" t="n">
        <v>0</v>
      </c>
      <c r="K29" s="18" t="n">
        <v>0</v>
      </c>
      <c r="L29" s="20" t="n">
        <v>0</v>
      </c>
      <c r="M29" s="18" t="n">
        <v>0</v>
      </c>
      <c r="N29" s="20" t="n">
        <v>0</v>
      </c>
      <c r="O29" s="18" t="n">
        <v>0</v>
      </c>
      <c r="P29" s="20" t="n">
        <v>0</v>
      </c>
      <c r="Q29" s="18" t="n">
        <v>0</v>
      </c>
      <c r="R29" s="20" t="n">
        <v>0</v>
      </c>
    </row>
    <row r="30" spans="1:18">
      <c r="A30" s="15" t="s">
        <v>452</v>
      </c>
      <c r="B30" s="17" t="n">
        <v>2257</v>
      </c>
      <c r="C30" s="18">
        <f>(1967.0/B30*100)</f>
        <v/>
      </c>
      <c r="D30" s="19" t="n">
        <v>290</v>
      </c>
      <c r="E30" s="18" t="n">
        <v>41.39364614</v>
      </c>
      <c r="F30" s="20" t="n">
        <v>2.87575219</v>
      </c>
      <c r="G30" s="18" t="n">
        <v>56.02094862</v>
      </c>
      <c r="H30" s="20" t="n">
        <v>3.03534328</v>
      </c>
      <c r="I30" s="18" t="n">
        <v>0</v>
      </c>
      <c r="J30" s="20" t="n">
        <v>0</v>
      </c>
      <c r="K30" s="18" t="n">
        <v>1.83410537</v>
      </c>
      <c r="L30" s="20" t="n">
        <v>0.94671558</v>
      </c>
      <c r="M30" s="18" t="n">
        <v>0</v>
      </c>
      <c r="N30" s="20" t="n">
        <v>0</v>
      </c>
      <c r="O30" s="18" t="n">
        <v>0</v>
      </c>
      <c r="P30" s="20" t="n">
        <v>0</v>
      </c>
      <c r="Q30" s="18" t="n">
        <v>0.75129986</v>
      </c>
      <c r="R30" s="20" t="n">
        <v>0.52920707</v>
      </c>
    </row>
    <row r="31" spans="1:18">
      <c r="A31" s="15" t="s">
        <v>453</v>
      </c>
      <c r="B31" s="17" t="n">
        <v>2706</v>
      </c>
      <c r="C31" s="18">
        <f>(2377.0/B31*100)</f>
        <v/>
      </c>
      <c r="D31" s="19" t="n">
        <v>329</v>
      </c>
      <c r="E31" s="18" t="n">
        <v>32.50830953</v>
      </c>
      <c r="F31" s="20" t="n">
        <v>2.61743427</v>
      </c>
      <c r="G31" s="18" t="n">
        <v>64.45895347</v>
      </c>
      <c r="H31" s="20" t="n">
        <v>2.85675795</v>
      </c>
      <c r="I31" s="18" t="n">
        <v>0</v>
      </c>
      <c r="J31" s="20" t="n">
        <v>0</v>
      </c>
      <c r="K31" s="18" t="n">
        <v>2.70849654</v>
      </c>
      <c r="L31" s="20" t="n">
        <v>1.01032752</v>
      </c>
      <c r="M31" s="18" t="n">
        <v>0</v>
      </c>
      <c r="N31" s="20" t="n">
        <v>0</v>
      </c>
      <c r="O31" s="18" t="n">
        <v>0</v>
      </c>
      <c r="P31" s="20" t="n">
        <v>0</v>
      </c>
      <c r="Q31" s="18" t="n">
        <v>0.32424046</v>
      </c>
      <c r="R31" s="20" t="n">
        <v>0.33968742</v>
      </c>
    </row>
    <row r="32" spans="1:18">
      <c r="A32" s="15" t="s">
        <v>454</v>
      </c>
      <c r="B32" s="17" t="n">
        <v>2209</v>
      </c>
      <c r="C32" s="18">
        <f>(1829.0/B32*100)</f>
        <v/>
      </c>
      <c r="D32" s="19" t="n">
        <v>380</v>
      </c>
      <c r="E32" s="18" t="n">
        <v>27.59021073</v>
      </c>
      <c r="F32" s="20" t="n">
        <v>2.22957381</v>
      </c>
      <c r="G32" s="18" t="n">
        <v>71.68896135999999</v>
      </c>
      <c r="H32" s="20" t="n">
        <v>2.21711771</v>
      </c>
      <c r="I32" s="18" t="n">
        <v>0</v>
      </c>
      <c r="J32" s="20" t="n">
        <v>0</v>
      </c>
      <c r="K32" s="18" t="n">
        <v>0.72082791</v>
      </c>
      <c r="L32" s="20" t="n">
        <v>0.40105093</v>
      </c>
      <c r="M32" s="18" t="n">
        <v>0</v>
      </c>
      <c r="N32" s="20" t="n">
        <v>0</v>
      </c>
      <c r="O32" s="18" t="n">
        <v>0</v>
      </c>
      <c r="P32" s="20" t="n">
        <v>0</v>
      </c>
      <c r="Q32" s="18" t="n">
        <v>0</v>
      </c>
      <c r="R32" s="20" t="n">
        <v>0</v>
      </c>
    </row>
    <row r="33" spans="1:18">
      <c r="A33" s="15" t="s">
        <v>455</v>
      </c>
      <c r="B33" s="17" t="n">
        <v>3651</v>
      </c>
      <c r="C33" s="18">
        <f>(3217.0/B33*100)</f>
        <v/>
      </c>
      <c r="D33" s="19" t="n">
        <v>434</v>
      </c>
      <c r="E33" s="18" t="n">
        <v>19.67647496</v>
      </c>
      <c r="F33" s="20" t="n">
        <v>2.39543475</v>
      </c>
      <c r="G33" s="18" t="n">
        <v>80.17046447</v>
      </c>
      <c r="H33" s="20" t="n">
        <v>2.40510165</v>
      </c>
      <c r="I33" s="18" t="n">
        <v>0</v>
      </c>
      <c r="J33" s="20" t="n">
        <v>0</v>
      </c>
      <c r="K33" s="18" t="n">
        <v>0.13363407</v>
      </c>
      <c r="L33" s="20" t="n">
        <v>0.08238758</v>
      </c>
      <c r="M33" s="18" t="n">
        <v>0</v>
      </c>
      <c r="N33" s="20" t="n">
        <v>0</v>
      </c>
      <c r="O33" s="18" t="n">
        <v>0</v>
      </c>
      <c r="P33" s="20" t="n">
        <v>0</v>
      </c>
      <c r="Q33" s="18" t="n">
        <v>0.01942649</v>
      </c>
      <c r="R33" s="20" t="n">
        <v>0.01953348</v>
      </c>
    </row>
    <row r="34" spans="1:18">
      <c r="A34" s="15" t="s">
        <v>456</v>
      </c>
      <c r="B34" s="17" t="n">
        <v>3035</v>
      </c>
      <c r="C34" s="18">
        <f>(2663.0/B34*100)</f>
        <v/>
      </c>
      <c r="D34" s="19" t="n">
        <v>372</v>
      </c>
      <c r="E34" s="18" t="n">
        <v>36.62462519</v>
      </c>
      <c r="F34" s="20" t="n">
        <v>2.46030522</v>
      </c>
      <c r="G34" s="18" t="n">
        <v>61.8178136</v>
      </c>
      <c r="H34" s="20" t="n">
        <v>2.48015405</v>
      </c>
      <c r="I34" s="18" t="n">
        <v>0</v>
      </c>
      <c r="J34" s="20" t="n">
        <v>0</v>
      </c>
      <c r="K34" s="18" t="n">
        <v>1.08666635</v>
      </c>
      <c r="L34" s="20" t="n">
        <v>0.45218422</v>
      </c>
      <c r="M34" s="18" t="n">
        <v>0</v>
      </c>
      <c r="N34" s="20" t="n">
        <v>0</v>
      </c>
      <c r="O34" s="18" t="n">
        <v>0</v>
      </c>
      <c r="P34" s="20" t="n">
        <v>0</v>
      </c>
      <c r="Q34" s="18" t="n">
        <v>0.47089485</v>
      </c>
      <c r="R34" s="20" t="n">
        <v>0.2650929</v>
      </c>
    </row>
    <row r="35" spans="1:18">
      <c r="A35" s="15" t="s">
        <v>457</v>
      </c>
      <c r="B35" s="17" t="n">
        <v>2901</v>
      </c>
      <c r="C35" s="18">
        <f>(2530.0/B35*100)</f>
        <v/>
      </c>
      <c r="D35" s="19" t="n">
        <v>371</v>
      </c>
      <c r="E35" s="18" t="n">
        <v>31.38025218</v>
      </c>
      <c r="F35" s="20" t="n">
        <v>2.82646297</v>
      </c>
      <c r="G35" s="18" t="n">
        <v>67.48924267</v>
      </c>
      <c r="H35" s="20" t="n">
        <v>2.87517251</v>
      </c>
      <c r="I35" s="18" t="n">
        <v>0</v>
      </c>
      <c r="J35" s="20" t="n">
        <v>0</v>
      </c>
      <c r="K35" s="18" t="n">
        <v>0.97152529</v>
      </c>
      <c r="L35" s="20" t="n">
        <v>0.62064737</v>
      </c>
      <c r="M35" s="18" t="n">
        <v>0</v>
      </c>
      <c r="N35" s="20" t="n">
        <v>0</v>
      </c>
      <c r="O35" s="18" t="n">
        <v>0</v>
      </c>
      <c r="P35" s="20" t="n">
        <v>0</v>
      </c>
      <c r="Q35" s="18" t="n">
        <v>0.15897986</v>
      </c>
      <c r="R35" s="20" t="n">
        <v>0.16075263</v>
      </c>
    </row>
    <row r="36" spans="1:18">
      <c r="A36" s="15" t="s">
        <v>458</v>
      </c>
      <c r="B36" s="17" t="n">
        <v>3404</v>
      </c>
      <c r="C36" s="18">
        <f>(3018.0/B36*100)</f>
        <v/>
      </c>
      <c r="D36" s="19" t="n">
        <v>386</v>
      </c>
      <c r="E36" s="18" t="n">
        <v>21.36832159</v>
      </c>
      <c r="F36" s="20" t="n">
        <v>2.47764649</v>
      </c>
      <c r="G36" s="18" t="n">
        <v>78.25560365</v>
      </c>
      <c r="H36" s="20" t="n">
        <v>2.43847354</v>
      </c>
      <c r="I36" s="18" t="n">
        <v>0</v>
      </c>
      <c r="J36" s="20" t="n">
        <v>0</v>
      </c>
      <c r="K36" s="18" t="n">
        <v>0.37607476</v>
      </c>
      <c r="L36" s="20" t="n">
        <v>0.41497669</v>
      </c>
      <c r="M36" s="18" t="n">
        <v>0</v>
      </c>
      <c r="N36" s="20" t="n">
        <v>0</v>
      </c>
      <c r="O36" s="18" t="n">
        <v>0</v>
      </c>
      <c r="P36" s="20" t="n">
        <v>0</v>
      </c>
      <c r="Q36" s="18" t="n">
        <v>0</v>
      </c>
      <c r="R36" s="20" t="n">
        <v>0</v>
      </c>
    </row>
    <row r="37" spans="1:18">
      <c r="A37" s="15" t="s">
        <v>459</v>
      </c>
      <c r="B37" s="17" t="n">
        <v>2731</v>
      </c>
      <c r="C37" s="18">
        <f>(2419.0/B37*100)</f>
        <v/>
      </c>
      <c r="D37" s="19" t="n">
        <v>312</v>
      </c>
      <c r="E37" s="18" t="n">
        <v>21.53489245</v>
      </c>
      <c r="F37" s="20" t="n">
        <v>2.36779777</v>
      </c>
      <c r="G37" s="18" t="n">
        <v>76.62115681</v>
      </c>
      <c r="H37" s="20" t="n">
        <v>2.58039215</v>
      </c>
      <c r="I37" s="18" t="n">
        <v>0</v>
      </c>
      <c r="J37" s="20" t="n">
        <v>0</v>
      </c>
      <c r="K37" s="18" t="n">
        <v>1.26160788</v>
      </c>
      <c r="L37" s="20" t="n">
        <v>0.62792945</v>
      </c>
      <c r="M37" s="18" t="n">
        <v>0</v>
      </c>
      <c r="N37" s="20" t="n">
        <v>0</v>
      </c>
      <c r="O37" s="18" t="n">
        <v>0</v>
      </c>
      <c r="P37" s="20" t="n">
        <v>0</v>
      </c>
      <c r="Q37" s="18" t="n">
        <v>0.58234286</v>
      </c>
      <c r="R37" s="20" t="n">
        <v>0.40235376</v>
      </c>
    </row>
    <row r="38" spans="1:18">
      <c r="A38" s="15" t="s">
        <v>460</v>
      </c>
      <c r="B38" s="17" t="n">
        <v>2807</v>
      </c>
      <c r="C38" s="18">
        <f>(2381.0/B38*100)</f>
        <v/>
      </c>
      <c r="D38" s="19" t="n">
        <v>426</v>
      </c>
      <c r="E38" s="18" t="n">
        <v>30.3475431</v>
      </c>
      <c r="F38" s="20" t="n">
        <v>2.84369995</v>
      </c>
      <c r="G38" s="18" t="n">
        <v>67.98254425</v>
      </c>
      <c r="H38" s="20" t="n">
        <v>2.91499966</v>
      </c>
      <c r="I38" s="18" t="n">
        <v>0</v>
      </c>
      <c r="J38" s="20" t="n">
        <v>0</v>
      </c>
      <c r="K38" s="18" t="n">
        <v>1.12272581</v>
      </c>
      <c r="L38" s="20" t="n">
        <v>0.60771845</v>
      </c>
      <c r="M38" s="18" t="n">
        <v>0</v>
      </c>
      <c r="N38" s="20" t="n">
        <v>0</v>
      </c>
      <c r="O38" s="18" t="n">
        <v>0</v>
      </c>
      <c r="P38" s="20" t="n">
        <v>0</v>
      </c>
      <c r="Q38" s="18" t="n">
        <v>0.54718685</v>
      </c>
      <c r="R38" s="20" t="n">
        <v>0.38322888</v>
      </c>
    </row>
    <row r="39" spans="1:18">
      <c r="A39" s="15" t="s">
        <v>461</v>
      </c>
      <c r="B39" s="17" t="n">
        <v>2938</v>
      </c>
      <c r="C39" s="18">
        <f>(2572.0/B39*100)</f>
        <v/>
      </c>
      <c r="D39" s="19" t="n">
        <v>366</v>
      </c>
      <c r="E39" s="18" t="n">
        <v>46.75855724</v>
      </c>
      <c r="F39" s="20" t="n">
        <v>3.1493663</v>
      </c>
      <c r="G39" s="18" t="n">
        <v>51.04114625</v>
      </c>
      <c r="H39" s="20" t="n">
        <v>3.13071116</v>
      </c>
      <c r="I39" s="18" t="n">
        <v>0</v>
      </c>
      <c r="J39" s="20" t="n">
        <v>0</v>
      </c>
      <c r="K39" s="18" t="n">
        <v>1.19981038</v>
      </c>
      <c r="L39" s="20" t="n">
        <v>0.6863009</v>
      </c>
      <c r="M39" s="18" t="n">
        <v>0</v>
      </c>
      <c r="N39" s="20" t="n">
        <v>0</v>
      </c>
      <c r="O39" s="18" t="n">
        <v>0</v>
      </c>
      <c r="P39" s="20" t="n">
        <v>0</v>
      </c>
      <c r="Q39" s="18" t="n">
        <v>1.00048612</v>
      </c>
      <c r="R39" s="20" t="n">
        <v>0.51180283</v>
      </c>
    </row>
    <row r="40" spans="1:18">
      <c r="A40" s="15" t="s">
        <v>462</v>
      </c>
      <c r="B40" s="17" t="n">
        <v>6922</v>
      </c>
      <c r="C40" s="18">
        <f>(6046.0/B40*100)</f>
        <v/>
      </c>
      <c r="D40" s="19" t="n">
        <v>876</v>
      </c>
      <c r="E40" s="18" t="n">
        <v>38.69575871</v>
      </c>
      <c r="F40" s="20" t="n">
        <v>2.35777106</v>
      </c>
      <c r="G40" s="18" t="n">
        <v>59.62726721</v>
      </c>
      <c r="H40" s="20" t="n">
        <v>2.45059363</v>
      </c>
      <c r="I40" s="18" t="n">
        <v>0</v>
      </c>
      <c r="J40" s="20" t="n">
        <v>0</v>
      </c>
      <c r="K40" s="18" t="n">
        <v>1.02629598</v>
      </c>
      <c r="L40" s="20" t="n">
        <v>0.5147803399999999</v>
      </c>
      <c r="M40" s="18" t="n">
        <v>0</v>
      </c>
      <c r="N40" s="20" t="n">
        <v>0</v>
      </c>
      <c r="O40" s="18" t="n">
        <v>0</v>
      </c>
      <c r="P40" s="20" t="n">
        <v>0</v>
      </c>
      <c r="Q40" s="18" t="n">
        <v>0.65067811</v>
      </c>
      <c r="R40" s="20" t="n">
        <v>0.38175205</v>
      </c>
    </row>
    <row r="41" spans="1:18">
      <c r="A41" s="15" t="s">
        <v>463</v>
      </c>
      <c r="B41" s="17" t="n">
        <v>2854</v>
      </c>
      <c r="C41" s="18">
        <f>(2541.0/B41*100)</f>
        <v/>
      </c>
      <c r="D41" s="19" t="n">
        <v>313</v>
      </c>
      <c r="E41" s="18" t="n">
        <v>44.69997335</v>
      </c>
      <c r="F41" s="20" t="n">
        <v>3.08951588</v>
      </c>
      <c r="G41" s="18" t="n">
        <v>54.7099521</v>
      </c>
      <c r="H41" s="20" t="n">
        <v>3.10193363</v>
      </c>
      <c r="I41" s="18" t="n">
        <v>0</v>
      </c>
      <c r="J41" s="20" t="n">
        <v>0</v>
      </c>
      <c r="K41" s="18" t="n">
        <v>0.59007455</v>
      </c>
      <c r="L41" s="20" t="n">
        <v>0.42430067</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(4125.0/B48*100)</f>
        <v/>
      </c>
      <c r="D48" s="19" t="n">
        <v>557</v>
      </c>
      <c r="E48" s="18" t="n">
        <v>35.47681651</v>
      </c>
      <c r="F48" s="20" t="n">
        <v>3.2428975</v>
      </c>
      <c r="G48" s="18" t="n">
        <v>62.26355601</v>
      </c>
      <c r="H48" s="20" t="n">
        <v>3.36778107</v>
      </c>
      <c r="I48" s="18" t="n">
        <v>0</v>
      </c>
      <c r="J48" s="20" t="n">
        <v>0</v>
      </c>
      <c r="K48" s="18" t="n">
        <v>1.19271532</v>
      </c>
      <c r="L48" s="20" t="n">
        <v>0.67565254</v>
      </c>
      <c r="M48" s="18" t="n">
        <v>0</v>
      </c>
      <c r="N48" s="20" t="n">
        <v>0</v>
      </c>
      <c r="O48" s="18" t="n">
        <v>0</v>
      </c>
      <c r="P48" s="20" t="n">
        <v>0</v>
      </c>
      <c r="Q48" s="18" t="n">
        <v>1.06691216</v>
      </c>
      <c r="R48" s="20" t="n">
        <v>0.57715999</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(2635.0/B51*100)</f>
        <v/>
      </c>
      <c r="D51" s="19" t="n">
        <v>378</v>
      </c>
      <c r="E51" s="18" t="n">
        <v>31.43717018</v>
      </c>
      <c r="F51" s="20" t="n">
        <v>2.43605328</v>
      </c>
      <c r="G51" s="18" t="n">
        <v>67.98159751999999</v>
      </c>
      <c r="H51" s="20" t="n">
        <v>2.54021672</v>
      </c>
      <c r="I51" s="18" t="n">
        <v>0</v>
      </c>
      <c r="J51" s="20" t="n">
        <v>0</v>
      </c>
      <c r="K51" s="18" t="n">
        <v>0</v>
      </c>
      <c r="L51" s="20" t="n">
        <v>0</v>
      </c>
      <c r="M51" s="18" t="n">
        <v>0</v>
      </c>
      <c r="N51" s="20" t="n">
        <v>0</v>
      </c>
      <c r="O51" s="18" t="n">
        <v>0</v>
      </c>
      <c r="P51" s="20" t="n">
        <v>0</v>
      </c>
      <c r="Q51" s="18" t="n">
        <v>0.5812323</v>
      </c>
      <c r="R51" s="20" t="n">
        <v>0.35779395</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(2352.0/B55*100)</f>
        <v/>
      </c>
      <c r="D55" s="19" t="n">
        <v>323</v>
      </c>
      <c r="E55" s="18" t="n">
        <v>18.02349847</v>
      </c>
      <c r="F55" s="20" t="n">
        <v>2.20707979</v>
      </c>
      <c r="G55" s="18" t="n">
        <v>80.47326897000001</v>
      </c>
      <c r="H55" s="20" t="n">
        <v>2.35825726</v>
      </c>
      <c r="I55" s="18" t="n">
        <v>0</v>
      </c>
      <c r="J55" s="20" t="n">
        <v>0</v>
      </c>
      <c r="K55" s="18" t="n">
        <v>0.87989504</v>
      </c>
      <c r="L55" s="20" t="n">
        <v>0.65005765</v>
      </c>
      <c r="M55" s="18" t="n">
        <v>0</v>
      </c>
      <c r="N55" s="20" t="n">
        <v>0</v>
      </c>
      <c r="O55" s="18" t="n">
        <v>0</v>
      </c>
      <c r="P55" s="20" t="n">
        <v>0</v>
      </c>
      <c r="Q55" s="18" t="n">
        <v>0.62333752</v>
      </c>
      <c r="R55" s="20" t="n">
        <v>0.37172332</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(2792.0/B61*100)</f>
        <v/>
      </c>
      <c r="D61" s="19" t="n">
        <v>409</v>
      </c>
      <c r="E61" s="18" t="n">
        <v>27.13644921</v>
      </c>
      <c r="F61" s="20" t="n">
        <v>2.6740929</v>
      </c>
      <c r="G61" s="18" t="n">
        <v>72.48549423999999</v>
      </c>
      <c r="H61" s="20" t="n">
        <v>2.73206355</v>
      </c>
      <c r="I61" s="18" t="n">
        <v>0</v>
      </c>
      <c r="J61" s="20" t="n">
        <v>0</v>
      </c>
      <c r="K61" s="18" t="n">
        <v>0.37805655</v>
      </c>
      <c r="L61" s="20" t="n">
        <v>0.32833151</v>
      </c>
      <c r="M61" s="18" t="n">
        <v>0</v>
      </c>
      <c r="N61" s="20" t="n">
        <v>0</v>
      </c>
      <c r="O61" s="18" t="n">
        <v>0</v>
      </c>
      <c r="P61" s="20" t="n">
        <v>0</v>
      </c>
      <c r="Q61" s="18" t="n">
        <v>0</v>
      </c>
      <c r="R61" s="20" t="n">
        <v>0</v>
      </c>
    </row>
    <row r="62" spans="1:18">
      <c r="A62" s="15" t="s">
        <v>486</v>
      </c>
      <c r="B62" s="17" t="n">
        <v>2230</v>
      </c>
      <c r="C62" s="18">
        <f>(1971.0/B62*100)</f>
        <v/>
      </c>
      <c r="D62" s="19" t="n">
        <v>259</v>
      </c>
      <c r="E62" s="18" t="n">
        <v>38.24359738</v>
      </c>
      <c r="F62" s="20" t="n">
        <v>3.11698582</v>
      </c>
      <c r="G62" s="18" t="n">
        <v>61.75640262</v>
      </c>
      <c r="H62" s="20" t="n">
        <v>3.11698582</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(2457.0/B67*100)</f>
        <v/>
      </c>
      <c r="D67" s="19" t="n">
        <v>314</v>
      </c>
      <c r="E67" s="18" t="n">
        <v>43.57659663</v>
      </c>
      <c r="F67" s="20" t="n">
        <v>3.04122771</v>
      </c>
      <c r="G67" s="18" t="n">
        <v>51.59824645</v>
      </c>
      <c r="H67" s="20" t="n">
        <v>2.91174804</v>
      </c>
      <c r="I67" s="18" t="n">
        <v>0</v>
      </c>
      <c r="J67" s="20" t="n">
        <v>0</v>
      </c>
      <c r="K67" s="18" t="n">
        <v>3.22620675</v>
      </c>
      <c r="L67" s="20" t="n">
        <v>0.95471215</v>
      </c>
      <c r="M67" s="18" t="n">
        <v>0</v>
      </c>
      <c r="N67" s="20" t="n">
        <v>0</v>
      </c>
      <c r="O67" s="18" t="n">
        <v>0</v>
      </c>
      <c r="P67" s="20" t="n">
        <v>0</v>
      </c>
      <c r="Q67" s="18" t="n">
        <v>1.59895018</v>
      </c>
      <c r="R67" s="20" t="n">
        <v>0.70075701</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(2766.0/B72*100)</f>
        <v/>
      </c>
      <c r="D72" s="19" t="n">
        <v>341</v>
      </c>
      <c r="E72" s="18" t="n">
        <v>33.87020042</v>
      </c>
      <c r="F72" s="20" t="n">
        <v>3.42291396</v>
      </c>
      <c r="G72" s="18" t="n">
        <v>65.64850316</v>
      </c>
      <c r="H72" s="20" t="n">
        <v>3.42742704</v>
      </c>
      <c r="I72" s="18" t="n">
        <v>0</v>
      </c>
      <c r="J72" s="20" t="n">
        <v>0</v>
      </c>
      <c r="K72" s="18" t="n">
        <v>0.29953147</v>
      </c>
      <c r="L72" s="20" t="n">
        <v>0.18412135</v>
      </c>
      <c r="M72" s="18" t="n">
        <v>0</v>
      </c>
      <c r="N72" s="20" t="n">
        <v>0</v>
      </c>
      <c r="O72" s="18" t="n">
        <v>0</v>
      </c>
      <c r="P72" s="20" t="n">
        <v>0</v>
      </c>
      <c r="Q72" s="18" t="n">
        <v>0.18176495</v>
      </c>
      <c r="R72" s="20" t="n">
        <v>0.18144412</v>
      </c>
    </row>
    <row r="73" spans="1:18">
      <c r="A73" s="15" t="s">
        <v>497</v>
      </c>
      <c r="B73" s="17" t="n">
        <v>2973</v>
      </c>
      <c r="C73" s="18">
        <f>(2583.0/B73*100)</f>
        <v/>
      </c>
      <c r="D73" s="19" t="n">
        <v>390</v>
      </c>
      <c r="E73" s="18" t="n">
        <v>34.34049359</v>
      </c>
      <c r="F73" s="20" t="n">
        <v>2.60229138</v>
      </c>
      <c r="G73" s="18" t="n">
        <v>65.07353645000001</v>
      </c>
      <c r="H73" s="20" t="n">
        <v>2.60138108</v>
      </c>
      <c r="I73" s="18" t="n">
        <v>0</v>
      </c>
      <c r="J73" s="20" t="n">
        <v>0</v>
      </c>
      <c r="K73" s="18" t="n">
        <v>0.58596997</v>
      </c>
      <c r="L73" s="20" t="n">
        <v>0.03984291</v>
      </c>
      <c r="M73" s="18" t="n">
        <v>0</v>
      </c>
      <c r="N73" s="20" t="n">
        <v>0</v>
      </c>
      <c r="O73" s="18" t="n">
        <v>0</v>
      </c>
      <c r="P73" s="20" t="n">
        <v>0</v>
      </c>
      <c r="Q73" s="18" t="n">
        <v>0</v>
      </c>
      <c r="R73" s="20" t="n">
        <v>0</v>
      </c>
    </row>
    <row r="74" spans="1:18">
      <c r="A74" s="15" t="s">
        <v>498</v>
      </c>
      <c r="B74" s="17" t="n">
        <v>3819</v>
      </c>
      <c r="C74" s="18">
        <f>(3337.0/B74*100)</f>
        <v/>
      </c>
      <c r="D74" s="19" t="n">
        <v>482</v>
      </c>
      <c r="E74" s="18" t="n">
        <v>26.76782666</v>
      </c>
      <c r="F74" s="20" t="n">
        <v>2.11456654</v>
      </c>
      <c r="G74" s="18" t="n">
        <v>72.28260693</v>
      </c>
      <c r="H74" s="20" t="n">
        <v>2.05808953</v>
      </c>
      <c r="I74" s="18" t="n">
        <v>0</v>
      </c>
      <c r="J74" s="20" t="n">
        <v>0</v>
      </c>
      <c r="K74" s="18" t="n">
        <v>0.36169911</v>
      </c>
      <c r="L74" s="20" t="n">
        <v>0.22647576</v>
      </c>
      <c r="M74" s="18" t="n">
        <v>0</v>
      </c>
      <c r="N74" s="20" t="n">
        <v>0</v>
      </c>
      <c r="O74" s="18" t="n">
        <v>0</v>
      </c>
      <c r="P74" s="20" t="n">
        <v>0</v>
      </c>
      <c r="Q74" s="18" t="n">
        <v>0.58786731</v>
      </c>
      <c r="R74" s="20" t="n">
        <v>0.31815774</v>
      </c>
    </row>
    <row r="75" spans="1:18">
      <c r="A75" s="15" t="s">
        <v>499</v>
      </c>
      <c r="B75" s="17" t="n">
        <v>4652</v>
      </c>
      <c r="C75" s="18">
        <f>(4129.0/B75*100)</f>
        <v/>
      </c>
      <c r="D75" s="19" t="n">
        <v>523</v>
      </c>
      <c r="E75" s="18" t="n">
        <v>66.41437317</v>
      </c>
      <c r="F75" s="20" t="n">
        <v>2.49715124</v>
      </c>
      <c r="G75" s="18" t="n">
        <v>33.01627721</v>
      </c>
      <c r="H75" s="20" t="n">
        <v>2.41668019</v>
      </c>
      <c r="I75" s="18" t="n">
        <v>0</v>
      </c>
      <c r="J75" s="20" t="n">
        <v>0</v>
      </c>
      <c r="K75" s="18" t="n">
        <v>0.26450988</v>
      </c>
      <c r="L75" s="20" t="n">
        <v>0.26190037</v>
      </c>
      <c r="M75" s="18" t="n">
        <v>0</v>
      </c>
      <c r="N75" s="20" t="n">
        <v>0</v>
      </c>
      <c r="O75" s="18" t="n">
        <v>0</v>
      </c>
      <c r="P75" s="20" t="n">
        <v>0</v>
      </c>
      <c r="Q75" s="18" t="n">
        <v>0.30483974</v>
      </c>
      <c r="R75" s="20" t="n">
        <v>0.28296689</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(14086.0/B82*100)</f>
        <v/>
      </c>
      <c r="D82" s="19" t="n">
        <v>1875</v>
      </c>
      <c r="E82" s="18" t="n">
        <v>23.64222161</v>
      </c>
      <c r="F82" s="20" t="n">
        <v>1.65678851</v>
      </c>
      <c r="G82" s="18" t="n">
        <v>75.21486458</v>
      </c>
      <c r="H82" s="20" t="n">
        <v>1.62994966</v>
      </c>
      <c r="I82" s="18" t="n">
        <v>0</v>
      </c>
      <c r="J82" s="20" t="n">
        <v>0</v>
      </c>
      <c r="K82" s="18" t="n">
        <v>0.5168025000000001</v>
      </c>
      <c r="L82" s="20" t="n">
        <v>0.33546104</v>
      </c>
      <c r="M82" s="18" t="n">
        <v>0</v>
      </c>
      <c r="N82" s="20" t="n">
        <v>0</v>
      </c>
      <c r="O82" s="18" t="n">
        <v>0</v>
      </c>
      <c r="P82" s="20" t="n">
        <v>0</v>
      </c>
      <c r="Q82" s="18" t="n">
        <v>0.62611131</v>
      </c>
      <c r="R82" s="20" t="n">
        <v>0.28038835</v>
      </c>
    </row>
    <row r="83" spans="1:18">
      <c r="A83" s="15" t="s">
        <v>507</v>
      </c>
      <c r="B83" s="17" t="n">
        <v>808</v>
      </c>
      <c r="C83" s="18">
        <f>(713.0/B83*100)</f>
        <v/>
      </c>
      <c r="D83" s="19" t="n">
        <v>95</v>
      </c>
      <c r="E83" s="18" t="n">
        <v>31.70857544</v>
      </c>
      <c r="F83" s="20" t="n">
        <v>5.30833798</v>
      </c>
      <c r="G83" s="18" t="n">
        <v>67.24135493</v>
      </c>
      <c r="H83" s="20" t="n">
        <v>5.46555416</v>
      </c>
      <c r="I83" s="18" t="n">
        <v>0</v>
      </c>
      <c r="J83" s="20" t="n">
        <v>0</v>
      </c>
      <c r="K83" s="18" t="n">
        <v>0</v>
      </c>
      <c r="L83" s="20" t="n">
        <v>0</v>
      </c>
      <c r="M83" s="18" t="n">
        <v>0</v>
      </c>
      <c r="N83" s="20" t="n">
        <v>0</v>
      </c>
      <c r="O83" s="18" t="n">
        <v>0</v>
      </c>
      <c r="P83" s="20" t="n">
        <v>0</v>
      </c>
      <c r="Q83" s="18" t="n">
        <v>1.05006963</v>
      </c>
      <c r="R83" s="20" t="n">
        <v>1.1756006</v>
      </c>
    </row>
    <row r="84" spans="1:18">
      <c r="A84" s="23" t="s">
        <v>508</v>
      </c>
      <c r="B84" s="24" t="n">
        <v>938</v>
      </c>
      <c r="C84" s="25">
        <f>(825.0/B84*100)</f>
        <v/>
      </c>
      <c r="D84" s="19" t="n">
        <v>113</v>
      </c>
      <c r="E84" s="18" t="n">
        <v>35.41861179</v>
      </c>
      <c r="F84" s="20" t="n">
        <v>4.59797355</v>
      </c>
      <c r="G84" s="18" t="n">
        <v>64.58138821</v>
      </c>
      <c r="H84" s="20" t="n">
        <v>4.59797355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(6285.0/B7*100)</f>
        <v/>
      </c>
      <c r="D7" s="19" t="n">
        <v>878</v>
      </c>
      <c r="E7" s="18" t="n">
        <v>10.57868325</v>
      </c>
      <c r="F7" s="20" t="n">
        <v>1.21464051</v>
      </c>
      <c r="G7" s="18" t="n">
        <v>87.67717012999999</v>
      </c>
      <c r="H7" s="20" t="n">
        <v>1.33909071</v>
      </c>
      <c r="I7" s="18" t="n">
        <v>0</v>
      </c>
      <c r="J7" s="20" t="n">
        <v>0</v>
      </c>
      <c r="K7" s="18" t="n">
        <v>0.48851931</v>
      </c>
      <c r="L7" s="20" t="n">
        <v>0.18631953</v>
      </c>
      <c r="M7" s="18" t="n">
        <v>0</v>
      </c>
      <c r="N7" s="20" t="n">
        <v>0</v>
      </c>
      <c r="O7" s="18" t="n">
        <v>0</v>
      </c>
      <c r="P7" s="20" t="n">
        <v>0</v>
      </c>
      <c r="Q7" s="18" t="n">
        <v>1.2556273</v>
      </c>
      <c r="R7" s="20" t="n">
        <v>0.47124133</v>
      </c>
    </row>
    <row r="8" spans="1:18">
      <c r="A8" s="15" t="s">
        <v>430</v>
      </c>
      <c r="B8" s="17" t="n">
        <v>3443</v>
      </c>
      <c r="C8" s="18">
        <f>(3018.0/B8*100)</f>
        <v/>
      </c>
      <c r="D8" s="19" t="n">
        <v>425</v>
      </c>
      <c r="E8" s="18" t="n">
        <v>13.86442806</v>
      </c>
      <c r="F8" s="20" t="n">
        <v>1.84652903</v>
      </c>
      <c r="G8" s="18" t="n">
        <v>84.1099088</v>
      </c>
      <c r="H8" s="20" t="n">
        <v>1.92634279</v>
      </c>
      <c r="I8" s="18" t="n">
        <v>0</v>
      </c>
      <c r="J8" s="20" t="n">
        <v>0</v>
      </c>
      <c r="K8" s="18" t="n">
        <v>1.22745838</v>
      </c>
      <c r="L8" s="20" t="n">
        <v>0.50788056</v>
      </c>
      <c r="M8" s="18" t="n">
        <v>0</v>
      </c>
      <c r="N8" s="20" t="n">
        <v>0</v>
      </c>
      <c r="O8" s="18" t="n">
        <v>0</v>
      </c>
      <c r="P8" s="20" t="n">
        <v>0</v>
      </c>
      <c r="Q8" s="18" t="n">
        <v>0.79820476</v>
      </c>
      <c r="R8" s="20" t="n">
        <v>0.44714541</v>
      </c>
    </row>
    <row r="9" spans="1:18">
      <c r="A9" s="15" t="s">
        <v>431</v>
      </c>
      <c r="B9" s="17" t="n">
        <v>4752</v>
      </c>
      <c r="C9" s="18">
        <f>(4195.0/B9*100)</f>
        <v/>
      </c>
      <c r="D9" s="19" t="n">
        <v>557</v>
      </c>
      <c r="E9" s="18" t="n">
        <v>14.17193868</v>
      </c>
      <c r="F9" s="20" t="n">
        <v>1.63744721</v>
      </c>
      <c r="G9" s="18" t="n">
        <v>83.05609796</v>
      </c>
      <c r="H9" s="20" t="n">
        <v>1.7000934</v>
      </c>
      <c r="I9" s="18" t="n">
        <v>0</v>
      </c>
      <c r="J9" s="20" t="n">
        <v>0</v>
      </c>
      <c r="K9" s="18" t="n">
        <v>1.75355978</v>
      </c>
      <c r="L9" s="20" t="n">
        <v>0.65661403</v>
      </c>
      <c r="M9" s="18" t="n">
        <v>0</v>
      </c>
      <c r="N9" s="20" t="n">
        <v>0</v>
      </c>
      <c r="O9" s="18" t="n">
        <v>0</v>
      </c>
      <c r="P9" s="20" t="n">
        <v>0</v>
      </c>
      <c r="Q9" s="18" t="n">
        <v>1.01840358</v>
      </c>
      <c r="R9" s="20" t="n">
        <v>0.45327403</v>
      </c>
    </row>
    <row r="10" spans="1:18">
      <c r="A10" s="15" t="s">
        <v>432</v>
      </c>
      <c r="B10" s="17" t="n">
        <v>10022</v>
      </c>
      <c r="C10" s="18">
        <f>(8810.0/B10*100)</f>
        <v/>
      </c>
      <c r="D10" s="19" t="n">
        <v>1212</v>
      </c>
      <c r="E10" s="18" t="n">
        <v>10.69678638</v>
      </c>
      <c r="F10" s="20" t="n">
        <v>1.2098056</v>
      </c>
      <c r="G10" s="18" t="n">
        <v>88.32553118</v>
      </c>
      <c r="H10" s="20" t="n">
        <v>1.25191885</v>
      </c>
      <c r="I10" s="18" t="n">
        <v>0</v>
      </c>
      <c r="J10" s="20" t="n">
        <v>0</v>
      </c>
      <c r="K10" s="18" t="n">
        <v>0.95027663</v>
      </c>
      <c r="L10" s="20" t="n">
        <v>0.31846363</v>
      </c>
      <c r="M10" s="18" t="n">
        <v>0</v>
      </c>
      <c r="N10" s="20" t="n">
        <v>0</v>
      </c>
      <c r="O10" s="18" t="n">
        <v>0</v>
      </c>
      <c r="P10" s="20" t="n">
        <v>0</v>
      </c>
      <c r="Q10" s="18" t="n">
        <v>0.02740582</v>
      </c>
      <c r="R10" s="20" t="n">
        <v>0.02055594</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(3022.0/B12*100)</f>
        <v/>
      </c>
      <c r="D12" s="19" t="n">
        <v>400</v>
      </c>
      <c r="E12" s="18" t="n">
        <v>17.60624724</v>
      </c>
      <c r="F12" s="20" t="n">
        <v>1.99836671</v>
      </c>
      <c r="G12" s="18" t="n">
        <v>80.13536492</v>
      </c>
      <c r="H12" s="20" t="n">
        <v>2.20412185</v>
      </c>
      <c r="I12" s="18" t="n">
        <v>0</v>
      </c>
      <c r="J12" s="20" t="n">
        <v>0</v>
      </c>
      <c r="K12" s="18" t="n">
        <v>0.11167245</v>
      </c>
      <c r="L12" s="20" t="n">
        <v>0.11156213</v>
      </c>
      <c r="M12" s="18" t="n">
        <v>0</v>
      </c>
      <c r="N12" s="20" t="n">
        <v>0</v>
      </c>
      <c r="O12" s="18" t="n">
        <v>0</v>
      </c>
      <c r="P12" s="20" t="n">
        <v>0</v>
      </c>
      <c r="Q12" s="18" t="n">
        <v>2.14671539</v>
      </c>
      <c r="R12" s="20" t="n">
        <v>0.96127471</v>
      </c>
    </row>
    <row r="13" spans="1:18">
      <c r="A13" s="15" t="s">
        <v>435</v>
      </c>
      <c r="B13" s="17" t="n">
        <v>3602</v>
      </c>
      <c r="C13" s="18">
        <f>(3191.0/B13*100)</f>
        <v/>
      </c>
      <c r="D13" s="19" t="n">
        <v>411</v>
      </c>
      <c r="E13" s="18" t="n">
        <v>16.56944223</v>
      </c>
      <c r="F13" s="20" t="n">
        <v>1.87354911</v>
      </c>
      <c r="G13" s="18" t="n">
        <v>82.4835362</v>
      </c>
      <c r="H13" s="20" t="n">
        <v>1.88027012</v>
      </c>
      <c r="I13" s="18" t="n">
        <v>0</v>
      </c>
      <c r="J13" s="20" t="n">
        <v>0</v>
      </c>
      <c r="K13" s="18" t="n">
        <v>0.78647691</v>
      </c>
      <c r="L13" s="20" t="n">
        <v>0.54373828</v>
      </c>
      <c r="M13" s="18" t="n">
        <v>0</v>
      </c>
      <c r="N13" s="20" t="n">
        <v>0</v>
      </c>
      <c r="O13" s="18" t="n">
        <v>0</v>
      </c>
      <c r="P13" s="20" t="n">
        <v>0</v>
      </c>
      <c r="Q13" s="18" t="n">
        <v>0.16054465</v>
      </c>
      <c r="R13" s="20" t="n">
        <v>0.11572867</v>
      </c>
    </row>
    <row r="14" spans="1:18">
      <c r="A14" s="15" t="s">
        <v>436</v>
      </c>
      <c r="B14" s="17" t="n">
        <v>2788</v>
      </c>
      <c r="C14" s="18">
        <f>(2447.0/B14*100)</f>
        <v/>
      </c>
      <c r="D14" s="19" t="n">
        <v>341</v>
      </c>
      <c r="E14" s="18" t="n">
        <v>10.14804721</v>
      </c>
      <c r="F14" s="20" t="n">
        <v>1.82403913</v>
      </c>
      <c r="G14" s="18" t="n">
        <v>88.4648583</v>
      </c>
      <c r="H14" s="20" t="n">
        <v>1.98886432</v>
      </c>
      <c r="I14" s="18" t="n">
        <v>0</v>
      </c>
      <c r="J14" s="20" t="n">
        <v>0</v>
      </c>
      <c r="K14" s="18" t="n">
        <v>0.57690511</v>
      </c>
      <c r="L14" s="20" t="n">
        <v>0.41017088</v>
      </c>
      <c r="M14" s="18" t="n">
        <v>0</v>
      </c>
      <c r="N14" s="20" t="n">
        <v>0</v>
      </c>
      <c r="O14" s="18" t="n">
        <v>0</v>
      </c>
      <c r="P14" s="20" t="n">
        <v>0</v>
      </c>
      <c r="Q14" s="18" t="n">
        <v>0.81018938</v>
      </c>
      <c r="R14" s="20" t="n">
        <v>0.8928581</v>
      </c>
    </row>
    <row r="15" spans="1:18">
      <c r="A15" s="15" t="s">
        <v>437</v>
      </c>
      <c r="B15" s="17" t="n">
        <v>2863</v>
      </c>
      <c r="C15" s="18">
        <f>(2522.0/B15*100)</f>
        <v/>
      </c>
      <c r="D15" s="19" t="n">
        <v>341</v>
      </c>
      <c r="E15" s="18" t="n">
        <v>25.76140027</v>
      </c>
      <c r="F15" s="20" t="n">
        <v>2.38409526</v>
      </c>
      <c r="G15" s="18" t="n">
        <v>73.34843324000001</v>
      </c>
      <c r="H15" s="20" t="n">
        <v>2.45807202</v>
      </c>
      <c r="I15" s="18" t="n">
        <v>0</v>
      </c>
      <c r="J15" s="20" t="n">
        <v>0</v>
      </c>
      <c r="K15" s="18" t="n">
        <v>0.31572471</v>
      </c>
      <c r="L15" s="20" t="n">
        <v>0.29705104</v>
      </c>
      <c r="M15" s="18" t="n">
        <v>0</v>
      </c>
      <c r="N15" s="20" t="n">
        <v>0</v>
      </c>
      <c r="O15" s="18" t="n">
        <v>0</v>
      </c>
      <c r="P15" s="20" t="n">
        <v>0</v>
      </c>
      <c r="Q15" s="18" t="n">
        <v>0.57444178</v>
      </c>
      <c r="R15" s="20" t="n">
        <v>0.40518919</v>
      </c>
    </row>
    <row r="16" spans="1:18">
      <c r="A16" s="15" t="s">
        <v>438</v>
      </c>
      <c r="B16" s="17" t="n">
        <v>3111</v>
      </c>
      <c r="C16" s="18">
        <f>(2748.0/B16*100)</f>
        <v/>
      </c>
      <c r="D16" s="19" t="n">
        <v>363</v>
      </c>
      <c r="E16" s="18" t="n">
        <v>10.90692516</v>
      </c>
      <c r="F16" s="20" t="n">
        <v>1.45649359</v>
      </c>
      <c r="G16" s="18" t="n">
        <v>86.13949414</v>
      </c>
      <c r="H16" s="20" t="n">
        <v>1.64932873</v>
      </c>
      <c r="I16" s="18" t="n">
        <v>0</v>
      </c>
      <c r="J16" s="20" t="n">
        <v>0</v>
      </c>
      <c r="K16" s="18" t="n">
        <v>2.66351158</v>
      </c>
      <c r="L16" s="20" t="n">
        <v>0.79723458</v>
      </c>
      <c r="M16" s="18" t="n">
        <v>0</v>
      </c>
      <c r="N16" s="20" t="n">
        <v>0</v>
      </c>
      <c r="O16" s="18" t="n">
        <v>0</v>
      </c>
      <c r="P16" s="20" t="n">
        <v>0</v>
      </c>
      <c r="Q16" s="18" t="n">
        <v>0.29006911</v>
      </c>
      <c r="R16" s="20" t="n">
        <v>0.33492262</v>
      </c>
    </row>
    <row r="17" spans="1:18">
      <c r="A17" s="15" t="s">
        <v>439</v>
      </c>
      <c r="B17" s="17" t="n">
        <v>3197</v>
      </c>
      <c r="C17" s="18">
        <f>(2810.0/B17*100)</f>
        <v/>
      </c>
      <c r="D17" s="19" t="n">
        <v>387</v>
      </c>
      <c r="E17" s="18" t="n">
        <v>15.71707206</v>
      </c>
      <c r="F17" s="20" t="n">
        <v>1.91758929</v>
      </c>
      <c r="G17" s="18" t="n">
        <v>82.74741489</v>
      </c>
      <c r="H17" s="20" t="n">
        <v>1.96845902</v>
      </c>
      <c r="I17" s="18" t="n">
        <v>0</v>
      </c>
      <c r="J17" s="20" t="n">
        <v>0</v>
      </c>
      <c r="K17" s="18" t="n">
        <v>0.46308664</v>
      </c>
      <c r="L17" s="20" t="n">
        <v>0.33347646</v>
      </c>
      <c r="M17" s="18" t="n">
        <v>0</v>
      </c>
      <c r="N17" s="20" t="n">
        <v>0</v>
      </c>
      <c r="O17" s="18" t="n">
        <v>0</v>
      </c>
      <c r="P17" s="20" t="n">
        <v>0</v>
      </c>
      <c r="Q17" s="18" t="n">
        <v>1.07242641</v>
      </c>
      <c r="R17" s="20" t="n">
        <v>0.49675531</v>
      </c>
    </row>
    <row r="18" spans="1:18">
      <c r="A18" s="15" t="s">
        <v>440</v>
      </c>
      <c r="B18" s="17" t="n">
        <v>2706</v>
      </c>
      <c r="C18" s="18">
        <f>(2390.0/B18*100)</f>
        <v/>
      </c>
      <c r="D18" s="19" t="n">
        <v>316</v>
      </c>
      <c r="E18" s="18" t="n">
        <v>20.67438742</v>
      </c>
      <c r="F18" s="20" t="n">
        <v>2.90291661</v>
      </c>
      <c r="G18" s="18" t="n">
        <v>76.19858302999999</v>
      </c>
      <c r="H18" s="20" t="n">
        <v>3.2354091</v>
      </c>
      <c r="I18" s="18" t="n">
        <v>0</v>
      </c>
      <c r="J18" s="20" t="n">
        <v>0</v>
      </c>
      <c r="K18" s="18" t="n">
        <v>2.52824446</v>
      </c>
      <c r="L18" s="20" t="n">
        <v>0.97083477</v>
      </c>
      <c r="M18" s="18" t="n">
        <v>0</v>
      </c>
      <c r="N18" s="20" t="n">
        <v>0</v>
      </c>
      <c r="O18" s="18" t="n">
        <v>0</v>
      </c>
      <c r="P18" s="20" t="n">
        <v>0</v>
      </c>
      <c r="Q18" s="18" t="n">
        <v>0.59878509</v>
      </c>
      <c r="R18" s="20" t="n">
        <v>0.42630322</v>
      </c>
    </row>
    <row r="19" spans="1:18">
      <c r="A19" s="15" t="s">
        <v>441</v>
      </c>
      <c r="B19" s="17" t="n">
        <v>2850</v>
      </c>
      <c r="C19" s="18">
        <f>(2519.0/B19*100)</f>
        <v/>
      </c>
      <c r="D19" s="19" t="n">
        <v>331</v>
      </c>
      <c r="E19" s="18" t="n">
        <v>36.06167416</v>
      </c>
      <c r="F19" s="20" t="n">
        <v>2.94440038</v>
      </c>
      <c r="G19" s="18" t="n">
        <v>62.85908087</v>
      </c>
      <c r="H19" s="20" t="n">
        <v>3.00085538</v>
      </c>
      <c r="I19" s="18" t="n">
        <v>0</v>
      </c>
      <c r="J19" s="20" t="n">
        <v>0</v>
      </c>
      <c r="K19" s="18" t="n">
        <v>0.5365038600000001</v>
      </c>
      <c r="L19" s="20" t="n">
        <v>0.38073677</v>
      </c>
      <c r="M19" s="18" t="n">
        <v>0</v>
      </c>
      <c r="N19" s="20" t="n">
        <v>0</v>
      </c>
      <c r="O19" s="18" t="n">
        <v>0</v>
      </c>
      <c r="P19" s="20" t="n">
        <v>0</v>
      </c>
      <c r="Q19" s="18" t="n">
        <v>0.54274111</v>
      </c>
      <c r="R19" s="20" t="n">
        <v>0.38354872</v>
      </c>
    </row>
    <row r="20" spans="1:18">
      <c r="A20" s="15" t="s">
        <v>442</v>
      </c>
      <c r="B20" s="17" t="n">
        <v>1741</v>
      </c>
      <c r="C20" s="18">
        <f>(1537.0/B20*100)</f>
        <v/>
      </c>
      <c r="D20" s="19" t="n">
        <v>204</v>
      </c>
      <c r="E20" s="18" t="n">
        <v>11.92160591</v>
      </c>
      <c r="F20" s="20" t="n">
        <v>2.08235597</v>
      </c>
      <c r="G20" s="18" t="n">
        <v>85.80108066</v>
      </c>
      <c r="H20" s="20" t="n">
        <v>2.17939017</v>
      </c>
      <c r="I20" s="18" t="n">
        <v>0</v>
      </c>
      <c r="J20" s="20" t="n">
        <v>0</v>
      </c>
      <c r="K20" s="18" t="n">
        <v>0.93575731</v>
      </c>
      <c r="L20" s="20" t="n">
        <v>0.66337729</v>
      </c>
      <c r="M20" s="18" t="n">
        <v>0</v>
      </c>
      <c r="N20" s="20" t="n">
        <v>0</v>
      </c>
      <c r="O20" s="18" t="n">
        <v>0</v>
      </c>
      <c r="P20" s="20" t="n">
        <v>0</v>
      </c>
      <c r="Q20" s="18" t="n">
        <v>1.34155612</v>
      </c>
      <c r="R20" s="20" t="n">
        <v>0.45491418</v>
      </c>
    </row>
    <row r="21" spans="1:18">
      <c r="A21" s="15" t="s">
        <v>443</v>
      </c>
      <c r="B21" s="17" t="n">
        <v>2833</v>
      </c>
      <c r="C21" s="18">
        <f>(2379.0/B21*100)</f>
        <v/>
      </c>
      <c r="D21" s="19" t="n">
        <v>454</v>
      </c>
      <c r="E21" s="18" t="n">
        <v>11.92207943</v>
      </c>
      <c r="F21" s="20" t="n">
        <v>1.50631536</v>
      </c>
      <c r="G21" s="18" t="n">
        <v>87.08471959000001</v>
      </c>
      <c r="H21" s="20" t="n">
        <v>1.59043638</v>
      </c>
      <c r="I21" s="18" t="n">
        <v>0</v>
      </c>
      <c r="J21" s="20" t="n">
        <v>0</v>
      </c>
      <c r="K21" s="18" t="n">
        <v>0.99320098</v>
      </c>
      <c r="L21" s="20" t="n">
        <v>0.42886604</v>
      </c>
      <c r="M21" s="18" t="n">
        <v>0</v>
      </c>
      <c r="N21" s="20" t="n">
        <v>0</v>
      </c>
      <c r="O21" s="18" t="n">
        <v>0</v>
      </c>
      <c r="P21" s="20" t="n">
        <v>0</v>
      </c>
      <c r="Q21" s="18" t="n">
        <v>0</v>
      </c>
      <c r="R21" s="20" t="n">
        <v>0</v>
      </c>
    </row>
    <row r="22" spans="1:18">
      <c r="A22" s="15" t="s">
        <v>444</v>
      </c>
      <c r="B22" s="17" t="n">
        <v>3667</v>
      </c>
      <c r="C22" s="18">
        <f>(3295.0/B22*100)</f>
        <v/>
      </c>
      <c r="D22" s="19" t="n">
        <v>372</v>
      </c>
      <c r="E22" s="18" t="n">
        <v>15.23749845</v>
      </c>
      <c r="F22" s="20" t="n">
        <v>1.93657026</v>
      </c>
      <c r="G22" s="18" t="n">
        <v>81.43135995999999</v>
      </c>
      <c r="H22" s="20" t="n">
        <v>2.06887313</v>
      </c>
      <c r="I22" s="18" t="n">
        <v>0</v>
      </c>
      <c r="J22" s="20" t="n">
        <v>0</v>
      </c>
      <c r="K22" s="18" t="n">
        <v>1.02629359</v>
      </c>
      <c r="L22" s="20" t="n">
        <v>0.5123079699999999</v>
      </c>
      <c r="M22" s="18" t="n">
        <v>0</v>
      </c>
      <c r="N22" s="20" t="n">
        <v>0</v>
      </c>
      <c r="O22" s="18" t="n">
        <v>0</v>
      </c>
      <c r="P22" s="20" t="n">
        <v>0</v>
      </c>
      <c r="Q22" s="18" t="n">
        <v>2.30484801</v>
      </c>
      <c r="R22" s="20" t="n">
        <v>0.84435987</v>
      </c>
    </row>
    <row r="23" spans="1:18">
      <c r="A23" s="15" t="s">
        <v>445</v>
      </c>
      <c r="B23" s="17" t="n">
        <v>5792</v>
      </c>
      <c r="C23" s="18">
        <f>(5088.0/B23*100)</f>
        <v/>
      </c>
      <c r="D23" s="19" t="n">
        <v>704</v>
      </c>
      <c r="E23" s="18" t="n">
        <v>14.42076823</v>
      </c>
      <c r="F23" s="20" t="n">
        <v>2.25838204</v>
      </c>
      <c r="G23" s="18" t="n">
        <v>83.47617058</v>
      </c>
      <c r="H23" s="20" t="n">
        <v>2.38916865</v>
      </c>
      <c r="I23" s="18" t="n">
        <v>0</v>
      </c>
      <c r="J23" s="20" t="n">
        <v>0</v>
      </c>
      <c r="K23" s="18" t="n">
        <v>1.26001465</v>
      </c>
      <c r="L23" s="20" t="n">
        <v>0.41196438</v>
      </c>
      <c r="M23" s="18" t="n">
        <v>0</v>
      </c>
      <c r="N23" s="20" t="n">
        <v>0</v>
      </c>
      <c r="O23" s="18" t="n">
        <v>0</v>
      </c>
      <c r="P23" s="20" t="n">
        <v>0</v>
      </c>
      <c r="Q23" s="18" t="n">
        <v>0.84304654</v>
      </c>
      <c r="R23" s="20" t="n">
        <v>0.51709951</v>
      </c>
    </row>
    <row r="24" spans="1:18">
      <c r="A24" s="15" t="s">
        <v>446</v>
      </c>
      <c r="B24" s="17" t="n">
        <v>3309</v>
      </c>
      <c r="C24" s="18">
        <f>(2928.0/B24*100)</f>
        <v/>
      </c>
      <c r="D24" s="19" t="n">
        <v>381</v>
      </c>
      <c r="E24" s="18" t="n">
        <v>35.48489945</v>
      </c>
      <c r="F24" s="20" t="n">
        <v>2.73934494</v>
      </c>
      <c r="G24" s="18" t="n">
        <v>62.94032185</v>
      </c>
      <c r="H24" s="20" t="n">
        <v>2.80878849</v>
      </c>
      <c r="I24" s="18" t="n">
        <v>0</v>
      </c>
      <c r="J24" s="20" t="n">
        <v>0</v>
      </c>
      <c r="K24" s="18" t="n">
        <v>0.5228492300000001</v>
      </c>
      <c r="L24" s="20" t="n">
        <v>0.37240667</v>
      </c>
      <c r="M24" s="18" t="n">
        <v>0</v>
      </c>
      <c r="N24" s="20" t="n">
        <v>0</v>
      </c>
      <c r="O24" s="18" t="n">
        <v>0</v>
      </c>
      <c r="P24" s="20" t="n">
        <v>0</v>
      </c>
      <c r="Q24" s="18" t="n">
        <v>1.05192946</v>
      </c>
      <c r="R24" s="20" t="n">
        <v>0.52833727</v>
      </c>
    </row>
    <row r="25" spans="1:18">
      <c r="A25" s="15" t="s">
        <v>447</v>
      </c>
      <c r="B25" s="17" t="n">
        <v>2669</v>
      </c>
      <c r="C25" s="18">
        <f>(2339.0/B25*100)</f>
        <v/>
      </c>
      <c r="D25" s="19" t="n">
        <v>330</v>
      </c>
      <c r="E25" s="18" t="n">
        <v>21.35807594</v>
      </c>
      <c r="F25" s="20" t="n">
        <v>2.41633883</v>
      </c>
      <c r="G25" s="18" t="n">
        <v>77.80058138</v>
      </c>
      <c r="H25" s="20" t="n">
        <v>2.43894046</v>
      </c>
      <c r="I25" s="18" t="n">
        <v>0</v>
      </c>
      <c r="J25" s="20" t="n">
        <v>0</v>
      </c>
      <c r="K25" s="18" t="n">
        <v>0.28467466</v>
      </c>
      <c r="L25" s="20" t="n">
        <v>0.28404007</v>
      </c>
      <c r="M25" s="18" t="n">
        <v>0</v>
      </c>
      <c r="N25" s="20" t="n">
        <v>0</v>
      </c>
      <c r="O25" s="18" t="n">
        <v>0</v>
      </c>
      <c r="P25" s="20" t="n">
        <v>0</v>
      </c>
      <c r="Q25" s="18" t="n">
        <v>0.55666801</v>
      </c>
      <c r="R25" s="20" t="n">
        <v>0.39644916</v>
      </c>
    </row>
    <row r="26" spans="1:18">
      <c r="A26" s="15" t="s">
        <v>448</v>
      </c>
      <c r="B26" s="17" t="n">
        <v>2419</v>
      </c>
      <c r="C26" s="18">
        <f>(2114.0/B26*100)</f>
        <v/>
      </c>
      <c r="D26" s="19" t="n">
        <v>305</v>
      </c>
      <c r="E26" s="18" t="n">
        <v>9.340545150000001</v>
      </c>
      <c r="F26" s="20" t="n">
        <v>1.83950431</v>
      </c>
      <c r="G26" s="18" t="n">
        <v>90.65945485</v>
      </c>
      <c r="H26" s="20" t="n">
        <v>1.83950431</v>
      </c>
      <c r="I26" s="18" t="n">
        <v>0</v>
      </c>
      <c r="J26" s="20" t="n">
        <v>0</v>
      </c>
      <c r="K26" s="18" t="n">
        <v>0</v>
      </c>
      <c r="L26" s="20" t="n">
        <v>0</v>
      </c>
      <c r="M26" s="18" t="n">
        <v>0</v>
      </c>
      <c r="N26" s="20" t="n">
        <v>0</v>
      </c>
      <c r="O26" s="18" t="n">
        <v>0</v>
      </c>
      <c r="P26" s="20" t="n">
        <v>0</v>
      </c>
      <c r="Q26" s="18" t="n">
        <v>0</v>
      </c>
      <c r="R26" s="20" t="n">
        <v>0</v>
      </c>
    </row>
    <row r="27" spans="1:18">
      <c r="A27" s="15" t="s">
        <v>449</v>
      </c>
      <c r="B27" s="17" t="n">
        <v>2683</v>
      </c>
      <c r="C27" s="18">
        <f>(2361.0/B27*100)</f>
        <v/>
      </c>
      <c r="D27" s="19" t="n">
        <v>322</v>
      </c>
      <c r="E27" s="18" t="n">
        <v>15.98377096</v>
      </c>
      <c r="F27" s="20" t="n">
        <v>1.87621535</v>
      </c>
      <c r="G27" s="18" t="n">
        <v>82.41542644</v>
      </c>
      <c r="H27" s="20" t="n">
        <v>1.92239507</v>
      </c>
      <c r="I27" s="18" t="n">
        <v>0</v>
      </c>
      <c r="J27" s="20" t="n">
        <v>0</v>
      </c>
      <c r="K27" s="18" t="n">
        <v>0.93597582</v>
      </c>
      <c r="L27" s="20" t="n">
        <v>0.5284996199999999</v>
      </c>
      <c r="M27" s="18" t="n">
        <v>0</v>
      </c>
      <c r="N27" s="20" t="n">
        <v>0</v>
      </c>
      <c r="O27" s="18" t="n">
        <v>0</v>
      </c>
      <c r="P27" s="20" t="n">
        <v>0</v>
      </c>
      <c r="Q27" s="18" t="n">
        <v>0.66482678</v>
      </c>
      <c r="R27" s="20" t="n">
        <v>0.4580001</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11.59841608</v>
      </c>
      <c r="F29" s="20" t="n">
        <v>1.83436237</v>
      </c>
      <c r="G29" s="18" t="n">
        <v>88.16340552</v>
      </c>
      <c r="H29" s="20" t="n">
        <v>1.84111384</v>
      </c>
      <c r="I29" s="18" t="n">
        <v>0</v>
      </c>
      <c r="J29" s="20" t="n">
        <v>0</v>
      </c>
      <c r="K29" s="18" t="n">
        <v>0</v>
      </c>
      <c r="L29" s="20" t="n">
        <v>0</v>
      </c>
      <c r="M29" s="18" t="n">
        <v>0</v>
      </c>
      <c r="N29" s="20" t="n">
        <v>0</v>
      </c>
      <c r="O29" s="18" t="n">
        <v>0</v>
      </c>
      <c r="P29" s="20" t="n">
        <v>0</v>
      </c>
      <c r="Q29" s="18" t="n">
        <v>0.2381784</v>
      </c>
      <c r="R29" s="20" t="n">
        <v>0.23895415</v>
      </c>
    </row>
    <row r="30" spans="1:18">
      <c r="A30" s="15" t="s">
        <v>452</v>
      </c>
      <c r="B30" s="17" t="n">
        <v>2257</v>
      </c>
      <c r="C30" s="18">
        <f>(1969.0/B30*100)</f>
        <v/>
      </c>
      <c r="D30" s="19" t="n">
        <v>288</v>
      </c>
      <c r="E30" s="18" t="n">
        <v>16.97538543</v>
      </c>
      <c r="F30" s="20" t="n">
        <v>2.52141617</v>
      </c>
      <c r="G30" s="18" t="n">
        <v>77.5685039</v>
      </c>
      <c r="H30" s="20" t="n">
        <v>2.42867117</v>
      </c>
      <c r="I30" s="18" t="n">
        <v>0</v>
      </c>
      <c r="J30" s="20" t="n">
        <v>0</v>
      </c>
      <c r="K30" s="18" t="n">
        <v>1.8482011</v>
      </c>
      <c r="L30" s="20" t="n">
        <v>0.95014481</v>
      </c>
      <c r="M30" s="18" t="n">
        <v>0</v>
      </c>
      <c r="N30" s="20" t="n">
        <v>0</v>
      </c>
      <c r="O30" s="18" t="n">
        <v>0</v>
      </c>
      <c r="P30" s="20" t="n">
        <v>0</v>
      </c>
      <c r="Q30" s="18" t="n">
        <v>3.60790957</v>
      </c>
      <c r="R30" s="20" t="n">
        <v>1.15171027</v>
      </c>
    </row>
    <row r="31" spans="1:18">
      <c r="A31" s="15" t="s">
        <v>453</v>
      </c>
      <c r="B31" s="17" t="n">
        <v>2706</v>
      </c>
      <c r="C31" s="18">
        <f>(2377.0/B31*100)</f>
        <v/>
      </c>
      <c r="D31" s="19" t="n">
        <v>329</v>
      </c>
      <c r="E31" s="18" t="n">
        <v>22.98247934</v>
      </c>
      <c r="F31" s="20" t="n">
        <v>2.19736736</v>
      </c>
      <c r="G31" s="18" t="n">
        <v>74.30902411</v>
      </c>
      <c r="H31" s="20" t="n">
        <v>2.4623894</v>
      </c>
      <c r="I31" s="18" t="n">
        <v>0</v>
      </c>
      <c r="J31" s="20" t="n">
        <v>0</v>
      </c>
      <c r="K31" s="18" t="n">
        <v>2.70849654</v>
      </c>
      <c r="L31" s="20" t="n">
        <v>1.01032752</v>
      </c>
      <c r="M31" s="18" t="n">
        <v>0</v>
      </c>
      <c r="N31" s="20" t="n">
        <v>0</v>
      </c>
      <c r="O31" s="18" t="n">
        <v>0</v>
      </c>
      <c r="P31" s="20" t="n">
        <v>0</v>
      </c>
      <c r="Q31" s="18" t="n">
        <v>0</v>
      </c>
      <c r="R31" s="20" t="n">
        <v>0</v>
      </c>
    </row>
    <row r="32" spans="1:18">
      <c r="A32" s="15" t="s">
        <v>454</v>
      </c>
      <c r="B32" s="17" t="n">
        <v>2209</v>
      </c>
      <c r="C32" s="18">
        <f>(1831.0/B32*100)</f>
        <v/>
      </c>
      <c r="D32" s="19" t="n">
        <v>378</v>
      </c>
      <c r="E32" s="18" t="n">
        <v>10.76561152</v>
      </c>
      <c r="F32" s="20" t="n">
        <v>1.66912101</v>
      </c>
      <c r="G32" s="18" t="n">
        <v>88.51026394</v>
      </c>
      <c r="H32" s="20" t="n">
        <v>1.68458466</v>
      </c>
      <c r="I32" s="18" t="n">
        <v>0</v>
      </c>
      <c r="J32" s="20" t="n">
        <v>0</v>
      </c>
      <c r="K32" s="18" t="n">
        <v>0.72412453</v>
      </c>
      <c r="L32" s="20" t="n">
        <v>0.40296418</v>
      </c>
      <c r="M32" s="18" t="n">
        <v>0</v>
      </c>
      <c r="N32" s="20" t="n">
        <v>0</v>
      </c>
      <c r="O32" s="18" t="n">
        <v>0</v>
      </c>
      <c r="P32" s="20" t="n">
        <v>0</v>
      </c>
      <c r="Q32" s="18" t="n">
        <v>0</v>
      </c>
      <c r="R32" s="20" t="n">
        <v>0</v>
      </c>
    </row>
    <row r="33" spans="1:18">
      <c r="A33" s="15" t="s">
        <v>455</v>
      </c>
      <c r="B33" s="17" t="n">
        <v>3651</v>
      </c>
      <c r="C33" s="18">
        <f>(3218.0/B33*100)</f>
        <v/>
      </c>
      <c r="D33" s="19" t="n">
        <v>433</v>
      </c>
      <c r="E33" s="18" t="n">
        <v>10.63220113</v>
      </c>
      <c r="F33" s="20" t="n">
        <v>1.73900166</v>
      </c>
      <c r="G33" s="18" t="n">
        <v>89.21321327</v>
      </c>
      <c r="H33" s="20" t="n">
        <v>1.74776953</v>
      </c>
      <c r="I33" s="18" t="n">
        <v>0</v>
      </c>
      <c r="J33" s="20" t="n">
        <v>0</v>
      </c>
      <c r="K33" s="18" t="n">
        <v>0.13365757</v>
      </c>
      <c r="L33" s="20" t="n">
        <v>0.08240457</v>
      </c>
      <c r="M33" s="18" t="n">
        <v>0</v>
      </c>
      <c r="N33" s="20" t="n">
        <v>0</v>
      </c>
      <c r="O33" s="18" t="n">
        <v>0</v>
      </c>
      <c r="P33" s="20" t="n">
        <v>0</v>
      </c>
      <c r="Q33" s="18" t="n">
        <v>0.02092803</v>
      </c>
      <c r="R33" s="20" t="n">
        <v>0.02105793</v>
      </c>
    </row>
    <row r="34" spans="1:18">
      <c r="A34" s="15" t="s">
        <v>456</v>
      </c>
      <c r="B34" s="17" t="n">
        <v>3035</v>
      </c>
      <c r="C34" s="18">
        <f>(2665.0/B34*100)</f>
        <v/>
      </c>
      <c r="D34" s="19" t="n">
        <v>370</v>
      </c>
      <c r="E34" s="18" t="n">
        <v>26.17110552</v>
      </c>
      <c r="F34" s="20" t="n">
        <v>2.69903806</v>
      </c>
      <c r="G34" s="18" t="n">
        <v>71.62197801000001</v>
      </c>
      <c r="H34" s="20" t="n">
        <v>2.79832761</v>
      </c>
      <c r="I34" s="18" t="n">
        <v>0</v>
      </c>
      <c r="J34" s="20" t="n">
        <v>0</v>
      </c>
      <c r="K34" s="18" t="n">
        <v>1.09383746</v>
      </c>
      <c r="L34" s="20" t="n">
        <v>0.45489181</v>
      </c>
      <c r="M34" s="18" t="n">
        <v>0</v>
      </c>
      <c r="N34" s="20" t="n">
        <v>0</v>
      </c>
      <c r="O34" s="18" t="n">
        <v>0</v>
      </c>
      <c r="P34" s="20" t="n">
        <v>0</v>
      </c>
      <c r="Q34" s="18" t="n">
        <v>1.11307902</v>
      </c>
      <c r="R34" s="20" t="n">
        <v>0.61516254</v>
      </c>
    </row>
    <row r="35" spans="1:18">
      <c r="A35" s="15" t="s">
        <v>457</v>
      </c>
      <c r="B35" s="17" t="n">
        <v>2901</v>
      </c>
      <c r="C35" s="18">
        <f>(2531.0/B35*100)</f>
        <v/>
      </c>
      <c r="D35" s="19" t="n">
        <v>370</v>
      </c>
      <c r="E35" s="18" t="n">
        <v>9.487617</v>
      </c>
      <c r="F35" s="20" t="n">
        <v>1.72795503</v>
      </c>
      <c r="G35" s="18" t="n">
        <v>89.22943115</v>
      </c>
      <c r="H35" s="20" t="n">
        <v>1.7859507</v>
      </c>
      <c r="I35" s="18" t="n">
        <v>0</v>
      </c>
      <c r="J35" s="20" t="n">
        <v>0</v>
      </c>
      <c r="K35" s="18" t="n">
        <v>0.97914672</v>
      </c>
      <c r="L35" s="20" t="n">
        <v>0.6256147</v>
      </c>
      <c r="M35" s="18" t="n">
        <v>0</v>
      </c>
      <c r="N35" s="20" t="n">
        <v>0</v>
      </c>
      <c r="O35" s="18" t="n">
        <v>0</v>
      </c>
      <c r="P35" s="20" t="n">
        <v>0</v>
      </c>
      <c r="Q35" s="18" t="n">
        <v>0.30380514</v>
      </c>
      <c r="R35" s="20" t="n">
        <v>0.20857529</v>
      </c>
    </row>
    <row r="36" spans="1:18">
      <c r="A36" s="15" t="s">
        <v>458</v>
      </c>
      <c r="B36" s="17" t="n">
        <v>3404</v>
      </c>
      <c r="C36" s="18">
        <f>(3019.0/B36*100)</f>
        <v/>
      </c>
      <c r="D36" s="19" t="n">
        <v>385</v>
      </c>
      <c r="E36" s="18" t="n">
        <v>15.30906949</v>
      </c>
      <c r="F36" s="20" t="n">
        <v>2.5370194</v>
      </c>
      <c r="G36" s="18" t="n">
        <v>83.81770216</v>
      </c>
      <c r="H36" s="20" t="n">
        <v>2.55007395</v>
      </c>
      <c r="I36" s="18" t="n">
        <v>0</v>
      </c>
      <c r="J36" s="20" t="n">
        <v>0</v>
      </c>
      <c r="K36" s="18" t="n">
        <v>0.6492360700000001</v>
      </c>
      <c r="L36" s="20" t="n">
        <v>0.48736796</v>
      </c>
      <c r="M36" s="18" t="n">
        <v>0</v>
      </c>
      <c r="N36" s="20" t="n">
        <v>0</v>
      </c>
      <c r="O36" s="18" t="n">
        <v>0</v>
      </c>
      <c r="P36" s="20" t="n">
        <v>0</v>
      </c>
      <c r="Q36" s="18" t="n">
        <v>0.22399228</v>
      </c>
      <c r="R36" s="20" t="n">
        <v>0.22574283</v>
      </c>
    </row>
    <row r="37" spans="1:18">
      <c r="A37" s="15" t="s">
        <v>459</v>
      </c>
      <c r="B37" s="17" t="n">
        <v>2731</v>
      </c>
      <c r="C37" s="18">
        <f>(2420.0/B37*100)</f>
        <v/>
      </c>
      <c r="D37" s="19" t="n">
        <v>311</v>
      </c>
      <c r="E37" s="18" t="n">
        <v>14.73940756</v>
      </c>
      <c r="F37" s="20" t="n">
        <v>2.35921036</v>
      </c>
      <c r="G37" s="18" t="n">
        <v>83.99425044</v>
      </c>
      <c r="H37" s="20" t="n">
        <v>2.50217815</v>
      </c>
      <c r="I37" s="18" t="n">
        <v>0</v>
      </c>
      <c r="J37" s="20" t="n">
        <v>0</v>
      </c>
      <c r="K37" s="18" t="n">
        <v>1.266342</v>
      </c>
      <c r="L37" s="20" t="n">
        <v>0.63030706</v>
      </c>
      <c r="M37" s="18" t="n">
        <v>0</v>
      </c>
      <c r="N37" s="20" t="n">
        <v>0</v>
      </c>
      <c r="O37" s="18" t="n">
        <v>0</v>
      </c>
      <c r="P37" s="20" t="n">
        <v>0</v>
      </c>
      <c r="Q37" s="18" t="n">
        <v>0</v>
      </c>
      <c r="R37" s="20" t="n">
        <v>0</v>
      </c>
    </row>
    <row r="38" spans="1:18">
      <c r="A38" s="15" t="s">
        <v>460</v>
      </c>
      <c r="B38" s="17" t="n">
        <v>2807</v>
      </c>
      <c r="C38" s="18">
        <f>(2381.0/B38*100)</f>
        <v/>
      </c>
      <c r="D38" s="19" t="n">
        <v>426</v>
      </c>
      <c r="E38" s="18" t="n">
        <v>13.60984545</v>
      </c>
      <c r="F38" s="20" t="n">
        <v>1.47230973</v>
      </c>
      <c r="G38" s="18" t="n">
        <v>84.39910765</v>
      </c>
      <c r="H38" s="20" t="n">
        <v>1.61085015</v>
      </c>
      <c r="I38" s="18" t="n">
        <v>0</v>
      </c>
      <c r="J38" s="20" t="n">
        <v>0</v>
      </c>
      <c r="K38" s="18" t="n">
        <v>1.12272581</v>
      </c>
      <c r="L38" s="20" t="n">
        <v>0.60771845</v>
      </c>
      <c r="M38" s="18" t="n">
        <v>0</v>
      </c>
      <c r="N38" s="20" t="n">
        <v>0</v>
      </c>
      <c r="O38" s="18" t="n">
        <v>0</v>
      </c>
      <c r="P38" s="20" t="n">
        <v>0</v>
      </c>
      <c r="Q38" s="18" t="n">
        <v>0.86832109</v>
      </c>
      <c r="R38" s="20" t="n">
        <v>0.57324007</v>
      </c>
    </row>
    <row r="39" spans="1:18">
      <c r="A39" s="15" t="s">
        <v>461</v>
      </c>
      <c r="B39" s="17" t="n">
        <v>2938</v>
      </c>
      <c r="C39" s="18">
        <f>(2572.0/B39*100)</f>
        <v/>
      </c>
      <c r="D39" s="19" t="n">
        <v>366</v>
      </c>
      <c r="E39" s="18" t="n">
        <v>25.94716749</v>
      </c>
      <c r="F39" s="20" t="n">
        <v>2.19945649</v>
      </c>
      <c r="G39" s="18" t="n">
        <v>72.17561942</v>
      </c>
      <c r="H39" s="20" t="n">
        <v>2.31095145</v>
      </c>
      <c r="I39" s="18" t="n">
        <v>0</v>
      </c>
      <c r="J39" s="20" t="n">
        <v>0</v>
      </c>
      <c r="K39" s="18" t="n">
        <v>1.19981038</v>
      </c>
      <c r="L39" s="20" t="n">
        <v>0.6863009</v>
      </c>
      <c r="M39" s="18" t="n">
        <v>0</v>
      </c>
      <c r="N39" s="20" t="n">
        <v>0</v>
      </c>
      <c r="O39" s="18" t="n">
        <v>0</v>
      </c>
      <c r="P39" s="20" t="n">
        <v>0</v>
      </c>
      <c r="Q39" s="18" t="n">
        <v>0.67740271</v>
      </c>
      <c r="R39" s="20" t="n">
        <v>0.48632423</v>
      </c>
    </row>
    <row r="40" spans="1:18">
      <c r="A40" s="15" t="s">
        <v>462</v>
      </c>
      <c r="B40" s="17" t="n">
        <v>6922</v>
      </c>
      <c r="C40" s="18">
        <f>(6047.0/B40*100)</f>
        <v/>
      </c>
      <c r="D40" s="19" t="n">
        <v>875</v>
      </c>
      <c r="E40" s="18" t="n">
        <v>13.40257803</v>
      </c>
      <c r="F40" s="20" t="n">
        <v>1.83421584</v>
      </c>
      <c r="G40" s="18" t="n">
        <v>84.581422</v>
      </c>
      <c r="H40" s="20" t="n">
        <v>1.82301668</v>
      </c>
      <c r="I40" s="18" t="n">
        <v>0</v>
      </c>
      <c r="J40" s="20" t="n">
        <v>0</v>
      </c>
      <c r="K40" s="18" t="n">
        <v>1.02908614</v>
      </c>
      <c r="L40" s="20" t="n">
        <v>0.51617336</v>
      </c>
      <c r="M40" s="18" t="n">
        <v>0</v>
      </c>
      <c r="N40" s="20" t="n">
        <v>0</v>
      </c>
      <c r="O40" s="18" t="n">
        <v>0</v>
      </c>
      <c r="P40" s="20" t="n">
        <v>0</v>
      </c>
      <c r="Q40" s="18" t="n">
        <v>0.98691384</v>
      </c>
      <c r="R40" s="20" t="n">
        <v>0.47201184</v>
      </c>
    </row>
    <row r="41" spans="1:18">
      <c r="A41" s="15" t="s">
        <v>463</v>
      </c>
      <c r="B41" s="17" t="n">
        <v>2854</v>
      </c>
      <c r="C41" s="18">
        <f>(2543.0/B41*100)</f>
        <v/>
      </c>
      <c r="D41" s="19" t="n">
        <v>311</v>
      </c>
      <c r="E41" s="18" t="n">
        <v>22.89877596</v>
      </c>
      <c r="F41" s="20" t="n">
        <v>2.65668853</v>
      </c>
      <c r="G41" s="18" t="n">
        <v>76.19570542</v>
      </c>
      <c r="H41" s="20" t="n">
        <v>2.71850508</v>
      </c>
      <c r="I41" s="18" t="n">
        <v>0</v>
      </c>
      <c r="J41" s="20" t="n">
        <v>0</v>
      </c>
      <c r="K41" s="18" t="n">
        <v>0.5963875</v>
      </c>
      <c r="L41" s="20" t="n">
        <v>0.42901414</v>
      </c>
      <c r="M41" s="18" t="n">
        <v>0</v>
      </c>
      <c r="N41" s="20" t="n">
        <v>0</v>
      </c>
      <c r="O41" s="18" t="n">
        <v>0</v>
      </c>
      <c r="P41" s="20" t="n">
        <v>0</v>
      </c>
      <c r="Q41" s="18" t="n">
        <v>0.30913111</v>
      </c>
      <c r="R41" s="20" t="n">
        <v>0.31349891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(4125.0/B48*100)</f>
        <v/>
      </c>
      <c r="D48" s="19" t="n">
        <v>557</v>
      </c>
      <c r="E48" s="18" t="n">
        <v>30.63033388</v>
      </c>
      <c r="F48" s="20" t="n">
        <v>2.46215289</v>
      </c>
      <c r="G48" s="18" t="n">
        <v>67.74800651</v>
      </c>
      <c r="H48" s="20" t="n">
        <v>2.48071083</v>
      </c>
      <c r="I48" s="18" t="n">
        <v>0</v>
      </c>
      <c r="J48" s="20" t="n">
        <v>0</v>
      </c>
      <c r="K48" s="18" t="n">
        <v>1.19271532</v>
      </c>
      <c r="L48" s="20" t="n">
        <v>0.67565254</v>
      </c>
      <c r="M48" s="18" t="n">
        <v>0</v>
      </c>
      <c r="N48" s="20" t="n">
        <v>0</v>
      </c>
      <c r="O48" s="18" t="n">
        <v>0</v>
      </c>
      <c r="P48" s="20" t="n">
        <v>0</v>
      </c>
      <c r="Q48" s="18" t="n">
        <v>0.4289443</v>
      </c>
      <c r="R48" s="20" t="n">
        <v>0.34621183</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(2637.0/B51*100)</f>
        <v/>
      </c>
      <c r="D51" s="19" t="n">
        <v>376</v>
      </c>
      <c r="E51" s="18" t="n">
        <v>23.24341877</v>
      </c>
      <c r="F51" s="20" t="n">
        <v>2.36408271</v>
      </c>
      <c r="G51" s="18" t="n">
        <v>76.48878212</v>
      </c>
      <c r="H51" s="20" t="n">
        <v>2.35459853</v>
      </c>
      <c r="I51" s="18" t="n">
        <v>0</v>
      </c>
      <c r="J51" s="20" t="n">
        <v>0</v>
      </c>
      <c r="K51" s="18" t="n">
        <v>0</v>
      </c>
      <c r="L51" s="20" t="n">
        <v>0</v>
      </c>
      <c r="M51" s="18" t="n">
        <v>0</v>
      </c>
      <c r="N51" s="20" t="n">
        <v>0</v>
      </c>
      <c r="O51" s="18" t="n">
        <v>0</v>
      </c>
      <c r="P51" s="20" t="n">
        <v>0</v>
      </c>
      <c r="Q51" s="18" t="n">
        <v>0.2677991</v>
      </c>
      <c r="R51" s="20" t="n">
        <v>0.27241765</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(2352.0/B55*100)</f>
        <v/>
      </c>
      <c r="D55" s="19" t="n">
        <v>323</v>
      </c>
      <c r="E55" s="18" t="n">
        <v>24.14755603</v>
      </c>
      <c r="F55" s="20" t="n">
        <v>2.46179281</v>
      </c>
      <c r="G55" s="18" t="n">
        <v>74.72376758999999</v>
      </c>
      <c r="H55" s="20" t="n">
        <v>2.59124066</v>
      </c>
      <c r="I55" s="18" t="n">
        <v>0</v>
      </c>
      <c r="J55" s="20" t="n">
        <v>0</v>
      </c>
      <c r="K55" s="18" t="n">
        <v>0.87989504</v>
      </c>
      <c r="L55" s="20" t="n">
        <v>0.65005765</v>
      </c>
      <c r="M55" s="18" t="n">
        <v>0</v>
      </c>
      <c r="N55" s="20" t="n">
        <v>0</v>
      </c>
      <c r="O55" s="18" t="n">
        <v>0</v>
      </c>
      <c r="P55" s="20" t="n">
        <v>0</v>
      </c>
      <c r="Q55" s="18" t="n">
        <v>0.24878134</v>
      </c>
      <c r="R55" s="20" t="n">
        <v>0.25442736</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(2793.0/B61*100)</f>
        <v/>
      </c>
      <c r="D61" s="19" t="n">
        <v>408</v>
      </c>
      <c r="E61" s="18" t="n">
        <v>32.19726873</v>
      </c>
      <c r="F61" s="20" t="n">
        <v>2.81017009</v>
      </c>
      <c r="G61" s="18" t="n">
        <v>67.42394346</v>
      </c>
      <c r="H61" s="20" t="n">
        <v>2.8017256</v>
      </c>
      <c r="I61" s="18" t="n">
        <v>0</v>
      </c>
      <c r="J61" s="20" t="n">
        <v>0</v>
      </c>
      <c r="K61" s="18" t="n">
        <v>0.37878781</v>
      </c>
      <c r="L61" s="20" t="n">
        <v>0.3293147</v>
      </c>
      <c r="M61" s="18" t="n">
        <v>0</v>
      </c>
      <c r="N61" s="20" t="n">
        <v>0</v>
      </c>
      <c r="O61" s="18" t="n">
        <v>0</v>
      </c>
      <c r="P61" s="20" t="n">
        <v>0</v>
      </c>
      <c r="Q61" s="18" t="n">
        <v>0</v>
      </c>
      <c r="R61" s="20" t="n">
        <v>0</v>
      </c>
    </row>
    <row r="62" spans="1:18">
      <c r="A62" s="15" t="s">
        <v>486</v>
      </c>
      <c r="B62" s="17" t="n">
        <v>2230</v>
      </c>
      <c r="C62" s="18">
        <f>(1971.0/B62*100)</f>
        <v/>
      </c>
      <c r="D62" s="19" t="n">
        <v>259</v>
      </c>
      <c r="E62" s="18" t="n">
        <v>31.71905992</v>
      </c>
      <c r="F62" s="20" t="n">
        <v>2.89977435</v>
      </c>
      <c r="G62" s="18" t="n">
        <v>67.89758417</v>
      </c>
      <c r="H62" s="20" t="n">
        <v>2.84586948</v>
      </c>
      <c r="I62" s="18" t="n">
        <v>0</v>
      </c>
      <c r="J62" s="20" t="n">
        <v>0</v>
      </c>
      <c r="K62" s="18" t="n">
        <v>0</v>
      </c>
      <c r="L62" s="20" t="n">
        <v>0</v>
      </c>
      <c r="M62" s="18" t="n">
        <v>0</v>
      </c>
      <c r="N62" s="20" t="n">
        <v>0</v>
      </c>
      <c r="O62" s="18" t="n">
        <v>0</v>
      </c>
      <c r="P62" s="20" t="n">
        <v>0</v>
      </c>
      <c r="Q62" s="18" t="n">
        <v>0.38335591</v>
      </c>
      <c r="R62" s="20" t="n">
        <v>0.3818037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(2460.0/B67*100)</f>
        <v/>
      </c>
      <c r="D67" s="19" t="n">
        <v>311</v>
      </c>
      <c r="E67" s="18" t="n">
        <v>23.400887</v>
      </c>
      <c r="F67" s="20" t="n">
        <v>2.53776726</v>
      </c>
      <c r="G67" s="18" t="n">
        <v>69.87844321</v>
      </c>
      <c r="H67" s="20" t="n">
        <v>2.75606673</v>
      </c>
      <c r="I67" s="18" t="n">
        <v>0</v>
      </c>
      <c r="J67" s="20" t="n">
        <v>0</v>
      </c>
      <c r="K67" s="18" t="n">
        <v>3.26131408</v>
      </c>
      <c r="L67" s="20" t="n">
        <v>0.96903138</v>
      </c>
      <c r="M67" s="18" t="n">
        <v>0</v>
      </c>
      <c r="N67" s="20" t="n">
        <v>0</v>
      </c>
      <c r="O67" s="18" t="n">
        <v>0</v>
      </c>
      <c r="P67" s="20" t="n">
        <v>0</v>
      </c>
      <c r="Q67" s="18" t="n">
        <v>3.45935571</v>
      </c>
      <c r="R67" s="20" t="n">
        <v>0.97155389</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(2768.0/B72*100)</f>
        <v/>
      </c>
      <c r="D72" s="19" t="n">
        <v>339</v>
      </c>
      <c r="E72" s="18" t="n">
        <v>16.12217602</v>
      </c>
      <c r="F72" s="20" t="n">
        <v>2.03400904</v>
      </c>
      <c r="G72" s="18" t="n">
        <v>82.57435581999999</v>
      </c>
      <c r="H72" s="20" t="n">
        <v>2.02000333</v>
      </c>
      <c r="I72" s="18" t="n">
        <v>0</v>
      </c>
      <c r="J72" s="20" t="n">
        <v>0</v>
      </c>
      <c r="K72" s="18" t="n">
        <v>0.95545811</v>
      </c>
      <c r="L72" s="20" t="n">
        <v>0.46858437</v>
      </c>
      <c r="M72" s="18" t="n">
        <v>0</v>
      </c>
      <c r="N72" s="20" t="n">
        <v>0</v>
      </c>
      <c r="O72" s="18" t="n">
        <v>0</v>
      </c>
      <c r="P72" s="20" t="n">
        <v>0</v>
      </c>
      <c r="Q72" s="18" t="n">
        <v>0.34801005</v>
      </c>
      <c r="R72" s="20" t="n">
        <v>0.34856938</v>
      </c>
    </row>
    <row r="73" spans="1:18">
      <c r="A73" s="15" t="s">
        <v>497</v>
      </c>
      <c r="B73" s="17" t="n">
        <v>2973</v>
      </c>
      <c r="C73" s="18">
        <f>(2583.0/B73*100)</f>
        <v/>
      </c>
      <c r="D73" s="19" t="n">
        <v>390</v>
      </c>
      <c r="E73" s="18" t="n">
        <v>17.89126716</v>
      </c>
      <c r="F73" s="20" t="n">
        <v>1.77852836</v>
      </c>
      <c r="G73" s="18" t="n">
        <v>81.52276286999999</v>
      </c>
      <c r="H73" s="20" t="n">
        <v>1.77640954</v>
      </c>
      <c r="I73" s="18" t="n">
        <v>0</v>
      </c>
      <c r="J73" s="20" t="n">
        <v>0</v>
      </c>
      <c r="K73" s="18" t="n">
        <v>0.58596997</v>
      </c>
      <c r="L73" s="20" t="n">
        <v>0.03984291</v>
      </c>
      <c r="M73" s="18" t="n">
        <v>0</v>
      </c>
      <c r="N73" s="20" t="n">
        <v>0</v>
      </c>
      <c r="O73" s="18" t="n">
        <v>0</v>
      </c>
      <c r="P73" s="20" t="n">
        <v>0</v>
      </c>
      <c r="Q73" s="18" t="n">
        <v>0</v>
      </c>
      <c r="R73" s="20" t="n">
        <v>0</v>
      </c>
    </row>
    <row r="74" spans="1:18">
      <c r="A74" s="15" t="s">
        <v>498</v>
      </c>
      <c r="B74" s="17" t="n">
        <v>3819</v>
      </c>
      <c r="C74" s="18">
        <f>(3337.0/B74*100)</f>
        <v/>
      </c>
      <c r="D74" s="19" t="n">
        <v>482</v>
      </c>
      <c r="E74" s="18" t="n">
        <v>22.59274329</v>
      </c>
      <c r="F74" s="20" t="n">
        <v>2.13374886</v>
      </c>
      <c r="G74" s="18" t="n">
        <v>77.0455576</v>
      </c>
      <c r="H74" s="20" t="n">
        <v>2.12570181</v>
      </c>
      <c r="I74" s="18" t="n">
        <v>0</v>
      </c>
      <c r="J74" s="20" t="n">
        <v>0</v>
      </c>
      <c r="K74" s="18" t="n">
        <v>0.36169911</v>
      </c>
      <c r="L74" s="20" t="n">
        <v>0.22647576</v>
      </c>
      <c r="M74" s="18" t="n">
        <v>0</v>
      </c>
      <c r="N74" s="20" t="n">
        <v>0</v>
      </c>
      <c r="O74" s="18" t="n">
        <v>0</v>
      </c>
      <c r="P74" s="20" t="n">
        <v>0</v>
      </c>
      <c r="Q74" s="18" t="n">
        <v>0</v>
      </c>
      <c r="R74" s="20" t="n">
        <v>0</v>
      </c>
    </row>
    <row r="75" spans="1:18">
      <c r="A75" s="15" t="s">
        <v>499</v>
      </c>
      <c r="B75" s="17" t="n">
        <v>4652</v>
      </c>
      <c r="C75" s="18">
        <f>(4132.0/B75*100)</f>
        <v/>
      </c>
      <c r="D75" s="19" t="n">
        <v>520</v>
      </c>
      <c r="E75" s="18" t="n">
        <v>48.28025764</v>
      </c>
      <c r="F75" s="20" t="n">
        <v>2.41378812</v>
      </c>
      <c r="G75" s="18" t="n">
        <v>51.44116612</v>
      </c>
      <c r="H75" s="20" t="n">
        <v>2.41569175</v>
      </c>
      <c r="I75" s="18" t="n">
        <v>0</v>
      </c>
      <c r="J75" s="20" t="n">
        <v>0</v>
      </c>
      <c r="K75" s="18" t="n">
        <v>0.26722282</v>
      </c>
      <c r="L75" s="20" t="n">
        <v>0.26450917</v>
      </c>
      <c r="M75" s="18" t="n">
        <v>0</v>
      </c>
      <c r="N75" s="20" t="n">
        <v>0</v>
      </c>
      <c r="O75" s="18" t="n">
        <v>0</v>
      </c>
      <c r="P75" s="20" t="n">
        <v>0</v>
      </c>
      <c r="Q75" s="18" t="n">
        <v>0.01135343</v>
      </c>
      <c r="R75" s="20" t="n">
        <v>0.01132008</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(14089.0/B82*100)</f>
        <v/>
      </c>
      <c r="D82" s="19" t="n">
        <v>1872</v>
      </c>
      <c r="E82" s="18" t="n">
        <v>13.87029496</v>
      </c>
      <c r="F82" s="20" t="n">
        <v>1.27503155</v>
      </c>
      <c r="G82" s="18" t="n">
        <v>84.91966046</v>
      </c>
      <c r="H82" s="20" t="n">
        <v>1.25324866</v>
      </c>
      <c r="I82" s="18" t="n">
        <v>0</v>
      </c>
      <c r="J82" s="20" t="n">
        <v>0</v>
      </c>
      <c r="K82" s="18" t="n">
        <v>0.7716667</v>
      </c>
      <c r="L82" s="20" t="n">
        <v>0.37439758</v>
      </c>
      <c r="M82" s="18" t="n">
        <v>0</v>
      </c>
      <c r="N82" s="20" t="n">
        <v>0</v>
      </c>
      <c r="O82" s="18" t="n">
        <v>0</v>
      </c>
      <c r="P82" s="20" t="n">
        <v>0</v>
      </c>
      <c r="Q82" s="18" t="n">
        <v>0.43837788</v>
      </c>
      <c r="R82" s="20" t="n">
        <v>0.16508471</v>
      </c>
    </row>
    <row r="83" spans="1:18">
      <c r="A83" s="15" t="s">
        <v>507</v>
      </c>
      <c r="B83" s="17" t="n">
        <v>808</v>
      </c>
      <c r="C83" s="18">
        <f>(713.0/B83*100)</f>
        <v/>
      </c>
      <c r="D83" s="19" t="n">
        <v>95</v>
      </c>
      <c r="E83" s="18" t="n">
        <v>12.6493754</v>
      </c>
      <c r="F83" s="20" t="n">
        <v>3.03487612</v>
      </c>
      <c r="G83" s="18" t="n">
        <v>86.45125435999999</v>
      </c>
      <c r="H83" s="20" t="n">
        <v>3.32792698</v>
      </c>
      <c r="I83" s="18" t="n">
        <v>0</v>
      </c>
      <c r="J83" s="20" t="n">
        <v>0</v>
      </c>
      <c r="K83" s="18" t="n">
        <v>0</v>
      </c>
      <c r="L83" s="20" t="n">
        <v>0</v>
      </c>
      <c r="M83" s="18" t="n">
        <v>0</v>
      </c>
      <c r="N83" s="20" t="n">
        <v>0</v>
      </c>
      <c r="O83" s="18" t="n">
        <v>0</v>
      </c>
      <c r="P83" s="20" t="n">
        <v>0</v>
      </c>
      <c r="Q83" s="18" t="n">
        <v>0.89937025</v>
      </c>
      <c r="R83" s="20" t="n">
        <v>0.8990693</v>
      </c>
    </row>
    <row r="84" spans="1:18">
      <c r="A84" s="23" t="s">
        <v>508</v>
      </c>
      <c r="B84" s="24" t="n">
        <v>938</v>
      </c>
      <c r="C84" s="25">
        <f>(825.0/B84*100)</f>
        <v/>
      </c>
      <c r="D84" s="19" t="n">
        <v>113</v>
      </c>
      <c r="E84" s="18" t="n">
        <v>17.13388184</v>
      </c>
      <c r="F84" s="20" t="n">
        <v>3.13546893</v>
      </c>
      <c r="G84" s="18" t="n">
        <v>82.86611816</v>
      </c>
      <c r="H84" s="20" t="n">
        <v>3.13546893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(6288.0/B7*100)</f>
        <v/>
      </c>
      <c r="D7" s="19" t="n">
        <v>875</v>
      </c>
      <c r="E7" s="18" t="n">
        <v>52.41043412</v>
      </c>
      <c r="F7" s="20" t="n">
        <v>1.84100816</v>
      </c>
      <c r="G7" s="18" t="n">
        <v>46.77858191</v>
      </c>
      <c r="H7" s="20" t="n">
        <v>1.83006713</v>
      </c>
      <c r="I7" s="18" t="n">
        <v>0</v>
      </c>
      <c r="J7" s="20" t="n">
        <v>0</v>
      </c>
      <c r="K7" s="18" t="n">
        <v>0.81098397</v>
      </c>
      <c r="L7" s="20" t="n">
        <v>0.24611704</v>
      </c>
      <c r="M7" s="18" t="n">
        <v>0</v>
      </c>
      <c r="N7" s="20" t="n">
        <v>0</v>
      </c>
      <c r="O7" s="18" t="n">
        <v>0</v>
      </c>
      <c r="P7" s="20" t="n">
        <v>0</v>
      </c>
      <c r="Q7" s="18" t="n">
        <v>0</v>
      </c>
      <c r="R7" s="20" t="n">
        <v>0</v>
      </c>
    </row>
    <row r="8" spans="1:18">
      <c r="A8" s="15" t="s">
        <v>430</v>
      </c>
      <c r="B8" s="17" t="n">
        <v>3443</v>
      </c>
      <c r="C8" s="18">
        <f>(3018.0/B8*100)</f>
        <v/>
      </c>
      <c r="D8" s="19" t="n">
        <v>425</v>
      </c>
      <c r="E8" s="18" t="n">
        <v>51.55950477</v>
      </c>
      <c r="F8" s="20" t="n">
        <v>2.95857188</v>
      </c>
      <c r="G8" s="18" t="n">
        <v>46.20994989</v>
      </c>
      <c r="H8" s="20" t="n">
        <v>3.03567369</v>
      </c>
      <c r="I8" s="18" t="n">
        <v>0</v>
      </c>
      <c r="J8" s="20" t="n">
        <v>0</v>
      </c>
      <c r="K8" s="18" t="n">
        <v>2.23054534</v>
      </c>
      <c r="L8" s="20" t="n">
        <v>0.74866264</v>
      </c>
      <c r="M8" s="18" t="n">
        <v>0</v>
      </c>
      <c r="N8" s="20" t="n">
        <v>0</v>
      </c>
      <c r="O8" s="18" t="n">
        <v>0</v>
      </c>
      <c r="P8" s="20" t="n">
        <v>0</v>
      </c>
      <c r="Q8" s="18" t="n">
        <v>0</v>
      </c>
      <c r="R8" s="20" t="n">
        <v>0</v>
      </c>
    </row>
    <row r="9" spans="1:18">
      <c r="A9" s="15" t="s">
        <v>431</v>
      </c>
      <c r="B9" s="17" t="n">
        <v>4752</v>
      </c>
      <c r="C9" s="18">
        <f>(4197.0/B9*100)</f>
        <v/>
      </c>
      <c r="D9" s="19" t="n">
        <v>555</v>
      </c>
      <c r="E9" s="18" t="n">
        <v>60.67869141</v>
      </c>
      <c r="F9" s="20" t="n">
        <v>2.21341997</v>
      </c>
      <c r="G9" s="18" t="n">
        <v>37.20812602</v>
      </c>
      <c r="H9" s="20" t="n">
        <v>2.16748705</v>
      </c>
      <c r="I9" s="18" t="n">
        <v>0</v>
      </c>
      <c r="J9" s="20" t="n">
        <v>0</v>
      </c>
      <c r="K9" s="18" t="n">
        <v>2.11318257</v>
      </c>
      <c r="L9" s="20" t="n">
        <v>0.74373055</v>
      </c>
      <c r="M9" s="18" t="n">
        <v>0</v>
      </c>
      <c r="N9" s="20" t="n">
        <v>0</v>
      </c>
      <c r="O9" s="18" t="n">
        <v>0</v>
      </c>
      <c r="P9" s="20" t="n">
        <v>0</v>
      </c>
      <c r="Q9" s="18" t="n">
        <v>0</v>
      </c>
      <c r="R9" s="20" t="n">
        <v>0</v>
      </c>
    </row>
    <row r="10" spans="1:18">
      <c r="A10" s="15" t="s">
        <v>432</v>
      </c>
      <c r="B10" s="17" t="n">
        <v>10022</v>
      </c>
      <c r="C10" s="18">
        <f>(8810.0/B10*100)</f>
        <v/>
      </c>
      <c r="D10" s="19" t="n">
        <v>1212</v>
      </c>
      <c r="E10" s="18" t="n">
        <v>53.30584218</v>
      </c>
      <c r="F10" s="20" t="n">
        <v>1.96832611</v>
      </c>
      <c r="G10" s="18" t="n">
        <v>45.58060724</v>
      </c>
      <c r="H10" s="20" t="n">
        <v>1.97279394</v>
      </c>
      <c r="I10" s="18" t="n">
        <v>0</v>
      </c>
      <c r="J10" s="20" t="n">
        <v>0</v>
      </c>
      <c r="K10" s="18" t="n">
        <v>1.11355057</v>
      </c>
      <c r="L10" s="20" t="n">
        <v>0.33392404</v>
      </c>
      <c r="M10" s="18" t="n">
        <v>0</v>
      </c>
      <c r="N10" s="20" t="n">
        <v>0</v>
      </c>
      <c r="O10" s="18" t="n">
        <v>0</v>
      </c>
      <c r="P10" s="20" t="n">
        <v>0</v>
      </c>
      <c r="Q10" s="18" t="n">
        <v>0</v>
      </c>
      <c r="R10" s="20" t="n">
        <v>0</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(3022.0/B12*100)</f>
        <v/>
      </c>
      <c r="D12" s="19" t="n">
        <v>400</v>
      </c>
      <c r="E12" s="18" t="n">
        <v>64.05833986</v>
      </c>
      <c r="F12" s="20" t="n">
        <v>2.43709921</v>
      </c>
      <c r="G12" s="18" t="n">
        <v>35.05737902</v>
      </c>
      <c r="H12" s="20" t="n">
        <v>2.46765028</v>
      </c>
      <c r="I12" s="18" t="n">
        <v>0</v>
      </c>
      <c r="J12" s="20" t="n">
        <v>0</v>
      </c>
      <c r="K12" s="18" t="n">
        <v>0.88428112</v>
      </c>
      <c r="L12" s="20" t="n">
        <v>0.40897732</v>
      </c>
      <c r="M12" s="18" t="n">
        <v>0</v>
      </c>
      <c r="N12" s="20" t="n">
        <v>0</v>
      </c>
      <c r="O12" s="18" t="n">
        <v>0</v>
      </c>
      <c r="P12" s="20" t="n">
        <v>0</v>
      </c>
      <c r="Q12" s="18" t="n">
        <v>0</v>
      </c>
      <c r="R12" s="20" t="n">
        <v>0</v>
      </c>
    </row>
    <row r="13" spans="1:18">
      <c r="A13" s="15" t="s">
        <v>435</v>
      </c>
      <c r="B13" s="17" t="n">
        <v>3602</v>
      </c>
      <c r="C13" s="18">
        <f>(3191.0/B13*100)</f>
        <v/>
      </c>
      <c r="D13" s="19" t="n">
        <v>411</v>
      </c>
      <c r="E13" s="18" t="n">
        <v>48.63385073</v>
      </c>
      <c r="F13" s="20" t="n">
        <v>2.91419891</v>
      </c>
      <c r="G13" s="18" t="n">
        <v>50.0358606</v>
      </c>
      <c r="H13" s="20" t="n">
        <v>3.07091437</v>
      </c>
      <c r="I13" s="18" t="n">
        <v>0</v>
      </c>
      <c r="J13" s="20" t="n">
        <v>0</v>
      </c>
      <c r="K13" s="18" t="n">
        <v>1.33028867</v>
      </c>
      <c r="L13" s="20" t="n">
        <v>0.65211393</v>
      </c>
      <c r="M13" s="18" t="n">
        <v>0</v>
      </c>
      <c r="N13" s="20" t="n">
        <v>0</v>
      </c>
      <c r="O13" s="18" t="n">
        <v>0</v>
      </c>
      <c r="P13" s="20" t="n">
        <v>0</v>
      </c>
      <c r="Q13" s="18" t="n">
        <v>0</v>
      </c>
      <c r="R13" s="20" t="n">
        <v>0</v>
      </c>
    </row>
    <row r="14" spans="1:18">
      <c r="A14" s="15" t="s">
        <v>436</v>
      </c>
      <c r="B14" s="17" t="n">
        <v>2788</v>
      </c>
      <c r="C14" s="18">
        <f>(2448.0/B14*100)</f>
        <v/>
      </c>
      <c r="D14" s="19" t="n">
        <v>340</v>
      </c>
      <c r="E14" s="18" t="n">
        <v>42.28825905</v>
      </c>
      <c r="F14" s="20" t="n">
        <v>2.59834396</v>
      </c>
      <c r="G14" s="18" t="n">
        <v>57.13310444</v>
      </c>
      <c r="H14" s="20" t="n">
        <v>2.66011697</v>
      </c>
      <c r="I14" s="18" t="n">
        <v>0</v>
      </c>
      <c r="J14" s="20" t="n">
        <v>0</v>
      </c>
      <c r="K14" s="18" t="n">
        <v>0.57863651</v>
      </c>
      <c r="L14" s="20" t="n">
        <v>0.41141112</v>
      </c>
      <c r="M14" s="18" t="n">
        <v>0</v>
      </c>
      <c r="N14" s="20" t="n">
        <v>0</v>
      </c>
      <c r="O14" s="18" t="n">
        <v>0</v>
      </c>
      <c r="P14" s="20" t="n">
        <v>0</v>
      </c>
      <c r="Q14" s="18" t="n">
        <v>0</v>
      </c>
      <c r="R14" s="20" t="n">
        <v>0</v>
      </c>
    </row>
    <row r="15" spans="1:18">
      <c r="A15" s="15" t="s">
        <v>437</v>
      </c>
      <c r="B15" s="17" t="n">
        <v>2863</v>
      </c>
      <c r="C15" s="18">
        <f>(2523.0/B15*100)</f>
        <v/>
      </c>
      <c r="D15" s="19" t="n">
        <v>340</v>
      </c>
      <c r="E15" s="18" t="n">
        <v>35.06092392</v>
      </c>
      <c r="F15" s="20" t="n">
        <v>2.48351775</v>
      </c>
      <c r="G15" s="18" t="n">
        <v>64.6224795</v>
      </c>
      <c r="H15" s="20" t="n">
        <v>2.41731554</v>
      </c>
      <c r="I15" s="18" t="n">
        <v>0</v>
      </c>
      <c r="J15" s="20" t="n">
        <v>0</v>
      </c>
      <c r="K15" s="18" t="n">
        <v>0.31659658</v>
      </c>
      <c r="L15" s="20" t="n">
        <v>0.29788504</v>
      </c>
      <c r="M15" s="18" t="n">
        <v>0</v>
      </c>
      <c r="N15" s="20" t="n">
        <v>0</v>
      </c>
      <c r="O15" s="18" t="n">
        <v>0</v>
      </c>
      <c r="P15" s="20" t="n">
        <v>0</v>
      </c>
      <c r="Q15" s="18" t="n">
        <v>0</v>
      </c>
      <c r="R15" s="20" t="n">
        <v>0</v>
      </c>
    </row>
    <row r="16" spans="1:18">
      <c r="A16" s="15" t="s">
        <v>438</v>
      </c>
      <c r="B16" s="17" t="n">
        <v>3111</v>
      </c>
      <c r="C16" s="18">
        <f>(2749.0/B16*100)</f>
        <v/>
      </c>
      <c r="D16" s="19" t="n">
        <v>362</v>
      </c>
      <c r="E16" s="18" t="n">
        <v>54.87522878</v>
      </c>
      <c r="F16" s="20" t="n">
        <v>2.30225947</v>
      </c>
      <c r="G16" s="18" t="n">
        <v>41.89166611</v>
      </c>
      <c r="H16" s="20" t="n">
        <v>2.26942941</v>
      </c>
      <c r="I16" s="18" t="n">
        <v>0</v>
      </c>
      <c r="J16" s="20" t="n">
        <v>0</v>
      </c>
      <c r="K16" s="18" t="n">
        <v>3.2331051</v>
      </c>
      <c r="L16" s="20" t="n">
        <v>0.9419089899999999</v>
      </c>
      <c r="M16" s="18" t="n">
        <v>0</v>
      </c>
      <c r="N16" s="20" t="n">
        <v>0</v>
      </c>
      <c r="O16" s="18" t="n">
        <v>0</v>
      </c>
      <c r="P16" s="20" t="n">
        <v>0</v>
      </c>
      <c r="Q16" s="18" t="n">
        <v>0</v>
      </c>
      <c r="R16" s="20" t="n">
        <v>0</v>
      </c>
    </row>
    <row r="17" spans="1:18">
      <c r="A17" s="15" t="s">
        <v>439</v>
      </c>
      <c r="B17" s="17" t="n">
        <v>3197</v>
      </c>
      <c r="C17" s="18">
        <f>(2811.0/B17*100)</f>
        <v/>
      </c>
      <c r="D17" s="19" t="n">
        <v>386</v>
      </c>
      <c r="E17" s="18" t="n">
        <v>51.39583507</v>
      </c>
      <c r="F17" s="20" t="n">
        <v>2.5186683</v>
      </c>
      <c r="G17" s="18" t="n">
        <v>48.14008601</v>
      </c>
      <c r="H17" s="20" t="n">
        <v>2.58875285</v>
      </c>
      <c r="I17" s="18" t="n">
        <v>0</v>
      </c>
      <c r="J17" s="20" t="n">
        <v>0</v>
      </c>
      <c r="K17" s="18" t="n">
        <v>0.46407893</v>
      </c>
      <c r="L17" s="20" t="n">
        <v>0.33429062</v>
      </c>
      <c r="M17" s="18" t="n">
        <v>0</v>
      </c>
      <c r="N17" s="20" t="n">
        <v>0</v>
      </c>
      <c r="O17" s="18" t="n">
        <v>0</v>
      </c>
      <c r="P17" s="20" t="n">
        <v>0</v>
      </c>
      <c r="Q17" s="18" t="n">
        <v>0</v>
      </c>
      <c r="R17" s="20" t="n">
        <v>0</v>
      </c>
    </row>
    <row r="18" spans="1:18">
      <c r="A18" s="15" t="s">
        <v>440</v>
      </c>
      <c r="B18" s="17" t="n">
        <v>2706</v>
      </c>
      <c r="C18" s="18">
        <f>(2390.0/B18*100)</f>
        <v/>
      </c>
      <c r="D18" s="19" t="n">
        <v>316</v>
      </c>
      <c r="E18" s="18" t="n">
        <v>58.77981982</v>
      </c>
      <c r="F18" s="20" t="n">
        <v>2.80761276</v>
      </c>
      <c r="G18" s="18" t="n">
        <v>38.29919832</v>
      </c>
      <c r="H18" s="20" t="n">
        <v>2.56831275</v>
      </c>
      <c r="I18" s="18" t="n">
        <v>0</v>
      </c>
      <c r="J18" s="20" t="n">
        <v>0</v>
      </c>
      <c r="K18" s="18" t="n">
        <v>2.92098186</v>
      </c>
      <c r="L18" s="20" t="n">
        <v>1.01775221</v>
      </c>
      <c r="M18" s="18" t="n">
        <v>0</v>
      </c>
      <c r="N18" s="20" t="n">
        <v>0</v>
      </c>
      <c r="O18" s="18" t="n">
        <v>0</v>
      </c>
      <c r="P18" s="20" t="n">
        <v>0</v>
      </c>
      <c r="Q18" s="18" t="n">
        <v>0</v>
      </c>
      <c r="R18" s="20" t="n">
        <v>0</v>
      </c>
    </row>
    <row r="19" spans="1:18">
      <c r="A19" s="15" t="s">
        <v>441</v>
      </c>
      <c r="B19" s="17" t="n">
        <v>2850</v>
      </c>
      <c r="C19" s="18">
        <f>(2520.0/B19*100)</f>
        <v/>
      </c>
      <c r="D19" s="19" t="n">
        <v>330</v>
      </c>
      <c r="E19" s="18" t="n">
        <v>42.44869551</v>
      </c>
      <c r="F19" s="20" t="n">
        <v>2.83300848</v>
      </c>
      <c r="G19" s="18" t="n">
        <v>57.01329995</v>
      </c>
      <c r="H19" s="20" t="n">
        <v>2.74499042</v>
      </c>
      <c r="I19" s="18" t="n">
        <v>0</v>
      </c>
      <c r="J19" s="20" t="n">
        <v>0</v>
      </c>
      <c r="K19" s="18" t="n">
        <v>0.53800454</v>
      </c>
      <c r="L19" s="20" t="n">
        <v>0.38181572</v>
      </c>
      <c r="M19" s="18" t="n">
        <v>0</v>
      </c>
      <c r="N19" s="20" t="n">
        <v>0</v>
      </c>
      <c r="O19" s="18" t="n">
        <v>0</v>
      </c>
      <c r="P19" s="20" t="n">
        <v>0</v>
      </c>
      <c r="Q19" s="18" t="n">
        <v>0</v>
      </c>
      <c r="R19" s="20" t="n">
        <v>0</v>
      </c>
    </row>
    <row r="20" spans="1:18">
      <c r="A20" s="15" t="s">
        <v>442</v>
      </c>
      <c r="B20" s="17" t="n">
        <v>1741</v>
      </c>
      <c r="C20" s="18">
        <f>(1537.0/B20*100)</f>
        <v/>
      </c>
      <c r="D20" s="19" t="n">
        <v>204</v>
      </c>
      <c r="E20" s="18" t="n">
        <v>63.20791324</v>
      </c>
      <c r="F20" s="20" t="n">
        <v>3.45885346</v>
      </c>
      <c r="G20" s="18" t="n">
        <v>35.85632945</v>
      </c>
      <c r="H20" s="20" t="n">
        <v>3.47603269</v>
      </c>
      <c r="I20" s="18" t="n">
        <v>0</v>
      </c>
      <c r="J20" s="20" t="n">
        <v>0</v>
      </c>
      <c r="K20" s="18" t="n">
        <v>0.93575731</v>
      </c>
      <c r="L20" s="20" t="n">
        <v>0.66337729</v>
      </c>
      <c r="M20" s="18" t="n">
        <v>0</v>
      </c>
      <c r="N20" s="20" t="n">
        <v>0</v>
      </c>
      <c r="O20" s="18" t="n">
        <v>0</v>
      </c>
      <c r="P20" s="20" t="n">
        <v>0</v>
      </c>
      <c r="Q20" s="18" t="n">
        <v>0</v>
      </c>
      <c r="R20" s="20" t="n">
        <v>0</v>
      </c>
    </row>
    <row r="21" spans="1:18">
      <c r="A21" s="15" t="s">
        <v>443</v>
      </c>
      <c r="B21" s="17" t="n">
        <v>2833</v>
      </c>
      <c r="C21" s="18">
        <f>(2381.0/B21*100)</f>
        <v/>
      </c>
      <c r="D21" s="19" t="n">
        <v>452</v>
      </c>
      <c r="E21" s="18" t="n">
        <v>55.53539875</v>
      </c>
      <c r="F21" s="20" t="n">
        <v>2.5194475</v>
      </c>
      <c r="G21" s="18" t="n">
        <v>43.46697466</v>
      </c>
      <c r="H21" s="20" t="n">
        <v>2.37963247</v>
      </c>
      <c r="I21" s="18" t="n">
        <v>0</v>
      </c>
      <c r="J21" s="20" t="n">
        <v>0</v>
      </c>
      <c r="K21" s="18" t="n">
        <v>0.9976266</v>
      </c>
      <c r="L21" s="20" t="n">
        <v>0.43069805</v>
      </c>
      <c r="M21" s="18" t="n">
        <v>0</v>
      </c>
      <c r="N21" s="20" t="n">
        <v>0</v>
      </c>
      <c r="O21" s="18" t="n">
        <v>0</v>
      </c>
      <c r="P21" s="20" t="n">
        <v>0</v>
      </c>
      <c r="Q21" s="18" t="n">
        <v>0</v>
      </c>
      <c r="R21" s="20" t="n">
        <v>0</v>
      </c>
    </row>
    <row r="22" spans="1:18">
      <c r="A22" s="15" t="s">
        <v>444</v>
      </c>
      <c r="B22" s="17" t="n">
        <v>3667</v>
      </c>
      <c r="C22" s="18">
        <f>(3296.0/B22*100)</f>
        <v/>
      </c>
      <c r="D22" s="19" t="n">
        <v>371</v>
      </c>
      <c r="E22" s="18" t="n">
        <v>68.19100425000001</v>
      </c>
      <c r="F22" s="20" t="n">
        <v>2.37040021</v>
      </c>
      <c r="G22" s="18" t="n">
        <v>30.2426839</v>
      </c>
      <c r="H22" s="20" t="n">
        <v>2.38146255</v>
      </c>
      <c r="I22" s="18" t="n">
        <v>0</v>
      </c>
      <c r="J22" s="20" t="n">
        <v>0</v>
      </c>
      <c r="K22" s="18" t="n">
        <v>1.56631185</v>
      </c>
      <c r="L22" s="20" t="n">
        <v>0.63459297</v>
      </c>
      <c r="M22" s="18" t="n">
        <v>0</v>
      </c>
      <c r="N22" s="20" t="n">
        <v>0</v>
      </c>
      <c r="O22" s="18" t="n">
        <v>0</v>
      </c>
      <c r="P22" s="20" t="n">
        <v>0</v>
      </c>
      <c r="Q22" s="18" t="n">
        <v>0</v>
      </c>
      <c r="R22" s="20" t="n">
        <v>0</v>
      </c>
    </row>
    <row r="23" spans="1:18">
      <c r="A23" s="15" t="s">
        <v>445</v>
      </c>
      <c r="B23" s="17" t="n">
        <v>5792</v>
      </c>
      <c r="C23" s="18">
        <f>(5089.0/B23*100)</f>
        <v/>
      </c>
      <c r="D23" s="19" t="n">
        <v>703</v>
      </c>
      <c r="E23" s="18" t="n">
        <v>64.14054991</v>
      </c>
      <c r="F23" s="20" t="n">
        <v>2.35995936</v>
      </c>
      <c r="G23" s="18" t="n">
        <v>33.98797342</v>
      </c>
      <c r="H23" s="20" t="n">
        <v>2.38076894</v>
      </c>
      <c r="I23" s="18" t="n">
        <v>0</v>
      </c>
      <c r="J23" s="20" t="n">
        <v>0</v>
      </c>
      <c r="K23" s="18" t="n">
        <v>1.87147667</v>
      </c>
      <c r="L23" s="20" t="n">
        <v>0.5190793500000001</v>
      </c>
      <c r="M23" s="18" t="n">
        <v>0</v>
      </c>
      <c r="N23" s="20" t="n">
        <v>0</v>
      </c>
      <c r="O23" s="18" t="n">
        <v>0</v>
      </c>
      <c r="P23" s="20" t="n">
        <v>0</v>
      </c>
      <c r="Q23" s="18" t="n">
        <v>0</v>
      </c>
      <c r="R23" s="20" t="n">
        <v>0</v>
      </c>
    </row>
    <row r="24" spans="1:18">
      <c r="A24" s="15" t="s">
        <v>446</v>
      </c>
      <c r="B24" s="17" t="n">
        <v>3309</v>
      </c>
      <c r="C24" s="18">
        <f>(2930.0/B24*100)</f>
        <v/>
      </c>
      <c r="D24" s="19" t="n">
        <v>379</v>
      </c>
      <c r="E24" s="18" t="n">
        <v>62.13871971</v>
      </c>
      <c r="F24" s="20" t="n">
        <v>2.53275636</v>
      </c>
      <c r="G24" s="18" t="n">
        <v>37.33619046</v>
      </c>
      <c r="H24" s="20" t="n">
        <v>2.53032932</v>
      </c>
      <c r="I24" s="18" t="n">
        <v>0</v>
      </c>
      <c r="J24" s="20" t="n">
        <v>0</v>
      </c>
      <c r="K24" s="18" t="n">
        <v>0.52508984</v>
      </c>
      <c r="L24" s="20" t="n">
        <v>0.3740954</v>
      </c>
      <c r="M24" s="18" t="n">
        <v>0</v>
      </c>
      <c r="N24" s="20" t="n">
        <v>0</v>
      </c>
      <c r="O24" s="18" t="n">
        <v>0</v>
      </c>
      <c r="P24" s="20" t="n">
        <v>0</v>
      </c>
      <c r="Q24" s="18" t="n">
        <v>0</v>
      </c>
      <c r="R24" s="20" t="n">
        <v>0</v>
      </c>
    </row>
    <row r="25" spans="1:18">
      <c r="A25" s="15" t="s">
        <v>447</v>
      </c>
      <c r="B25" s="17" t="n">
        <v>2669</v>
      </c>
      <c r="C25" s="18">
        <f>(2339.0/B25*100)</f>
        <v/>
      </c>
      <c r="D25" s="19" t="n">
        <v>330</v>
      </c>
      <c r="E25" s="18" t="n">
        <v>47.99041701</v>
      </c>
      <c r="F25" s="20" t="n">
        <v>2.65001204</v>
      </c>
      <c r="G25" s="18" t="n">
        <v>51.4819398</v>
      </c>
      <c r="H25" s="20" t="n">
        <v>2.67049253</v>
      </c>
      <c r="I25" s="18" t="n">
        <v>0</v>
      </c>
      <c r="J25" s="20" t="n">
        <v>0</v>
      </c>
      <c r="K25" s="18" t="n">
        <v>0.5276432</v>
      </c>
      <c r="L25" s="20" t="n">
        <v>0.37348869</v>
      </c>
      <c r="M25" s="18" t="n">
        <v>0</v>
      </c>
      <c r="N25" s="20" t="n">
        <v>0</v>
      </c>
      <c r="O25" s="18" t="n">
        <v>0</v>
      </c>
      <c r="P25" s="20" t="n">
        <v>0</v>
      </c>
      <c r="Q25" s="18" t="n">
        <v>0</v>
      </c>
      <c r="R25" s="20" t="n">
        <v>0</v>
      </c>
    </row>
    <row r="26" spans="1:18">
      <c r="A26" s="15" t="s">
        <v>448</v>
      </c>
      <c r="B26" s="17" t="n">
        <v>2419</v>
      </c>
      <c r="C26" s="18">
        <f>(2114.0/B26*100)</f>
        <v/>
      </c>
      <c r="D26" s="19" t="n">
        <v>305</v>
      </c>
      <c r="E26" s="18" t="n">
        <v>40.83007528</v>
      </c>
      <c r="F26" s="20" t="n">
        <v>2.83319972</v>
      </c>
      <c r="G26" s="18" t="n">
        <v>58.62190709</v>
      </c>
      <c r="H26" s="20" t="n">
        <v>2.82077969</v>
      </c>
      <c r="I26" s="18" t="n">
        <v>0</v>
      </c>
      <c r="J26" s="20" t="n">
        <v>0</v>
      </c>
      <c r="K26" s="18" t="n">
        <v>0.54801763</v>
      </c>
      <c r="L26" s="20" t="n">
        <v>0.38091225</v>
      </c>
      <c r="M26" s="18" t="n">
        <v>0</v>
      </c>
      <c r="N26" s="20" t="n">
        <v>0</v>
      </c>
      <c r="O26" s="18" t="n">
        <v>0</v>
      </c>
      <c r="P26" s="20" t="n">
        <v>0</v>
      </c>
      <c r="Q26" s="18" t="n">
        <v>0</v>
      </c>
      <c r="R26" s="20" t="n">
        <v>0</v>
      </c>
    </row>
    <row r="27" spans="1:18">
      <c r="A27" s="15" t="s">
        <v>449</v>
      </c>
      <c r="B27" s="17" t="n">
        <v>2683</v>
      </c>
      <c r="C27" s="18">
        <f>(2364.0/B27*100)</f>
        <v/>
      </c>
      <c r="D27" s="19" t="n">
        <v>319</v>
      </c>
      <c r="E27" s="18" t="n">
        <v>54.8463703</v>
      </c>
      <c r="F27" s="20" t="n">
        <v>3.02519827</v>
      </c>
      <c r="G27" s="18" t="n">
        <v>43.21365397</v>
      </c>
      <c r="H27" s="20" t="n">
        <v>3.01524331</v>
      </c>
      <c r="I27" s="18" t="n">
        <v>0</v>
      </c>
      <c r="J27" s="20" t="n">
        <v>0</v>
      </c>
      <c r="K27" s="18" t="n">
        <v>1.93997573</v>
      </c>
      <c r="L27" s="20" t="n">
        <v>0.7680328199999999</v>
      </c>
      <c r="M27" s="18" t="n">
        <v>0</v>
      </c>
      <c r="N27" s="20" t="n">
        <v>0</v>
      </c>
      <c r="O27" s="18" t="n">
        <v>0</v>
      </c>
      <c r="P27" s="20" t="n">
        <v>0</v>
      </c>
      <c r="Q27" s="18" t="n">
        <v>0</v>
      </c>
      <c r="R27" s="20" t="n">
        <v>0</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(2373.0/B29*100)</f>
        <v/>
      </c>
      <c r="D29" s="19" t="n">
        <v>327</v>
      </c>
      <c r="E29" s="18" t="n">
        <v>61.69664976</v>
      </c>
      <c r="F29" s="20" t="n">
        <v>2.55737091</v>
      </c>
      <c r="G29" s="18" t="n">
        <v>37.57404906</v>
      </c>
      <c r="H29" s="20" t="n">
        <v>2.42660494</v>
      </c>
      <c r="I29" s="18" t="n">
        <v>0</v>
      </c>
      <c r="J29" s="20" t="n">
        <v>0</v>
      </c>
      <c r="K29" s="18" t="n">
        <v>0.72930118</v>
      </c>
      <c r="L29" s="20" t="n">
        <v>0.7395692699999999</v>
      </c>
      <c r="M29" s="18" t="n">
        <v>0</v>
      </c>
      <c r="N29" s="20" t="n">
        <v>0</v>
      </c>
      <c r="O29" s="18" t="n">
        <v>0</v>
      </c>
      <c r="P29" s="20" t="n">
        <v>0</v>
      </c>
      <c r="Q29" s="18" t="n">
        <v>0</v>
      </c>
      <c r="R29" s="20" t="n">
        <v>0</v>
      </c>
    </row>
    <row r="30" spans="1:18">
      <c r="A30" s="15" t="s">
        <v>452</v>
      </c>
      <c r="B30" s="17" t="n">
        <v>2257</v>
      </c>
      <c r="C30" s="18">
        <f>(1969.0/B30*100)</f>
        <v/>
      </c>
      <c r="D30" s="19" t="n">
        <v>288</v>
      </c>
      <c r="E30" s="18" t="n">
        <v>49.56812251</v>
      </c>
      <c r="F30" s="20" t="n">
        <v>2.80945435</v>
      </c>
      <c r="G30" s="18" t="n">
        <v>48.58367639</v>
      </c>
      <c r="H30" s="20" t="n">
        <v>2.75074867</v>
      </c>
      <c r="I30" s="18" t="n">
        <v>0</v>
      </c>
      <c r="J30" s="20" t="n">
        <v>0</v>
      </c>
      <c r="K30" s="18" t="n">
        <v>1.8482011</v>
      </c>
      <c r="L30" s="20" t="n">
        <v>0.95014481</v>
      </c>
      <c r="M30" s="18" t="n">
        <v>0</v>
      </c>
      <c r="N30" s="20" t="n">
        <v>0</v>
      </c>
      <c r="O30" s="18" t="n">
        <v>0</v>
      </c>
      <c r="P30" s="20" t="n">
        <v>0</v>
      </c>
      <c r="Q30" s="18" t="n">
        <v>0</v>
      </c>
      <c r="R30" s="20" t="n">
        <v>0</v>
      </c>
    </row>
    <row r="31" spans="1:18">
      <c r="A31" s="15" t="s">
        <v>453</v>
      </c>
      <c r="B31" s="17" t="n">
        <v>2706</v>
      </c>
      <c r="C31" s="18">
        <f>(2377.0/B31*100)</f>
        <v/>
      </c>
      <c r="D31" s="19" t="n">
        <v>329</v>
      </c>
      <c r="E31" s="18" t="n">
        <v>44.92271598</v>
      </c>
      <c r="F31" s="20" t="n">
        <v>2.62772714</v>
      </c>
      <c r="G31" s="18" t="n">
        <v>51.1789466</v>
      </c>
      <c r="H31" s="20" t="n">
        <v>2.81908188</v>
      </c>
      <c r="I31" s="18" t="n">
        <v>0</v>
      </c>
      <c r="J31" s="20" t="n">
        <v>0</v>
      </c>
      <c r="K31" s="18" t="n">
        <v>3.89833742</v>
      </c>
      <c r="L31" s="20" t="n">
        <v>1.15145153</v>
      </c>
      <c r="M31" s="18" t="n">
        <v>0</v>
      </c>
      <c r="N31" s="20" t="n">
        <v>0</v>
      </c>
      <c r="O31" s="18" t="n">
        <v>0</v>
      </c>
      <c r="P31" s="20" t="n">
        <v>0</v>
      </c>
      <c r="Q31" s="18" t="n">
        <v>0</v>
      </c>
      <c r="R31" s="20" t="n">
        <v>0</v>
      </c>
    </row>
    <row r="32" spans="1:18">
      <c r="A32" s="15" t="s">
        <v>454</v>
      </c>
      <c r="B32" s="17" t="n">
        <v>2209</v>
      </c>
      <c r="C32" s="18">
        <f>(1831.0/B32*100)</f>
        <v/>
      </c>
      <c r="D32" s="19" t="n">
        <v>378</v>
      </c>
      <c r="E32" s="18" t="n">
        <v>57.98083475</v>
      </c>
      <c r="F32" s="20" t="n">
        <v>2.43801453</v>
      </c>
      <c r="G32" s="18" t="n">
        <v>41.29504072</v>
      </c>
      <c r="H32" s="20" t="n">
        <v>2.42356751</v>
      </c>
      <c r="I32" s="18" t="n">
        <v>0</v>
      </c>
      <c r="J32" s="20" t="n">
        <v>0</v>
      </c>
      <c r="K32" s="18" t="n">
        <v>0.72412453</v>
      </c>
      <c r="L32" s="20" t="n">
        <v>0.40296418</v>
      </c>
      <c r="M32" s="18" t="n">
        <v>0</v>
      </c>
      <c r="N32" s="20" t="n">
        <v>0</v>
      </c>
      <c r="O32" s="18" t="n">
        <v>0</v>
      </c>
      <c r="P32" s="20" t="n">
        <v>0</v>
      </c>
      <c r="Q32" s="18" t="n">
        <v>0</v>
      </c>
      <c r="R32" s="20" t="n">
        <v>0</v>
      </c>
    </row>
    <row r="33" spans="1:18">
      <c r="A33" s="15" t="s">
        <v>455</v>
      </c>
      <c r="B33" s="17" t="n">
        <v>3651</v>
      </c>
      <c r="C33" s="18">
        <f>(3219.0/B33*100)</f>
        <v/>
      </c>
      <c r="D33" s="19" t="n">
        <v>432</v>
      </c>
      <c r="E33" s="18" t="n">
        <v>53.38397665</v>
      </c>
      <c r="F33" s="20" t="n">
        <v>2.73417837</v>
      </c>
      <c r="G33" s="18" t="n">
        <v>45.84151975</v>
      </c>
      <c r="H33" s="20" t="n">
        <v>2.65585724</v>
      </c>
      <c r="I33" s="18" t="n">
        <v>0</v>
      </c>
      <c r="J33" s="20" t="n">
        <v>0</v>
      </c>
      <c r="K33" s="18" t="n">
        <v>0.7745036</v>
      </c>
      <c r="L33" s="20" t="n">
        <v>0.40263392</v>
      </c>
      <c r="M33" s="18" t="n">
        <v>0</v>
      </c>
      <c r="N33" s="20" t="n">
        <v>0</v>
      </c>
      <c r="O33" s="18" t="n">
        <v>0</v>
      </c>
      <c r="P33" s="20" t="n">
        <v>0</v>
      </c>
      <c r="Q33" s="18" t="n">
        <v>0</v>
      </c>
      <c r="R33" s="20" t="n">
        <v>0</v>
      </c>
    </row>
    <row r="34" spans="1:18">
      <c r="A34" s="15" t="s">
        <v>456</v>
      </c>
      <c r="B34" s="17" t="n">
        <v>3035</v>
      </c>
      <c r="C34" s="18">
        <f>(2667.0/B34*100)</f>
        <v/>
      </c>
      <c r="D34" s="19" t="n">
        <v>368</v>
      </c>
      <c r="E34" s="18" t="n">
        <v>63.4949611</v>
      </c>
      <c r="F34" s="20" t="n">
        <v>2.65729233</v>
      </c>
      <c r="G34" s="18" t="n">
        <v>34.93517961</v>
      </c>
      <c r="H34" s="20" t="n">
        <v>2.67011451</v>
      </c>
      <c r="I34" s="18" t="n">
        <v>0</v>
      </c>
      <c r="J34" s="20" t="n">
        <v>0</v>
      </c>
      <c r="K34" s="18" t="n">
        <v>1.56985929</v>
      </c>
      <c r="L34" s="20" t="n">
        <v>0.61125346</v>
      </c>
      <c r="M34" s="18" t="n">
        <v>0</v>
      </c>
      <c r="N34" s="20" t="n">
        <v>0</v>
      </c>
      <c r="O34" s="18" t="n">
        <v>0</v>
      </c>
      <c r="P34" s="20" t="n">
        <v>0</v>
      </c>
      <c r="Q34" s="18" t="n">
        <v>0</v>
      </c>
      <c r="R34" s="20" t="n">
        <v>0</v>
      </c>
    </row>
    <row r="35" spans="1:18">
      <c r="A35" s="15" t="s">
        <v>457</v>
      </c>
      <c r="B35" s="17" t="n">
        <v>2901</v>
      </c>
      <c r="C35" s="18">
        <f>(2532.0/B35*100)</f>
        <v/>
      </c>
      <c r="D35" s="19" t="n">
        <v>369</v>
      </c>
      <c r="E35" s="18" t="n">
        <v>44.47993812</v>
      </c>
      <c r="F35" s="20" t="n">
        <v>2.97799369</v>
      </c>
      <c r="G35" s="18" t="n">
        <v>53.92338963</v>
      </c>
      <c r="H35" s="20" t="n">
        <v>2.99692592</v>
      </c>
      <c r="I35" s="18" t="n">
        <v>0</v>
      </c>
      <c r="J35" s="20" t="n">
        <v>0</v>
      </c>
      <c r="K35" s="18" t="n">
        <v>1.59667226</v>
      </c>
      <c r="L35" s="20" t="n">
        <v>0.8163823</v>
      </c>
      <c r="M35" s="18" t="n">
        <v>0</v>
      </c>
      <c r="N35" s="20" t="n">
        <v>0</v>
      </c>
      <c r="O35" s="18" t="n">
        <v>0</v>
      </c>
      <c r="P35" s="20" t="n">
        <v>0</v>
      </c>
      <c r="Q35" s="18" t="n">
        <v>0</v>
      </c>
      <c r="R35" s="20" t="n">
        <v>0</v>
      </c>
    </row>
    <row r="36" spans="1:18">
      <c r="A36" s="15" t="s">
        <v>458</v>
      </c>
      <c r="B36" s="17" t="n">
        <v>3404</v>
      </c>
      <c r="C36" s="18">
        <f>(3019.0/B36*100)</f>
        <v/>
      </c>
      <c r="D36" s="19" t="n">
        <v>385</v>
      </c>
      <c r="E36" s="18" t="n">
        <v>72.37473878999999</v>
      </c>
      <c r="F36" s="20" t="n">
        <v>2.42424585</v>
      </c>
      <c r="G36" s="18" t="n">
        <v>26.73317447</v>
      </c>
      <c r="H36" s="20" t="n">
        <v>2.42639916</v>
      </c>
      <c r="I36" s="18" t="n">
        <v>0</v>
      </c>
      <c r="J36" s="20" t="n">
        <v>0</v>
      </c>
      <c r="K36" s="18" t="n">
        <v>0.89208674</v>
      </c>
      <c r="L36" s="20" t="n">
        <v>0.5451572099999999</v>
      </c>
      <c r="M36" s="18" t="n">
        <v>0</v>
      </c>
      <c r="N36" s="20" t="n">
        <v>0</v>
      </c>
      <c r="O36" s="18" t="n">
        <v>0</v>
      </c>
      <c r="P36" s="20" t="n">
        <v>0</v>
      </c>
      <c r="Q36" s="18" t="n">
        <v>0</v>
      </c>
      <c r="R36" s="20" t="n">
        <v>0</v>
      </c>
    </row>
    <row r="37" spans="1:18">
      <c r="A37" s="15" t="s">
        <v>459</v>
      </c>
      <c r="B37" s="17" t="n">
        <v>2731</v>
      </c>
      <c r="C37" s="18">
        <f>(2420.0/B37*100)</f>
        <v/>
      </c>
      <c r="D37" s="19" t="n">
        <v>311</v>
      </c>
      <c r="E37" s="18" t="n">
        <v>54.39619838</v>
      </c>
      <c r="F37" s="20" t="n">
        <v>2.74195767</v>
      </c>
      <c r="G37" s="18" t="n">
        <v>43.42234719</v>
      </c>
      <c r="H37" s="20" t="n">
        <v>2.79464173</v>
      </c>
      <c r="I37" s="18" t="n">
        <v>0</v>
      </c>
      <c r="J37" s="20" t="n">
        <v>0</v>
      </c>
      <c r="K37" s="18" t="n">
        <v>2.18145443</v>
      </c>
      <c r="L37" s="20" t="n">
        <v>0.81792184</v>
      </c>
      <c r="M37" s="18" t="n">
        <v>0</v>
      </c>
      <c r="N37" s="20" t="n">
        <v>0</v>
      </c>
      <c r="O37" s="18" t="n">
        <v>0</v>
      </c>
      <c r="P37" s="20" t="n">
        <v>0</v>
      </c>
      <c r="Q37" s="18" t="n">
        <v>0</v>
      </c>
      <c r="R37" s="20" t="n">
        <v>0</v>
      </c>
    </row>
    <row r="38" spans="1:18">
      <c r="A38" s="15" t="s">
        <v>460</v>
      </c>
      <c r="B38" s="17" t="n">
        <v>2807</v>
      </c>
      <c r="C38" s="18">
        <f>(2383.0/B38*100)</f>
        <v/>
      </c>
      <c r="D38" s="19" t="n">
        <v>424</v>
      </c>
      <c r="E38" s="18" t="n">
        <v>56.57715987</v>
      </c>
      <c r="F38" s="20" t="n">
        <v>2.51209929</v>
      </c>
      <c r="G38" s="18" t="n">
        <v>41.71104905</v>
      </c>
      <c r="H38" s="20" t="n">
        <v>2.48815137</v>
      </c>
      <c r="I38" s="18" t="n">
        <v>0</v>
      </c>
      <c r="J38" s="20" t="n">
        <v>0</v>
      </c>
      <c r="K38" s="18" t="n">
        <v>1.71179108</v>
      </c>
      <c r="L38" s="20" t="n">
        <v>0.7154340300000001</v>
      </c>
      <c r="M38" s="18" t="n">
        <v>0</v>
      </c>
      <c r="N38" s="20" t="n">
        <v>0</v>
      </c>
      <c r="O38" s="18" t="n">
        <v>0</v>
      </c>
      <c r="P38" s="20" t="n">
        <v>0</v>
      </c>
      <c r="Q38" s="18" t="n">
        <v>0</v>
      </c>
      <c r="R38" s="20" t="n">
        <v>0</v>
      </c>
    </row>
    <row r="39" spans="1:18">
      <c r="A39" s="15" t="s">
        <v>461</v>
      </c>
      <c r="B39" s="17" t="n">
        <v>2938</v>
      </c>
      <c r="C39" s="18">
        <f>(2572.0/B39*100)</f>
        <v/>
      </c>
      <c r="D39" s="19" t="n">
        <v>366</v>
      </c>
      <c r="E39" s="18" t="n">
        <v>71.56474633000001</v>
      </c>
      <c r="F39" s="20" t="n">
        <v>2.69894863</v>
      </c>
      <c r="G39" s="18" t="n">
        <v>26.26373849</v>
      </c>
      <c r="H39" s="20" t="n">
        <v>2.62228901</v>
      </c>
      <c r="I39" s="18" t="n">
        <v>0</v>
      </c>
      <c r="J39" s="20" t="n">
        <v>0</v>
      </c>
      <c r="K39" s="18" t="n">
        <v>2.17151517</v>
      </c>
      <c r="L39" s="20" t="n">
        <v>0.95905904</v>
      </c>
      <c r="M39" s="18" t="n">
        <v>0</v>
      </c>
      <c r="N39" s="20" t="n">
        <v>0</v>
      </c>
      <c r="O39" s="18" t="n">
        <v>0</v>
      </c>
      <c r="P39" s="20" t="n">
        <v>0</v>
      </c>
      <c r="Q39" s="18" t="n">
        <v>0</v>
      </c>
      <c r="R39" s="20" t="n">
        <v>0</v>
      </c>
    </row>
    <row r="40" spans="1:18">
      <c r="A40" s="15" t="s">
        <v>462</v>
      </c>
      <c r="B40" s="17" t="n">
        <v>6922</v>
      </c>
      <c r="C40" s="18">
        <f>(6049.0/B40*100)</f>
        <v/>
      </c>
      <c r="D40" s="19" t="n">
        <v>873</v>
      </c>
      <c r="E40" s="18" t="n">
        <v>62.31509663</v>
      </c>
      <c r="F40" s="20" t="n">
        <v>2.36121623</v>
      </c>
      <c r="G40" s="18" t="n">
        <v>36.14450068</v>
      </c>
      <c r="H40" s="20" t="n">
        <v>2.39747617</v>
      </c>
      <c r="I40" s="18" t="n">
        <v>0</v>
      </c>
      <c r="J40" s="20" t="n">
        <v>0</v>
      </c>
      <c r="K40" s="18" t="n">
        <v>1.54040268</v>
      </c>
      <c r="L40" s="20" t="n">
        <v>0.61546567</v>
      </c>
      <c r="M40" s="18" t="n">
        <v>0</v>
      </c>
      <c r="N40" s="20" t="n">
        <v>0</v>
      </c>
      <c r="O40" s="18" t="n">
        <v>0</v>
      </c>
      <c r="P40" s="20" t="n">
        <v>0</v>
      </c>
      <c r="Q40" s="18" t="n">
        <v>0</v>
      </c>
      <c r="R40" s="20" t="n">
        <v>0</v>
      </c>
    </row>
    <row r="41" spans="1:18">
      <c r="A41" s="15" t="s">
        <v>463</v>
      </c>
      <c r="B41" s="17" t="n">
        <v>2854</v>
      </c>
      <c r="C41" s="18">
        <f>(2543.0/B41*100)</f>
        <v/>
      </c>
      <c r="D41" s="19" t="n">
        <v>311</v>
      </c>
      <c r="E41" s="18" t="n">
        <v>50.63857249</v>
      </c>
      <c r="F41" s="20" t="n">
        <v>2.81099979</v>
      </c>
      <c r="G41" s="18" t="n">
        <v>48.76504001</v>
      </c>
      <c r="H41" s="20" t="n">
        <v>2.76306883</v>
      </c>
      <c r="I41" s="18" t="n">
        <v>0</v>
      </c>
      <c r="J41" s="20" t="n">
        <v>0</v>
      </c>
      <c r="K41" s="18" t="n">
        <v>0.5963875</v>
      </c>
      <c r="L41" s="20" t="n">
        <v>0.42901414</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(4127.0/B48*100)</f>
        <v/>
      </c>
      <c r="D48" s="19" t="n">
        <v>555</v>
      </c>
      <c r="E48" s="18" t="n">
        <v>44.87638476</v>
      </c>
      <c r="F48" s="20" t="n">
        <v>3.44186551</v>
      </c>
      <c r="G48" s="18" t="n">
        <v>53.0159047</v>
      </c>
      <c r="H48" s="20" t="n">
        <v>3.54542973</v>
      </c>
      <c r="I48" s="18" t="n">
        <v>0</v>
      </c>
      <c r="J48" s="20" t="n">
        <v>0</v>
      </c>
      <c r="K48" s="18" t="n">
        <v>2.10771054</v>
      </c>
      <c r="L48" s="20" t="n">
        <v>0.7020616</v>
      </c>
      <c r="M48" s="18" t="n">
        <v>0</v>
      </c>
      <c r="N48" s="20" t="n">
        <v>0</v>
      </c>
      <c r="O48" s="18" t="n">
        <v>0</v>
      </c>
      <c r="P48" s="20" t="n">
        <v>0</v>
      </c>
      <c r="Q48" s="18" t="n">
        <v>0</v>
      </c>
      <c r="R48" s="20" t="n">
        <v>0</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(2638.0/B51*100)</f>
        <v/>
      </c>
      <c r="D51" s="19" t="n">
        <v>375</v>
      </c>
      <c r="E51" s="18" t="n">
        <v>57.68306815</v>
      </c>
      <c r="F51" s="20" t="n">
        <v>2.14147835</v>
      </c>
      <c r="G51" s="18" t="n">
        <v>42.05679582</v>
      </c>
      <c r="H51" s="20" t="n">
        <v>2.14519194</v>
      </c>
      <c r="I51" s="18" t="n">
        <v>0</v>
      </c>
      <c r="J51" s="20" t="n">
        <v>0</v>
      </c>
      <c r="K51" s="18" t="n">
        <v>0.26013603</v>
      </c>
      <c r="L51" s="20" t="n">
        <v>0.26421779</v>
      </c>
      <c r="M51" s="18" t="n">
        <v>0</v>
      </c>
      <c r="N51" s="20" t="n">
        <v>0</v>
      </c>
      <c r="O51" s="18" t="n">
        <v>0</v>
      </c>
      <c r="P51" s="20" t="n">
        <v>0</v>
      </c>
      <c r="Q51" s="18" t="n">
        <v>0</v>
      </c>
      <c r="R51" s="20" t="n">
        <v>0</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(2352.0/B55*100)</f>
        <v/>
      </c>
      <c r="D55" s="19" t="n">
        <v>323</v>
      </c>
      <c r="E55" s="18" t="n">
        <v>55.94410076</v>
      </c>
      <c r="F55" s="20" t="n">
        <v>3.10731786</v>
      </c>
      <c r="G55" s="18" t="n">
        <v>43.17600419</v>
      </c>
      <c r="H55" s="20" t="n">
        <v>3.33211832</v>
      </c>
      <c r="I55" s="18" t="n">
        <v>0</v>
      </c>
      <c r="J55" s="20" t="n">
        <v>0</v>
      </c>
      <c r="K55" s="18" t="n">
        <v>0.87989504</v>
      </c>
      <c r="L55" s="20" t="n">
        <v>0.65005765</v>
      </c>
      <c r="M55" s="18" t="n">
        <v>0</v>
      </c>
      <c r="N55" s="20" t="n">
        <v>0</v>
      </c>
      <c r="O55" s="18" t="n">
        <v>0</v>
      </c>
      <c r="P55" s="20" t="n">
        <v>0</v>
      </c>
      <c r="Q55" s="18" t="n">
        <v>0</v>
      </c>
      <c r="R55" s="20" t="n">
        <v>0</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(2793.0/B61*100)</f>
        <v/>
      </c>
      <c r="D61" s="19" t="n">
        <v>408</v>
      </c>
      <c r="E61" s="18" t="n">
        <v>47.60170921</v>
      </c>
      <c r="F61" s="20" t="n">
        <v>2.67771027</v>
      </c>
      <c r="G61" s="18" t="n">
        <v>51.62644297</v>
      </c>
      <c r="H61" s="20" t="n">
        <v>2.62197052</v>
      </c>
      <c r="I61" s="18" t="n">
        <v>0</v>
      </c>
      <c r="J61" s="20" t="n">
        <v>0</v>
      </c>
      <c r="K61" s="18" t="n">
        <v>0.77184782</v>
      </c>
      <c r="L61" s="20" t="n">
        <v>0.48442571</v>
      </c>
      <c r="M61" s="18" t="n">
        <v>0</v>
      </c>
      <c r="N61" s="20" t="n">
        <v>0</v>
      </c>
      <c r="O61" s="18" t="n">
        <v>0</v>
      </c>
      <c r="P61" s="20" t="n">
        <v>0</v>
      </c>
      <c r="Q61" s="18" t="n">
        <v>0</v>
      </c>
      <c r="R61" s="20" t="n">
        <v>0</v>
      </c>
    </row>
    <row r="62" spans="1:18">
      <c r="A62" s="15" t="s">
        <v>486</v>
      </c>
      <c r="B62" s="17" t="n">
        <v>2230</v>
      </c>
      <c r="C62" s="18">
        <f>(1975.0/B62*100)</f>
        <v/>
      </c>
      <c r="D62" s="19" t="n">
        <v>255</v>
      </c>
      <c r="E62" s="18" t="n">
        <v>56.45243488</v>
      </c>
      <c r="F62" s="20" t="n">
        <v>2.84157841</v>
      </c>
      <c r="G62" s="18" t="n">
        <v>43.54756512</v>
      </c>
      <c r="H62" s="20" t="n">
        <v>2.84157841</v>
      </c>
      <c r="I62" s="18" t="n">
        <v>0</v>
      </c>
      <c r="J62" s="20" t="n">
        <v>0</v>
      </c>
      <c r="K62" s="18" t="n">
        <v>0</v>
      </c>
      <c r="L62" s="20" t="n">
        <v>0</v>
      </c>
      <c r="M62" s="18" t="n">
        <v>0</v>
      </c>
      <c r="N62" s="20" t="n">
        <v>0</v>
      </c>
      <c r="O62" s="18" t="n">
        <v>0</v>
      </c>
      <c r="P62" s="20" t="n">
        <v>0</v>
      </c>
      <c r="Q62" s="18" t="n">
        <v>0</v>
      </c>
      <c r="R62" s="20" t="n">
        <v>0</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(2459.0/B67*100)</f>
        <v/>
      </c>
      <c r="D67" s="19" t="n">
        <v>312</v>
      </c>
      <c r="E67" s="18" t="n">
        <v>63.43014593</v>
      </c>
      <c r="F67" s="20" t="n">
        <v>2.41778649</v>
      </c>
      <c r="G67" s="18" t="n">
        <v>32.74163296</v>
      </c>
      <c r="H67" s="20" t="n">
        <v>2.5880246</v>
      </c>
      <c r="I67" s="18" t="n">
        <v>0</v>
      </c>
      <c r="J67" s="20" t="n">
        <v>0</v>
      </c>
      <c r="K67" s="18" t="n">
        <v>3.8282211</v>
      </c>
      <c r="L67" s="20" t="n">
        <v>1.04476063</v>
      </c>
      <c r="M67" s="18" t="n">
        <v>0</v>
      </c>
      <c r="N67" s="20" t="n">
        <v>0</v>
      </c>
      <c r="O67" s="18" t="n">
        <v>0</v>
      </c>
      <c r="P67" s="20" t="n">
        <v>0</v>
      </c>
      <c r="Q67" s="18" t="n">
        <v>0</v>
      </c>
      <c r="R67" s="20" t="n">
        <v>0</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(2769.0/B72*100)</f>
        <v/>
      </c>
      <c r="D72" s="19" t="n">
        <v>338</v>
      </c>
      <c r="E72" s="18" t="n">
        <v>49.53787993</v>
      </c>
      <c r="F72" s="20" t="n">
        <v>2.65486988</v>
      </c>
      <c r="G72" s="18" t="n">
        <v>49.2817628</v>
      </c>
      <c r="H72" s="20" t="n">
        <v>2.7407741</v>
      </c>
      <c r="I72" s="18" t="n">
        <v>0</v>
      </c>
      <c r="J72" s="20" t="n">
        <v>0</v>
      </c>
      <c r="K72" s="18" t="n">
        <v>1.18035727</v>
      </c>
      <c r="L72" s="20" t="n">
        <v>0.51900272</v>
      </c>
      <c r="M72" s="18" t="n">
        <v>0</v>
      </c>
      <c r="N72" s="20" t="n">
        <v>0</v>
      </c>
      <c r="O72" s="18" t="n">
        <v>0</v>
      </c>
      <c r="P72" s="20" t="n">
        <v>0</v>
      </c>
      <c r="Q72" s="18" t="n">
        <v>0</v>
      </c>
      <c r="R72" s="20" t="n">
        <v>0</v>
      </c>
    </row>
    <row r="73" spans="1:18">
      <c r="A73" s="15" t="s">
        <v>497</v>
      </c>
      <c r="B73" s="17" t="n">
        <v>2973</v>
      </c>
      <c r="C73" s="18">
        <f>(2583.0/B73*100)</f>
        <v/>
      </c>
      <c r="D73" s="19" t="n">
        <v>390</v>
      </c>
      <c r="E73" s="18" t="n">
        <v>45.0964464</v>
      </c>
      <c r="F73" s="20" t="n">
        <v>2.54316459</v>
      </c>
      <c r="G73" s="18" t="n">
        <v>53.90492035</v>
      </c>
      <c r="H73" s="20" t="n">
        <v>2.58874205</v>
      </c>
      <c r="I73" s="18" t="n">
        <v>0</v>
      </c>
      <c r="J73" s="20" t="n">
        <v>0</v>
      </c>
      <c r="K73" s="18" t="n">
        <v>0.99863324</v>
      </c>
      <c r="L73" s="20" t="n">
        <v>0.40555884</v>
      </c>
      <c r="M73" s="18" t="n">
        <v>0</v>
      </c>
      <c r="N73" s="20" t="n">
        <v>0</v>
      </c>
      <c r="O73" s="18" t="n">
        <v>0</v>
      </c>
      <c r="P73" s="20" t="n">
        <v>0</v>
      </c>
      <c r="Q73" s="18" t="n">
        <v>0</v>
      </c>
      <c r="R73" s="20" t="n">
        <v>0</v>
      </c>
    </row>
    <row r="74" spans="1:18">
      <c r="A74" s="15" t="s">
        <v>498</v>
      </c>
      <c r="B74" s="17" t="n">
        <v>3819</v>
      </c>
      <c r="C74" s="18">
        <f>(3337.0/B74*100)</f>
        <v/>
      </c>
      <c r="D74" s="19" t="n">
        <v>482</v>
      </c>
      <c r="E74" s="18" t="n">
        <v>57.4732564</v>
      </c>
      <c r="F74" s="20" t="n">
        <v>2.54378485</v>
      </c>
      <c r="G74" s="18" t="n">
        <v>41.77883923</v>
      </c>
      <c r="H74" s="20" t="n">
        <v>2.62217761</v>
      </c>
      <c r="I74" s="18" t="n">
        <v>0</v>
      </c>
      <c r="J74" s="20" t="n">
        <v>0</v>
      </c>
      <c r="K74" s="18" t="n">
        <v>0.74790436</v>
      </c>
      <c r="L74" s="20" t="n">
        <v>0.36733003</v>
      </c>
      <c r="M74" s="18" t="n">
        <v>0</v>
      </c>
      <c r="N74" s="20" t="n">
        <v>0</v>
      </c>
      <c r="O74" s="18" t="n">
        <v>0</v>
      </c>
      <c r="P74" s="20" t="n">
        <v>0</v>
      </c>
      <c r="Q74" s="18" t="n">
        <v>0</v>
      </c>
      <c r="R74" s="20" t="n">
        <v>0</v>
      </c>
    </row>
    <row r="75" spans="1:18">
      <c r="A75" s="15" t="s">
        <v>499</v>
      </c>
      <c r="B75" s="17" t="n">
        <v>4652</v>
      </c>
      <c r="C75" s="18">
        <f>(4137.0/B75*100)</f>
        <v/>
      </c>
      <c r="D75" s="19" t="n">
        <v>515</v>
      </c>
      <c r="E75" s="18" t="n">
        <v>65.03946412000001</v>
      </c>
      <c r="F75" s="20" t="n">
        <v>2.37725532</v>
      </c>
      <c r="G75" s="18" t="n">
        <v>34.41713485</v>
      </c>
      <c r="H75" s="20" t="n">
        <v>2.40757778</v>
      </c>
      <c r="I75" s="18" t="n">
        <v>0</v>
      </c>
      <c r="J75" s="20" t="n">
        <v>0</v>
      </c>
      <c r="K75" s="18" t="n">
        <v>0.54340103</v>
      </c>
      <c r="L75" s="20" t="n">
        <v>0.38096422</v>
      </c>
      <c r="M75" s="18" t="n">
        <v>0</v>
      </c>
      <c r="N75" s="20" t="n">
        <v>0</v>
      </c>
      <c r="O75" s="18" t="n">
        <v>0</v>
      </c>
      <c r="P75" s="20" t="n">
        <v>0</v>
      </c>
      <c r="Q75" s="18" t="n">
        <v>0</v>
      </c>
      <c r="R75" s="20" t="n">
        <v>0</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(14095.0/B82*100)</f>
        <v/>
      </c>
      <c r="D82" s="19" t="n">
        <v>1866</v>
      </c>
      <c r="E82" s="18" t="n">
        <v>71.07040743</v>
      </c>
      <c r="F82" s="20" t="n">
        <v>1.38472432</v>
      </c>
      <c r="G82" s="18" t="n">
        <v>27.81598007</v>
      </c>
      <c r="H82" s="20" t="n">
        <v>1.33476594</v>
      </c>
      <c r="I82" s="18" t="n">
        <v>0</v>
      </c>
      <c r="J82" s="20" t="n">
        <v>0</v>
      </c>
      <c r="K82" s="18" t="n">
        <v>1.11361249</v>
      </c>
      <c r="L82" s="20" t="n">
        <v>0.39860532</v>
      </c>
      <c r="M82" s="18" t="n">
        <v>0</v>
      </c>
      <c r="N82" s="20" t="n">
        <v>0</v>
      </c>
      <c r="O82" s="18" t="n">
        <v>0</v>
      </c>
      <c r="P82" s="20" t="n">
        <v>0</v>
      </c>
      <c r="Q82" s="18" t="n">
        <v>0</v>
      </c>
      <c r="R82" s="20" t="n">
        <v>0</v>
      </c>
    </row>
    <row r="83" spans="1:18">
      <c r="A83" s="15" t="s">
        <v>507</v>
      </c>
      <c r="B83" s="17" t="n">
        <v>808</v>
      </c>
      <c r="C83" s="18">
        <f>(713.0/B83*100)</f>
        <v/>
      </c>
      <c r="D83" s="19" t="n">
        <v>95</v>
      </c>
      <c r="E83" s="18" t="n">
        <v>46.5204277</v>
      </c>
      <c r="F83" s="20" t="n">
        <v>4.62504428</v>
      </c>
      <c r="G83" s="18" t="n">
        <v>53.4795723</v>
      </c>
      <c r="H83" s="20" t="n">
        <v>4.62504428</v>
      </c>
      <c r="I83" s="18" t="n">
        <v>0</v>
      </c>
      <c r="J83" s="20" t="n">
        <v>0</v>
      </c>
      <c r="K83" s="18" t="n">
        <v>0</v>
      </c>
      <c r="L83" s="20" t="n">
        <v>0</v>
      </c>
      <c r="M83" s="18" t="n">
        <v>0</v>
      </c>
      <c r="N83" s="20" t="n">
        <v>0</v>
      </c>
      <c r="O83" s="18" t="n">
        <v>0</v>
      </c>
      <c r="P83" s="20" t="n">
        <v>0</v>
      </c>
      <c r="Q83" s="18" t="n">
        <v>0</v>
      </c>
      <c r="R83" s="20" t="n">
        <v>0</v>
      </c>
    </row>
    <row r="84" spans="1:18">
      <c r="A84" s="23" t="s">
        <v>508</v>
      </c>
      <c r="B84" s="24" t="n">
        <v>938</v>
      </c>
      <c r="C84" s="25">
        <f>(826.0/B84*100)</f>
        <v/>
      </c>
      <c r="D84" s="19" t="n">
        <v>112</v>
      </c>
      <c r="E84" s="18" t="n">
        <v>50.63615285</v>
      </c>
      <c r="F84" s="20" t="n">
        <v>5.97661799</v>
      </c>
      <c r="G84" s="18" t="n">
        <v>49.36384715</v>
      </c>
      <c r="H84" s="20" t="n">
        <v>5.97661799</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(3063.0/B11*100)</f>
        <v/>
      </c>
      <c r="D11" s="19" t="n">
        <v>437</v>
      </c>
      <c r="E11" s="18" t="n">
        <v>8.32338363</v>
      </c>
      <c r="F11" s="20" t="n">
        <v>1.92140568</v>
      </c>
      <c r="G11" s="18" t="n">
        <v>91.05861203000001</v>
      </c>
      <c r="H11" s="20" t="n">
        <v>1.93231701</v>
      </c>
      <c r="I11" s="18" t="n">
        <v>0</v>
      </c>
      <c r="J11" s="20" t="n">
        <v>0</v>
      </c>
      <c r="K11" s="18" t="n">
        <v>0</v>
      </c>
      <c r="L11" s="20" t="n">
        <v>0</v>
      </c>
      <c r="M11" s="18" t="n">
        <v>0</v>
      </c>
      <c r="N11" s="20" t="n">
        <v>0</v>
      </c>
      <c r="O11" s="18" t="n">
        <v>0</v>
      </c>
      <c r="P11" s="20" t="n">
        <v>0</v>
      </c>
      <c r="Q11" s="18" t="n">
        <v>0.61800434</v>
      </c>
      <c r="R11" s="20" t="n">
        <v>0.32488497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(3357.0/B28*100)</f>
        <v/>
      </c>
      <c r="D28" s="19" t="n">
        <v>446</v>
      </c>
      <c r="E28" s="18" t="n">
        <v>13.83416555</v>
      </c>
      <c r="F28" s="20" t="n">
        <v>2.03216918</v>
      </c>
      <c r="G28" s="18" t="n">
        <v>86.03590284000001</v>
      </c>
      <c r="H28" s="20" t="n">
        <v>2.02863042</v>
      </c>
      <c r="I28" s="18" t="n">
        <v>0</v>
      </c>
      <c r="J28" s="20" t="n">
        <v>0</v>
      </c>
      <c r="K28" s="18" t="n">
        <v>0</v>
      </c>
      <c r="L28" s="20" t="n">
        <v>0</v>
      </c>
      <c r="M28" s="18" t="n">
        <v>0</v>
      </c>
      <c r="N28" s="20" t="n">
        <v>0</v>
      </c>
      <c r="O28" s="18" t="n">
        <v>0</v>
      </c>
      <c r="P28" s="20" t="n">
        <v>0</v>
      </c>
      <c r="Q28" s="18" t="n">
        <v>0.12993162</v>
      </c>
      <c r="R28" s="20" t="n">
        <v>0.12903837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(10667.0/B46*100)</f>
        <v/>
      </c>
      <c r="D46" s="19" t="n">
        <v>1406</v>
      </c>
      <c r="E46" s="18" t="n">
        <v>31.32018404</v>
      </c>
      <c r="F46" s="20" t="n">
        <v>1.79045465</v>
      </c>
      <c r="G46" s="18" t="n">
        <v>67.56550525999999</v>
      </c>
      <c r="H46" s="20" t="n">
        <v>1.82461598</v>
      </c>
      <c r="I46" s="18" t="n">
        <v>0</v>
      </c>
      <c r="J46" s="20" t="n">
        <v>0</v>
      </c>
      <c r="K46" s="18" t="n">
        <v>0.1775356</v>
      </c>
      <c r="L46" s="20" t="n">
        <v>0.12394627</v>
      </c>
      <c r="M46" s="18" t="n">
        <v>0</v>
      </c>
      <c r="N46" s="20" t="n">
        <v>0</v>
      </c>
      <c r="O46" s="18" t="n">
        <v>0</v>
      </c>
      <c r="P46" s="20" t="n">
        <v>0</v>
      </c>
      <c r="Q46" s="18" t="n">
        <v>0.9367751</v>
      </c>
      <c r="R46" s="20" t="n">
        <v>0.31356245</v>
      </c>
    </row>
    <row r="47" spans="1:18">
      <c r="A47" s="15" t="s">
        <v>470</v>
      </c>
      <c r="B47" s="17" t="n">
        <v>2823</v>
      </c>
      <c r="C47" s="18">
        <f>(2471.0/B47*100)</f>
        <v/>
      </c>
      <c r="D47" s="19" t="n">
        <v>352</v>
      </c>
      <c r="E47" s="18" t="n">
        <v>4.82857167</v>
      </c>
      <c r="F47" s="20" t="n">
        <v>1.27705258</v>
      </c>
      <c r="G47" s="18" t="n">
        <v>93.45487788</v>
      </c>
      <c r="H47" s="20" t="n">
        <v>1.50978535</v>
      </c>
      <c r="I47" s="18" t="n">
        <v>0</v>
      </c>
      <c r="J47" s="20" t="n">
        <v>0</v>
      </c>
      <c r="K47" s="18" t="n">
        <v>0</v>
      </c>
      <c r="L47" s="20" t="n">
        <v>0</v>
      </c>
      <c r="M47" s="18" t="n">
        <v>0</v>
      </c>
      <c r="N47" s="20" t="n">
        <v>0</v>
      </c>
      <c r="O47" s="18" t="n">
        <v>0</v>
      </c>
      <c r="P47" s="20" t="n">
        <v>0</v>
      </c>
      <c r="Q47" s="18" t="n">
        <v>1.71655045</v>
      </c>
      <c r="R47" s="20" t="n">
        <v>0.80951597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(5391.0/B49*100)</f>
        <v/>
      </c>
      <c r="D49" s="19" t="n">
        <v>767</v>
      </c>
      <c r="E49" s="18" t="n">
        <v>25.7872533</v>
      </c>
      <c r="F49" s="20" t="n">
        <v>2.21037122</v>
      </c>
      <c r="G49" s="18" t="n">
        <v>73.0947171</v>
      </c>
      <c r="H49" s="20" t="n">
        <v>2.2828217</v>
      </c>
      <c r="I49" s="18" t="n">
        <v>0</v>
      </c>
      <c r="J49" s="20" t="n">
        <v>0</v>
      </c>
      <c r="K49" s="18" t="n">
        <v>0</v>
      </c>
      <c r="L49" s="20" t="n">
        <v>0</v>
      </c>
      <c r="M49" s="18" t="n">
        <v>0</v>
      </c>
      <c r="N49" s="20" t="n">
        <v>0</v>
      </c>
      <c r="O49" s="18" t="n">
        <v>0</v>
      </c>
      <c r="P49" s="20" t="n">
        <v>0</v>
      </c>
      <c r="Q49" s="18" t="n">
        <v>1.1180296</v>
      </c>
      <c r="R49" s="20" t="n">
        <v>0.49525933</v>
      </c>
    </row>
    <row r="50" spans="1:18">
      <c r="A50" s="15" t="s">
        <v>473</v>
      </c>
      <c r="B50" s="17" t="n">
        <v>3494</v>
      </c>
      <c r="C50" s="18">
        <f>(3107.0/B50*100)</f>
        <v/>
      </c>
      <c r="D50" s="19" t="n">
        <v>387</v>
      </c>
      <c r="E50" s="18" t="n">
        <v>18.41429414</v>
      </c>
      <c r="F50" s="20" t="n">
        <v>2.16310972</v>
      </c>
      <c r="G50" s="18" t="n">
        <v>79.80651324999999</v>
      </c>
      <c r="H50" s="20" t="n">
        <v>2.38144499</v>
      </c>
      <c r="I50" s="18" t="n">
        <v>0</v>
      </c>
      <c r="J50" s="20" t="n">
        <v>0</v>
      </c>
      <c r="K50" s="18" t="n">
        <v>0.352727</v>
      </c>
      <c r="L50" s="20" t="n">
        <v>0.35355244</v>
      </c>
      <c r="M50" s="18" t="n">
        <v>0</v>
      </c>
      <c r="N50" s="20" t="n">
        <v>0</v>
      </c>
      <c r="O50" s="18" t="n">
        <v>0</v>
      </c>
      <c r="P50" s="20" t="n">
        <v>0</v>
      </c>
      <c r="Q50" s="18" t="n">
        <v>1.42646561</v>
      </c>
      <c r="R50" s="20" t="n">
        <v>0.7344111</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(2422.0/B52*100)</f>
        <v/>
      </c>
      <c r="D52" s="19" t="n">
        <v>338</v>
      </c>
      <c r="E52" s="18" t="n">
        <v>8.902886410000001</v>
      </c>
      <c r="F52" s="20" t="n">
        <v>1.55626805</v>
      </c>
      <c r="G52" s="18" t="n">
        <v>90.56630715999999</v>
      </c>
      <c r="H52" s="20" t="n">
        <v>1.61026565</v>
      </c>
      <c r="I52" s="18" t="n">
        <v>0</v>
      </c>
      <c r="J52" s="20" t="n">
        <v>0</v>
      </c>
      <c r="K52" s="18" t="n">
        <v>0</v>
      </c>
      <c r="L52" s="20" t="n">
        <v>0</v>
      </c>
      <c r="M52" s="18" t="n">
        <v>0</v>
      </c>
      <c r="N52" s="20" t="n">
        <v>0</v>
      </c>
      <c r="O52" s="18" t="n">
        <v>0</v>
      </c>
      <c r="P52" s="20" t="n">
        <v>0</v>
      </c>
      <c r="Q52" s="18" t="n">
        <v>0.5308064300000001</v>
      </c>
      <c r="R52" s="20" t="n">
        <v>0.52667946</v>
      </c>
    </row>
    <row r="53" spans="1:18">
      <c r="A53" s="15" t="s">
        <v>476</v>
      </c>
      <c r="B53" s="17" t="n">
        <v>2474</v>
      </c>
      <c r="C53" s="18">
        <f>(2029.0/B53*100)</f>
        <v/>
      </c>
      <c r="D53" s="19" t="n">
        <v>445</v>
      </c>
      <c r="E53" s="18" t="n">
        <v>16.06570017</v>
      </c>
      <c r="F53" s="20" t="n">
        <v>2.00466653</v>
      </c>
      <c r="G53" s="18" t="n">
        <v>76.518675</v>
      </c>
      <c r="H53" s="20" t="n">
        <v>2.17955018</v>
      </c>
      <c r="I53" s="18" t="n">
        <v>0</v>
      </c>
      <c r="J53" s="20" t="n">
        <v>0</v>
      </c>
      <c r="K53" s="18" t="n">
        <v>5.58608312</v>
      </c>
      <c r="L53" s="20" t="n">
        <v>1.27387897</v>
      </c>
      <c r="M53" s="18" t="n">
        <v>0</v>
      </c>
      <c r="N53" s="20" t="n">
        <v>0</v>
      </c>
      <c r="O53" s="18" t="n">
        <v>0</v>
      </c>
      <c r="P53" s="20" t="n">
        <v>0</v>
      </c>
      <c r="Q53" s="18" t="n">
        <v>1.82954171</v>
      </c>
      <c r="R53" s="20" t="n">
        <v>0.6281511400000001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(3022.0/B68*100)</f>
        <v/>
      </c>
      <c r="D68" s="19" t="n">
        <v>438</v>
      </c>
      <c r="E68" s="18" t="n">
        <v>18.90082107</v>
      </c>
      <c r="F68" s="20" t="n">
        <v>1.63425606</v>
      </c>
      <c r="G68" s="18" t="n">
        <v>80.09142183</v>
      </c>
      <c r="H68" s="20" t="n">
        <v>1.66868093</v>
      </c>
      <c r="I68" s="18" t="n">
        <v>0</v>
      </c>
      <c r="J68" s="20" t="n">
        <v>0</v>
      </c>
      <c r="K68" s="18" t="n">
        <v>0.44797059</v>
      </c>
      <c r="L68" s="20" t="n">
        <v>0.31760574</v>
      </c>
      <c r="M68" s="18" t="n">
        <v>0</v>
      </c>
      <c r="N68" s="20" t="n">
        <v>0</v>
      </c>
      <c r="O68" s="18" t="n">
        <v>0</v>
      </c>
      <c r="P68" s="20" t="n">
        <v>0</v>
      </c>
      <c r="Q68" s="18" t="n">
        <v>0.55978651</v>
      </c>
      <c r="R68" s="20" t="n">
        <v>0.31892053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28.46282368</v>
      </c>
      <c r="F70" s="20" t="n">
        <v>1.32611447</v>
      </c>
      <c r="G70" s="18" t="n">
        <v>70.75534958999999</v>
      </c>
      <c r="H70" s="20" t="n">
        <v>1.37019229</v>
      </c>
      <c r="I70" s="18" t="n">
        <v>0</v>
      </c>
      <c r="J70" s="20" t="n">
        <v>0</v>
      </c>
      <c r="K70" s="18" t="n">
        <v>0.09553358000000001</v>
      </c>
      <c r="L70" s="20" t="n">
        <v>0.09540659</v>
      </c>
      <c r="M70" s="18" t="n">
        <v>0</v>
      </c>
      <c r="N70" s="20" t="n">
        <v>0</v>
      </c>
      <c r="O70" s="18" t="n">
        <v>0</v>
      </c>
      <c r="P70" s="20" t="n">
        <v>0</v>
      </c>
      <c r="Q70" s="18" t="n">
        <v>0.68629315</v>
      </c>
      <c r="R70" s="20" t="n">
        <v>0.25469028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(2621.0/B77*100)</f>
        <v/>
      </c>
      <c r="D77" s="19" t="n">
        <v>348</v>
      </c>
      <c r="E77" s="18" t="n">
        <v>17.48935673</v>
      </c>
      <c r="F77" s="20" t="n">
        <v>2.26391745</v>
      </c>
      <c r="G77" s="18" t="n">
        <v>79.80001525</v>
      </c>
      <c r="H77" s="20" t="n">
        <v>2.35421702</v>
      </c>
      <c r="I77" s="18" t="n">
        <v>0</v>
      </c>
      <c r="J77" s="20" t="n">
        <v>0</v>
      </c>
      <c r="K77" s="18" t="n">
        <v>0.69910376</v>
      </c>
      <c r="L77" s="20" t="n">
        <v>0.47448748</v>
      </c>
      <c r="M77" s="18" t="n">
        <v>0</v>
      </c>
      <c r="N77" s="20" t="n">
        <v>0</v>
      </c>
      <c r="O77" s="18" t="n">
        <v>0</v>
      </c>
      <c r="P77" s="20" t="n">
        <v>0</v>
      </c>
      <c r="Q77" s="18" t="n">
        <v>2.01152425</v>
      </c>
      <c r="R77" s="20" t="n">
        <v>0.7623554299999999</v>
      </c>
    </row>
    <row r="78" spans="1:18">
      <c r="A78" s="15" t="s">
        <v>502</v>
      </c>
      <c r="B78" s="17" t="n">
        <v>7115</v>
      </c>
      <c r="C78" s="18">
        <f>(6214.0/B78*100)</f>
        <v/>
      </c>
      <c r="D78" s="19" t="n">
        <v>901</v>
      </c>
      <c r="E78" s="18" t="n">
        <v>16.24929152</v>
      </c>
      <c r="F78" s="20" t="n">
        <v>1.43304372</v>
      </c>
      <c r="G78" s="18" t="n">
        <v>83.11797824999999</v>
      </c>
      <c r="H78" s="20" t="n">
        <v>1.50557345</v>
      </c>
      <c r="I78" s="18" t="n">
        <v>0</v>
      </c>
      <c r="J78" s="20" t="n">
        <v>0</v>
      </c>
      <c r="K78" s="18" t="n">
        <v>0.31282591</v>
      </c>
      <c r="L78" s="20" t="n">
        <v>0.19150379</v>
      </c>
      <c r="M78" s="18" t="n">
        <v>0</v>
      </c>
      <c r="N78" s="20" t="n">
        <v>0</v>
      </c>
      <c r="O78" s="18" t="n">
        <v>0</v>
      </c>
      <c r="P78" s="20" t="n">
        <v>0</v>
      </c>
      <c r="Q78" s="18" t="n">
        <v>0.31990432</v>
      </c>
      <c r="R78" s="20" t="n">
        <v>0.19607588</v>
      </c>
    </row>
    <row r="79" spans="1:18">
      <c r="A79" s="15" t="s">
        <v>503</v>
      </c>
      <c r="B79" s="17" t="n">
        <v>3154</v>
      </c>
      <c r="C79" s="18">
        <f>(2770.0/B79*100)</f>
        <v/>
      </c>
      <c r="D79" s="19" t="n">
        <v>384</v>
      </c>
      <c r="E79" s="18" t="n">
        <v>14.42351194</v>
      </c>
      <c r="F79" s="20" t="n">
        <v>1.96222605</v>
      </c>
      <c r="G79" s="18" t="n">
        <v>84.50413406</v>
      </c>
      <c r="H79" s="20" t="n">
        <v>1.96407727</v>
      </c>
      <c r="I79" s="18" t="n">
        <v>0</v>
      </c>
      <c r="J79" s="20" t="n">
        <v>0</v>
      </c>
      <c r="K79" s="18" t="n">
        <v>0.50388439</v>
      </c>
      <c r="L79" s="20" t="n">
        <v>0.46988385</v>
      </c>
      <c r="M79" s="18" t="n">
        <v>0</v>
      </c>
      <c r="N79" s="20" t="n">
        <v>0</v>
      </c>
      <c r="O79" s="18" t="n">
        <v>0</v>
      </c>
      <c r="P79" s="20" t="n">
        <v>0</v>
      </c>
      <c r="Q79" s="18" t="n">
        <v>0.56846961</v>
      </c>
      <c r="R79" s="20" t="n">
        <v>0.43900148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(3063.0/B11*100)</f>
        <v/>
      </c>
      <c r="D11" s="19" t="n">
        <v>437</v>
      </c>
      <c r="E11" s="18" t="n">
        <v>15.66625687</v>
      </c>
      <c r="F11" s="20" t="n">
        <v>2.31854264</v>
      </c>
      <c r="G11" s="18" t="n">
        <v>83.14604231</v>
      </c>
      <c r="H11" s="20" t="n">
        <v>2.36202186</v>
      </c>
      <c r="I11" s="18" t="n">
        <v>0</v>
      </c>
      <c r="J11" s="20" t="n">
        <v>0</v>
      </c>
      <c r="K11" s="18" t="n">
        <v>0</v>
      </c>
      <c r="L11" s="20" t="n">
        <v>0</v>
      </c>
      <c r="M11" s="18" t="n">
        <v>0</v>
      </c>
      <c r="N11" s="20" t="n">
        <v>0</v>
      </c>
      <c r="O11" s="18" t="n">
        <v>0</v>
      </c>
      <c r="P11" s="20" t="n">
        <v>0</v>
      </c>
      <c r="Q11" s="18" t="n">
        <v>1.18770081</v>
      </c>
      <c r="R11" s="20" t="n">
        <v>0.56929326</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(3358.0/B28*100)</f>
        <v/>
      </c>
      <c r="D28" s="19" t="n">
        <v>445</v>
      </c>
      <c r="E28" s="18" t="n">
        <v>17.82967443</v>
      </c>
      <c r="F28" s="20" t="n">
        <v>2.30827725</v>
      </c>
      <c r="G28" s="18" t="n">
        <v>81.02646463000001</v>
      </c>
      <c r="H28" s="20" t="n">
        <v>2.34799608</v>
      </c>
      <c r="I28" s="18" t="n">
        <v>0</v>
      </c>
      <c r="J28" s="20" t="n">
        <v>0</v>
      </c>
      <c r="K28" s="18" t="n">
        <v>0</v>
      </c>
      <c r="L28" s="20" t="n">
        <v>0</v>
      </c>
      <c r="M28" s="18" t="n">
        <v>0.42285021</v>
      </c>
      <c r="N28" s="20" t="n">
        <v>0.42164595</v>
      </c>
      <c r="O28" s="18" t="n">
        <v>0</v>
      </c>
      <c r="P28" s="20" t="n">
        <v>0</v>
      </c>
      <c r="Q28" s="18" t="n">
        <v>0.72101074</v>
      </c>
      <c r="R28" s="20" t="n">
        <v>0.56258967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(10692.0/B46*100)</f>
        <v/>
      </c>
      <c r="D46" s="19" t="n">
        <v>1381</v>
      </c>
      <c r="E46" s="18" t="n">
        <v>25.03290851</v>
      </c>
      <c r="F46" s="20" t="n">
        <v>1.4369906</v>
      </c>
      <c r="G46" s="18" t="n">
        <v>69.64080896</v>
      </c>
      <c r="H46" s="20" t="n">
        <v>1.61166439</v>
      </c>
      <c r="I46" s="18" t="n">
        <v>0</v>
      </c>
      <c r="J46" s="20" t="n">
        <v>0</v>
      </c>
      <c r="K46" s="18" t="n">
        <v>0.18004348</v>
      </c>
      <c r="L46" s="20" t="n">
        <v>0.12565673</v>
      </c>
      <c r="M46" s="18" t="n">
        <v>0.25630664</v>
      </c>
      <c r="N46" s="20" t="n">
        <v>0.22987583</v>
      </c>
      <c r="O46" s="18" t="n">
        <v>0</v>
      </c>
      <c r="P46" s="20" t="n">
        <v>0</v>
      </c>
      <c r="Q46" s="18" t="n">
        <v>4.88993241</v>
      </c>
      <c r="R46" s="20" t="n">
        <v>0.6638003</v>
      </c>
    </row>
    <row r="47" spans="1:18">
      <c r="A47" s="15" t="s">
        <v>470</v>
      </c>
      <c r="B47" s="17" t="n">
        <v>2823</v>
      </c>
      <c r="C47" s="18">
        <f>(2473.0/B47*100)</f>
        <v/>
      </c>
      <c r="D47" s="19" t="n">
        <v>350</v>
      </c>
      <c r="E47" s="18" t="n">
        <v>20.39913333</v>
      </c>
      <c r="F47" s="20" t="n">
        <v>2.36025835</v>
      </c>
      <c r="G47" s="18" t="n">
        <v>71.47702841</v>
      </c>
      <c r="H47" s="20" t="n">
        <v>2.84566542</v>
      </c>
      <c r="I47" s="18" t="n">
        <v>0</v>
      </c>
      <c r="J47" s="20" t="n">
        <v>0</v>
      </c>
      <c r="K47" s="18" t="n">
        <v>0</v>
      </c>
      <c r="L47" s="20" t="n">
        <v>0</v>
      </c>
      <c r="M47" s="18" t="n">
        <v>0</v>
      </c>
      <c r="N47" s="20" t="n">
        <v>0</v>
      </c>
      <c r="O47" s="18" t="n">
        <v>0</v>
      </c>
      <c r="P47" s="20" t="n">
        <v>0</v>
      </c>
      <c r="Q47" s="18" t="n">
        <v>8.123838259999999</v>
      </c>
      <c r="R47" s="20" t="n">
        <v>1.69747739</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(5391.0/B49*100)</f>
        <v/>
      </c>
      <c r="D49" s="19" t="n">
        <v>767</v>
      </c>
      <c r="E49" s="18" t="n">
        <v>14.77422904</v>
      </c>
      <c r="F49" s="20" t="n">
        <v>1.5745857</v>
      </c>
      <c r="G49" s="18" t="n">
        <v>84.73180628999999</v>
      </c>
      <c r="H49" s="20" t="n">
        <v>1.6262922</v>
      </c>
      <c r="I49" s="18" t="n">
        <v>0</v>
      </c>
      <c r="J49" s="20" t="n">
        <v>0</v>
      </c>
      <c r="K49" s="18" t="n">
        <v>0</v>
      </c>
      <c r="L49" s="20" t="n">
        <v>0</v>
      </c>
      <c r="M49" s="18" t="n">
        <v>0.14518083</v>
      </c>
      <c r="N49" s="20" t="n">
        <v>0.14511573</v>
      </c>
      <c r="O49" s="18" t="n">
        <v>0</v>
      </c>
      <c r="P49" s="20" t="n">
        <v>0</v>
      </c>
      <c r="Q49" s="18" t="n">
        <v>0.34878384</v>
      </c>
      <c r="R49" s="20" t="n">
        <v>0.24879835</v>
      </c>
    </row>
    <row r="50" spans="1:18">
      <c r="A50" s="15" t="s">
        <v>473</v>
      </c>
      <c r="B50" s="17" t="n">
        <v>3494</v>
      </c>
      <c r="C50" s="18">
        <f>(3109.0/B50*100)</f>
        <v/>
      </c>
      <c r="D50" s="19" t="n">
        <v>385</v>
      </c>
      <c r="E50" s="18" t="n">
        <v>37.64531866</v>
      </c>
      <c r="F50" s="20" t="n">
        <v>2.80160468</v>
      </c>
      <c r="G50" s="18" t="n">
        <v>60.85368266</v>
      </c>
      <c r="H50" s="20" t="n">
        <v>2.77637719</v>
      </c>
      <c r="I50" s="18" t="n">
        <v>0</v>
      </c>
      <c r="J50" s="20" t="n">
        <v>0</v>
      </c>
      <c r="K50" s="18" t="n">
        <v>0.35415952</v>
      </c>
      <c r="L50" s="20" t="n">
        <v>0.35499964</v>
      </c>
      <c r="M50" s="18" t="n">
        <v>0</v>
      </c>
      <c r="N50" s="20" t="n">
        <v>0</v>
      </c>
      <c r="O50" s="18" t="n">
        <v>0</v>
      </c>
      <c r="P50" s="20" t="n">
        <v>0</v>
      </c>
      <c r="Q50" s="18" t="n">
        <v>1.14683917</v>
      </c>
      <c r="R50" s="20" t="n">
        <v>0.55332326</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18.45308687</v>
      </c>
      <c r="F52" s="20" t="n">
        <v>2.16758369</v>
      </c>
      <c r="G52" s="18" t="n">
        <v>78.26314772000001</v>
      </c>
      <c r="H52" s="20" t="n">
        <v>2.13310174</v>
      </c>
      <c r="I52" s="18" t="n">
        <v>0</v>
      </c>
      <c r="J52" s="20" t="n">
        <v>0</v>
      </c>
      <c r="K52" s="18" t="n">
        <v>0</v>
      </c>
      <c r="L52" s="20" t="n">
        <v>0</v>
      </c>
      <c r="M52" s="18" t="n">
        <v>0</v>
      </c>
      <c r="N52" s="20" t="n">
        <v>0</v>
      </c>
      <c r="O52" s="18" t="n">
        <v>0</v>
      </c>
      <c r="P52" s="20" t="n">
        <v>0</v>
      </c>
      <c r="Q52" s="18" t="n">
        <v>3.28376541</v>
      </c>
      <c r="R52" s="20" t="n">
        <v>0.99679764</v>
      </c>
    </row>
    <row r="53" spans="1:18">
      <c r="A53" s="15" t="s">
        <v>476</v>
      </c>
      <c r="B53" s="17" t="n">
        <v>2474</v>
      </c>
      <c r="C53" s="18">
        <f>(2029.0/B53*100)</f>
        <v/>
      </c>
      <c r="D53" s="19" t="n">
        <v>445</v>
      </c>
      <c r="E53" s="18" t="n">
        <v>32.18488699</v>
      </c>
      <c r="F53" s="20" t="n">
        <v>2.36288451</v>
      </c>
      <c r="G53" s="18" t="n">
        <v>57.154147</v>
      </c>
      <c r="H53" s="20" t="n">
        <v>2.62527158</v>
      </c>
      <c r="I53" s="18" t="n">
        <v>0</v>
      </c>
      <c r="J53" s="20" t="n">
        <v>0</v>
      </c>
      <c r="K53" s="18" t="n">
        <v>5.93581818</v>
      </c>
      <c r="L53" s="20" t="n">
        <v>1.36838477</v>
      </c>
      <c r="M53" s="18" t="n">
        <v>0.4957731</v>
      </c>
      <c r="N53" s="20" t="n">
        <v>0.53723911</v>
      </c>
      <c r="O53" s="18" t="n">
        <v>0</v>
      </c>
      <c r="P53" s="20" t="n">
        <v>0</v>
      </c>
      <c r="Q53" s="18" t="n">
        <v>4.22937473</v>
      </c>
      <c r="R53" s="20" t="n">
        <v>0.93156029</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(3029.0/B68*100)</f>
        <v/>
      </c>
      <c r="D68" s="19" t="n">
        <v>431</v>
      </c>
      <c r="E68" s="18" t="n">
        <v>25.68394781</v>
      </c>
      <c r="F68" s="20" t="n">
        <v>2.13442414</v>
      </c>
      <c r="G68" s="18" t="n">
        <v>72.66943958</v>
      </c>
      <c r="H68" s="20" t="n">
        <v>2.15136276</v>
      </c>
      <c r="I68" s="18" t="n">
        <v>0</v>
      </c>
      <c r="J68" s="20" t="n">
        <v>0</v>
      </c>
      <c r="K68" s="18" t="n">
        <v>0.45581193</v>
      </c>
      <c r="L68" s="20" t="n">
        <v>0.32317069</v>
      </c>
      <c r="M68" s="18" t="n">
        <v>0</v>
      </c>
      <c r="N68" s="20" t="n">
        <v>0</v>
      </c>
      <c r="O68" s="18" t="n">
        <v>0</v>
      </c>
      <c r="P68" s="20" t="n">
        <v>0</v>
      </c>
      <c r="Q68" s="18" t="n">
        <v>1.19080068</v>
      </c>
      <c r="R68" s="20" t="n">
        <v>0.53060184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30.69209968</v>
      </c>
      <c r="F70" s="20" t="n">
        <v>1.53560838</v>
      </c>
      <c r="G70" s="18" t="n">
        <v>66.06789915</v>
      </c>
      <c r="H70" s="20" t="n">
        <v>1.64688454</v>
      </c>
      <c r="I70" s="18" t="n">
        <v>0</v>
      </c>
      <c r="J70" s="20" t="n">
        <v>0</v>
      </c>
      <c r="K70" s="18" t="n">
        <v>0.09553358000000001</v>
      </c>
      <c r="L70" s="20" t="n">
        <v>0.09540659</v>
      </c>
      <c r="M70" s="18" t="n">
        <v>0.09553358000000001</v>
      </c>
      <c r="N70" s="20" t="n">
        <v>0.09537087</v>
      </c>
      <c r="O70" s="18" t="n">
        <v>0</v>
      </c>
      <c r="P70" s="20" t="n">
        <v>0</v>
      </c>
      <c r="Q70" s="18" t="n">
        <v>3.04893402</v>
      </c>
      <c r="R70" s="20" t="n">
        <v>0.5261973</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(2622.0/B77*100)</f>
        <v/>
      </c>
      <c r="D77" s="19" t="n">
        <v>347</v>
      </c>
      <c r="E77" s="18" t="n">
        <v>29.28557555</v>
      </c>
      <c r="F77" s="20" t="n">
        <v>2.64455532</v>
      </c>
      <c r="G77" s="18" t="n">
        <v>59.15130674</v>
      </c>
      <c r="H77" s="20" t="n">
        <v>2.89019361</v>
      </c>
      <c r="I77" s="18" t="n">
        <v>0</v>
      </c>
      <c r="J77" s="20" t="n">
        <v>0</v>
      </c>
      <c r="K77" s="18" t="n">
        <v>0.93901555</v>
      </c>
      <c r="L77" s="20" t="n">
        <v>0.53114497</v>
      </c>
      <c r="M77" s="18" t="n">
        <v>0.33944039</v>
      </c>
      <c r="N77" s="20" t="n">
        <v>0.33406236</v>
      </c>
      <c r="O77" s="18" t="n">
        <v>0</v>
      </c>
      <c r="P77" s="20" t="n">
        <v>0</v>
      </c>
      <c r="Q77" s="18" t="n">
        <v>10.28466177</v>
      </c>
      <c r="R77" s="20" t="n">
        <v>1.4308643</v>
      </c>
    </row>
    <row r="78" spans="1:18">
      <c r="A78" s="15" t="s">
        <v>502</v>
      </c>
      <c r="B78" s="17" t="n">
        <v>7115</v>
      </c>
      <c r="C78" s="18">
        <f>(6214.0/B78*100)</f>
        <v/>
      </c>
      <c r="D78" s="19" t="n">
        <v>901</v>
      </c>
      <c r="E78" s="18" t="n">
        <v>29.2411232</v>
      </c>
      <c r="F78" s="20" t="n">
        <v>1.95596479</v>
      </c>
      <c r="G78" s="18" t="n">
        <v>68.93979858</v>
      </c>
      <c r="H78" s="20" t="n">
        <v>2.01063216</v>
      </c>
      <c r="I78" s="18" t="n">
        <v>0</v>
      </c>
      <c r="J78" s="20" t="n">
        <v>0</v>
      </c>
      <c r="K78" s="18" t="n">
        <v>0.31282591</v>
      </c>
      <c r="L78" s="20" t="n">
        <v>0.19150379</v>
      </c>
      <c r="M78" s="18" t="n">
        <v>0</v>
      </c>
      <c r="N78" s="20" t="n">
        <v>0</v>
      </c>
      <c r="O78" s="18" t="n">
        <v>0</v>
      </c>
      <c r="P78" s="20" t="n">
        <v>0</v>
      </c>
      <c r="Q78" s="18" t="n">
        <v>1.5062523</v>
      </c>
      <c r="R78" s="20" t="n">
        <v>0.46237792</v>
      </c>
    </row>
    <row r="79" spans="1:18">
      <c r="A79" s="15" t="s">
        <v>503</v>
      </c>
      <c r="B79" s="17" t="n">
        <v>3154</v>
      </c>
      <c r="C79" s="18">
        <f>(2773.0/B79*100)</f>
        <v/>
      </c>
      <c r="D79" s="19" t="n">
        <v>381</v>
      </c>
      <c r="E79" s="18" t="n">
        <v>15.00961707</v>
      </c>
      <c r="F79" s="20" t="n">
        <v>2.17715712</v>
      </c>
      <c r="G79" s="18" t="n">
        <v>81.39862137999999</v>
      </c>
      <c r="H79" s="20" t="n">
        <v>2.26277623</v>
      </c>
      <c r="I79" s="18" t="n">
        <v>0</v>
      </c>
      <c r="J79" s="20" t="n">
        <v>0</v>
      </c>
      <c r="K79" s="18" t="n">
        <v>0.50776284</v>
      </c>
      <c r="L79" s="20" t="n">
        <v>0.47355402</v>
      </c>
      <c r="M79" s="18" t="n">
        <v>0.23760504</v>
      </c>
      <c r="N79" s="20" t="n">
        <v>0.24580058</v>
      </c>
      <c r="O79" s="18" t="n">
        <v>0</v>
      </c>
      <c r="P79" s="20" t="n">
        <v>0</v>
      </c>
      <c r="Q79" s="18" t="n">
        <v>2.84639367</v>
      </c>
      <c r="R79" s="20" t="n">
        <v>0.82859841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(3063.0/B11*100)</f>
        <v/>
      </c>
      <c r="D11" s="19" t="n">
        <v>437</v>
      </c>
      <c r="E11" s="18" t="n">
        <v>6.8451529</v>
      </c>
      <c r="F11" s="20" t="n">
        <v>1.66389309</v>
      </c>
      <c r="G11" s="18" t="n">
        <v>92.84744440999999</v>
      </c>
      <c r="H11" s="20" t="n">
        <v>1.70022581</v>
      </c>
      <c r="I11" s="18" t="n">
        <v>0</v>
      </c>
      <c r="J11" s="20" t="n">
        <v>0</v>
      </c>
      <c r="K11" s="18" t="n">
        <v>0</v>
      </c>
      <c r="L11" s="20" t="n">
        <v>0</v>
      </c>
      <c r="M11" s="18" t="n">
        <v>0</v>
      </c>
      <c r="N11" s="20" t="n">
        <v>0</v>
      </c>
      <c r="O11" s="18" t="n">
        <v>0</v>
      </c>
      <c r="P11" s="20" t="n">
        <v>0</v>
      </c>
      <c r="Q11" s="18" t="n">
        <v>0.30740269</v>
      </c>
      <c r="R11" s="20" t="n">
        <v>0.23907471</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(3358.0/B28*100)</f>
        <v/>
      </c>
      <c r="D28" s="19" t="n">
        <v>445</v>
      </c>
      <c r="E28" s="18" t="n">
        <v>14.30965483</v>
      </c>
      <c r="F28" s="20" t="n">
        <v>2.05348563</v>
      </c>
      <c r="G28" s="18" t="n">
        <v>85.33591923</v>
      </c>
      <c r="H28" s="20" t="n">
        <v>2.03141725</v>
      </c>
      <c r="I28" s="18" t="n">
        <v>0</v>
      </c>
      <c r="J28" s="20" t="n">
        <v>0</v>
      </c>
      <c r="K28" s="18" t="n">
        <v>0</v>
      </c>
      <c r="L28" s="20" t="n">
        <v>0</v>
      </c>
      <c r="M28" s="18" t="n">
        <v>0</v>
      </c>
      <c r="N28" s="20" t="n">
        <v>0</v>
      </c>
      <c r="O28" s="18" t="n">
        <v>0</v>
      </c>
      <c r="P28" s="20" t="n">
        <v>0</v>
      </c>
      <c r="Q28" s="18" t="n">
        <v>0.35442593</v>
      </c>
      <c r="R28" s="20" t="n">
        <v>0.25732614</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(10685.0/B46*100)</f>
        <v/>
      </c>
      <c r="D46" s="19" t="n">
        <v>1388</v>
      </c>
      <c r="E46" s="18" t="n">
        <v>16.05215427</v>
      </c>
      <c r="F46" s="20" t="n">
        <v>1.22855092</v>
      </c>
      <c r="G46" s="18" t="n">
        <v>83.13419208000001</v>
      </c>
      <c r="H46" s="20" t="n">
        <v>1.25881637</v>
      </c>
      <c r="I46" s="18" t="n">
        <v>0</v>
      </c>
      <c r="J46" s="20" t="n">
        <v>0</v>
      </c>
      <c r="K46" s="18" t="n">
        <v>0.2601561</v>
      </c>
      <c r="L46" s="20" t="n">
        <v>0.14744425</v>
      </c>
      <c r="M46" s="18" t="n">
        <v>0</v>
      </c>
      <c r="N46" s="20" t="n">
        <v>0</v>
      </c>
      <c r="O46" s="18" t="n">
        <v>0</v>
      </c>
      <c r="P46" s="20" t="n">
        <v>0</v>
      </c>
      <c r="Q46" s="18" t="n">
        <v>0.55349755</v>
      </c>
      <c r="R46" s="20" t="n">
        <v>0.21752984</v>
      </c>
    </row>
    <row r="47" spans="1:18">
      <c r="A47" s="15" t="s">
        <v>470</v>
      </c>
      <c r="B47" s="17" t="n">
        <v>2823</v>
      </c>
      <c r="C47" s="18">
        <f>(2473.0/B47*100)</f>
        <v/>
      </c>
      <c r="D47" s="19" t="n">
        <v>350</v>
      </c>
      <c r="E47" s="18" t="n">
        <v>16.24112435</v>
      </c>
      <c r="F47" s="20" t="n">
        <v>2.17278112</v>
      </c>
      <c r="G47" s="18" t="n">
        <v>82.57868211</v>
      </c>
      <c r="H47" s="20" t="n">
        <v>2.24702783</v>
      </c>
      <c r="I47" s="18" t="n">
        <v>0</v>
      </c>
      <c r="J47" s="20" t="n">
        <v>0</v>
      </c>
      <c r="K47" s="18" t="n">
        <v>0</v>
      </c>
      <c r="L47" s="20" t="n">
        <v>0</v>
      </c>
      <c r="M47" s="18" t="n">
        <v>0</v>
      </c>
      <c r="N47" s="20" t="n">
        <v>0</v>
      </c>
      <c r="O47" s="18" t="n">
        <v>0</v>
      </c>
      <c r="P47" s="20" t="n">
        <v>0</v>
      </c>
      <c r="Q47" s="18" t="n">
        <v>1.18019354</v>
      </c>
      <c r="R47" s="20" t="n">
        <v>0.5890776</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(5391.0/B49*100)</f>
        <v/>
      </c>
      <c r="D49" s="19" t="n">
        <v>767</v>
      </c>
      <c r="E49" s="18" t="n">
        <v>10.10264118</v>
      </c>
      <c r="F49" s="20" t="n">
        <v>1.35470905</v>
      </c>
      <c r="G49" s="18" t="n">
        <v>88.98655755</v>
      </c>
      <c r="H49" s="20" t="n">
        <v>1.455612</v>
      </c>
      <c r="I49" s="18" t="n">
        <v>0</v>
      </c>
      <c r="J49" s="20" t="n">
        <v>0</v>
      </c>
      <c r="K49" s="18" t="n">
        <v>0.24415643</v>
      </c>
      <c r="L49" s="20" t="n">
        <v>0.16479656</v>
      </c>
      <c r="M49" s="18" t="n">
        <v>0</v>
      </c>
      <c r="N49" s="20" t="n">
        <v>0</v>
      </c>
      <c r="O49" s="18" t="n">
        <v>0</v>
      </c>
      <c r="P49" s="20" t="n">
        <v>0</v>
      </c>
      <c r="Q49" s="18" t="n">
        <v>0.66664484</v>
      </c>
      <c r="R49" s="20" t="n">
        <v>0.37176063</v>
      </c>
    </row>
    <row r="50" spans="1:18">
      <c r="A50" s="15" t="s">
        <v>473</v>
      </c>
      <c r="B50" s="17" t="n">
        <v>3494</v>
      </c>
      <c r="C50" s="18">
        <f>(3108.0/B50*100)</f>
        <v/>
      </c>
      <c r="D50" s="19" t="n">
        <v>386</v>
      </c>
      <c r="E50" s="18" t="n">
        <v>5.02813304</v>
      </c>
      <c r="F50" s="20" t="n">
        <v>1.24962131</v>
      </c>
      <c r="G50" s="18" t="n">
        <v>94.1255177</v>
      </c>
      <c r="H50" s="20" t="n">
        <v>1.34071043</v>
      </c>
      <c r="I50" s="18" t="n">
        <v>0</v>
      </c>
      <c r="J50" s="20" t="n">
        <v>0</v>
      </c>
      <c r="K50" s="18" t="n">
        <v>0.35326233</v>
      </c>
      <c r="L50" s="20" t="n">
        <v>0.35409537</v>
      </c>
      <c r="M50" s="18" t="n">
        <v>0</v>
      </c>
      <c r="N50" s="20" t="n">
        <v>0</v>
      </c>
      <c r="O50" s="18" t="n">
        <v>0</v>
      </c>
      <c r="P50" s="20" t="n">
        <v>0</v>
      </c>
      <c r="Q50" s="18" t="n">
        <v>0.49308693</v>
      </c>
      <c r="R50" s="20" t="n">
        <v>0.32683404</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11.91048683</v>
      </c>
      <c r="F52" s="20" t="n">
        <v>1.85792699</v>
      </c>
      <c r="G52" s="18" t="n">
        <v>87.33579386</v>
      </c>
      <c r="H52" s="20" t="n">
        <v>1.8975733</v>
      </c>
      <c r="I52" s="18" t="n">
        <v>0</v>
      </c>
      <c r="J52" s="20" t="n">
        <v>0</v>
      </c>
      <c r="K52" s="18" t="n">
        <v>0</v>
      </c>
      <c r="L52" s="20" t="n">
        <v>0</v>
      </c>
      <c r="M52" s="18" t="n">
        <v>0</v>
      </c>
      <c r="N52" s="20" t="n">
        <v>0</v>
      </c>
      <c r="O52" s="18" t="n">
        <v>0</v>
      </c>
      <c r="P52" s="20" t="n">
        <v>0</v>
      </c>
      <c r="Q52" s="18" t="n">
        <v>0.75371931</v>
      </c>
      <c r="R52" s="20" t="n">
        <v>0.57517904</v>
      </c>
    </row>
    <row r="53" spans="1:18">
      <c r="A53" s="15" t="s">
        <v>476</v>
      </c>
      <c r="B53" s="17" t="n">
        <v>2474</v>
      </c>
      <c r="C53" s="18">
        <f>(2029.0/B53*100)</f>
        <v/>
      </c>
      <c r="D53" s="19" t="n">
        <v>445</v>
      </c>
      <c r="E53" s="18" t="n">
        <v>18.02283317</v>
      </c>
      <c r="F53" s="20" t="n">
        <v>1.79803612</v>
      </c>
      <c r="G53" s="18" t="n">
        <v>74.48634004</v>
      </c>
      <c r="H53" s="20" t="n">
        <v>2.1030808</v>
      </c>
      <c r="I53" s="18" t="n">
        <v>0</v>
      </c>
      <c r="J53" s="20" t="n">
        <v>0</v>
      </c>
      <c r="K53" s="18" t="n">
        <v>5.93581818</v>
      </c>
      <c r="L53" s="20" t="n">
        <v>1.36838477</v>
      </c>
      <c r="M53" s="18" t="n">
        <v>0</v>
      </c>
      <c r="N53" s="20" t="n">
        <v>0</v>
      </c>
      <c r="O53" s="18" t="n">
        <v>0</v>
      </c>
      <c r="P53" s="20" t="n">
        <v>0</v>
      </c>
      <c r="Q53" s="18" t="n">
        <v>1.55500861</v>
      </c>
      <c r="R53" s="20" t="n">
        <v>0.58366135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(3024.0/B68*100)</f>
        <v/>
      </c>
      <c r="D68" s="19" t="n">
        <v>436</v>
      </c>
      <c r="E68" s="18" t="n">
        <v>14.94736327</v>
      </c>
      <c r="F68" s="20" t="n">
        <v>1.65126915</v>
      </c>
      <c r="G68" s="18" t="n">
        <v>84.42244798</v>
      </c>
      <c r="H68" s="20" t="n">
        <v>1.64954328</v>
      </c>
      <c r="I68" s="18" t="n">
        <v>0</v>
      </c>
      <c r="J68" s="20" t="n">
        <v>0</v>
      </c>
      <c r="K68" s="18" t="n">
        <v>0.44935214</v>
      </c>
      <c r="L68" s="20" t="n">
        <v>0.31857935</v>
      </c>
      <c r="M68" s="18" t="n">
        <v>0</v>
      </c>
      <c r="N68" s="20" t="n">
        <v>0</v>
      </c>
      <c r="O68" s="18" t="n">
        <v>0</v>
      </c>
      <c r="P68" s="20" t="n">
        <v>0</v>
      </c>
      <c r="Q68" s="18" t="n">
        <v>0.18083661</v>
      </c>
      <c r="R68" s="20" t="n">
        <v>0.18140334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17.3321991</v>
      </c>
      <c r="F70" s="20" t="n">
        <v>1.36332812</v>
      </c>
      <c r="G70" s="18" t="n">
        <v>82.47078679000001</v>
      </c>
      <c r="H70" s="20" t="n">
        <v>1.34672726</v>
      </c>
      <c r="I70" s="18" t="n">
        <v>0</v>
      </c>
      <c r="J70" s="20" t="n">
        <v>0</v>
      </c>
      <c r="K70" s="18" t="n">
        <v>0.09553358000000001</v>
      </c>
      <c r="L70" s="20" t="n">
        <v>0.09540659</v>
      </c>
      <c r="M70" s="18" t="n">
        <v>0</v>
      </c>
      <c r="N70" s="20" t="n">
        <v>0</v>
      </c>
      <c r="O70" s="18" t="n">
        <v>0</v>
      </c>
      <c r="P70" s="20" t="n">
        <v>0</v>
      </c>
      <c r="Q70" s="18" t="n">
        <v>0.10148054</v>
      </c>
      <c r="R70" s="20" t="n">
        <v>0.10162746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(2622.0/B77*100)</f>
        <v/>
      </c>
      <c r="D77" s="19" t="n">
        <v>347</v>
      </c>
      <c r="E77" s="18" t="n">
        <v>28.21104985</v>
      </c>
      <c r="F77" s="20" t="n">
        <v>2.65257135</v>
      </c>
      <c r="G77" s="18" t="n">
        <v>69.05281167</v>
      </c>
      <c r="H77" s="20" t="n">
        <v>2.76254946</v>
      </c>
      <c r="I77" s="18" t="n">
        <v>0</v>
      </c>
      <c r="J77" s="20" t="n">
        <v>0</v>
      </c>
      <c r="K77" s="18" t="n">
        <v>0.94089124</v>
      </c>
      <c r="L77" s="20" t="n">
        <v>0.53189256</v>
      </c>
      <c r="M77" s="18" t="n">
        <v>0</v>
      </c>
      <c r="N77" s="20" t="n">
        <v>0</v>
      </c>
      <c r="O77" s="18" t="n">
        <v>0</v>
      </c>
      <c r="P77" s="20" t="n">
        <v>0</v>
      </c>
      <c r="Q77" s="18" t="n">
        <v>1.79524723</v>
      </c>
      <c r="R77" s="20" t="n">
        <v>0.76916082</v>
      </c>
    </row>
    <row r="78" spans="1:18">
      <c r="A78" s="15" t="s">
        <v>502</v>
      </c>
      <c r="B78" s="17" t="n">
        <v>7115</v>
      </c>
      <c r="C78" s="18">
        <f>(6214.0/B78*100)</f>
        <v/>
      </c>
      <c r="D78" s="19" t="n">
        <v>901</v>
      </c>
      <c r="E78" s="18" t="n">
        <v>13.56341465</v>
      </c>
      <c r="F78" s="20" t="n">
        <v>1.34974968</v>
      </c>
      <c r="G78" s="18" t="n">
        <v>85.94034037</v>
      </c>
      <c r="H78" s="20" t="n">
        <v>1.34563726</v>
      </c>
      <c r="I78" s="18" t="n">
        <v>0</v>
      </c>
      <c r="J78" s="20" t="n">
        <v>0</v>
      </c>
      <c r="K78" s="18" t="n">
        <v>0.31282591</v>
      </c>
      <c r="L78" s="20" t="n">
        <v>0.19150379</v>
      </c>
      <c r="M78" s="18" t="n">
        <v>0</v>
      </c>
      <c r="N78" s="20" t="n">
        <v>0</v>
      </c>
      <c r="O78" s="18" t="n">
        <v>0</v>
      </c>
      <c r="P78" s="20" t="n">
        <v>0</v>
      </c>
      <c r="Q78" s="18" t="n">
        <v>0.18341907</v>
      </c>
      <c r="R78" s="20" t="n">
        <v>0.13556383</v>
      </c>
    </row>
    <row r="79" spans="1:18">
      <c r="A79" s="15" t="s">
        <v>503</v>
      </c>
      <c r="B79" s="17" t="n">
        <v>3154</v>
      </c>
      <c r="C79" s="18">
        <f>(2773.0/B79*100)</f>
        <v/>
      </c>
      <c r="D79" s="19" t="n">
        <v>381</v>
      </c>
      <c r="E79" s="18" t="n">
        <v>14.01072885</v>
      </c>
      <c r="F79" s="20" t="n">
        <v>2.34945123</v>
      </c>
      <c r="G79" s="18" t="n">
        <v>84.52074115000001</v>
      </c>
      <c r="H79" s="20" t="n">
        <v>2.24649758</v>
      </c>
      <c r="I79" s="18" t="n">
        <v>0</v>
      </c>
      <c r="J79" s="20" t="n">
        <v>0</v>
      </c>
      <c r="K79" s="18" t="n">
        <v>0.50776284</v>
      </c>
      <c r="L79" s="20" t="n">
        <v>0.47355402</v>
      </c>
      <c r="M79" s="18" t="n">
        <v>0</v>
      </c>
      <c r="N79" s="20" t="n">
        <v>0</v>
      </c>
      <c r="O79" s="18" t="n">
        <v>0</v>
      </c>
      <c r="P79" s="20" t="n">
        <v>0</v>
      </c>
      <c r="Q79" s="18" t="n">
        <v>0.96076716</v>
      </c>
      <c r="R79" s="20" t="n">
        <v>0.55561991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(3063.0/B11*100)</f>
        <v/>
      </c>
      <c r="D11" s="19" t="n">
        <v>437</v>
      </c>
      <c r="E11" s="18" t="n">
        <v>30.11648502</v>
      </c>
      <c r="F11" s="20" t="n">
        <v>2.6698907</v>
      </c>
      <c r="G11" s="18" t="n">
        <v>69.45253404</v>
      </c>
      <c r="H11" s="20" t="n">
        <v>2.68469529</v>
      </c>
      <c r="I11" s="18" t="n">
        <v>0</v>
      </c>
      <c r="J11" s="20" t="n">
        <v>0</v>
      </c>
      <c r="K11" s="18" t="n">
        <v>0</v>
      </c>
      <c r="L11" s="20" t="n">
        <v>0</v>
      </c>
      <c r="M11" s="18" t="n">
        <v>0</v>
      </c>
      <c r="N11" s="20" t="n">
        <v>0</v>
      </c>
      <c r="O11" s="18" t="n">
        <v>0</v>
      </c>
      <c r="P11" s="20" t="n">
        <v>0</v>
      </c>
      <c r="Q11" s="18" t="n">
        <v>0.43098095</v>
      </c>
      <c r="R11" s="20" t="n">
        <v>0.26786566</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(3358.0/B28*100)</f>
        <v/>
      </c>
      <c r="D28" s="19" t="n">
        <v>445</v>
      </c>
      <c r="E28" s="18" t="n">
        <v>44.70396194</v>
      </c>
      <c r="F28" s="20" t="n">
        <v>3.00501964</v>
      </c>
      <c r="G28" s="18" t="n">
        <v>55.15016475</v>
      </c>
      <c r="H28" s="20" t="n">
        <v>2.97982801</v>
      </c>
      <c r="I28" s="18" t="n">
        <v>0</v>
      </c>
      <c r="J28" s="20" t="n">
        <v>0</v>
      </c>
      <c r="K28" s="18" t="n">
        <v>0</v>
      </c>
      <c r="L28" s="20" t="n">
        <v>0</v>
      </c>
      <c r="M28" s="18" t="n">
        <v>0</v>
      </c>
      <c r="N28" s="20" t="n">
        <v>0</v>
      </c>
      <c r="O28" s="18" t="n">
        <v>0</v>
      </c>
      <c r="P28" s="20" t="n">
        <v>0</v>
      </c>
      <c r="Q28" s="18" t="n">
        <v>0.14587331</v>
      </c>
      <c r="R28" s="20" t="n">
        <v>0.14619247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(10692.0/B46*100)</f>
        <v/>
      </c>
      <c r="D46" s="19" t="n">
        <v>1381</v>
      </c>
      <c r="E46" s="18" t="n">
        <v>40.8919055</v>
      </c>
      <c r="F46" s="20" t="n">
        <v>1.78270956</v>
      </c>
      <c r="G46" s="18" t="n">
        <v>58.18168626</v>
      </c>
      <c r="H46" s="20" t="n">
        <v>1.78821662</v>
      </c>
      <c r="I46" s="18" t="n">
        <v>0</v>
      </c>
      <c r="J46" s="20" t="n">
        <v>0</v>
      </c>
      <c r="K46" s="18" t="n">
        <v>0.26975722</v>
      </c>
      <c r="L46" s="20" t="n">
        <v>0.14797809</v>
      </c>
      <c r="M46" s="18" t="n">
        <v>0</v>
      </c>
      <c r="N46" s="20" t="n">
        <v>0</v>
      </c>
      <c r="O46" s="18" t="n">
        <v>0</v>
      </c>
      <c r="P46" s="20" t="n">
        <v>0</v>
      </c>
      <c r="Q46" s="18" t="n">
        <v>0.65665102</v>
      </c>
      <c r="R46" s="20" t="n">
        <v>0.27045663</v>
      </c>
    </row>
    <row r="47" spans="1:18">
      <c r="A47" s="15" t="s">
        <v>470</v>
      </c>
      <c r="B47" s="17" t="n">
        <v>2823</v>
      </c>
      <c r="C47" s="18">
        <f>(2473.0/B47*100)</f>
        <v/>
      </c>
      <c r="D47" s="19" t="n">
        <v>350</v>
      </c>
      <c r="E47" s="18" t="n">
        <v>25.70232471</v>
      </c>
      <c r="F47" s="20" t="n">
        <v>2.75874666</v>
      </c>
      <c r="G47" s="18" t="n">
        <v>73.72264973</v>
      </c>
      <c r="H47" s="20" t="n">
        <v>2.79884544</v>
      </c>
      <c r="I47" s="18" t="n">
        <v>0</v>
      </c>
      <c r="J47" s="20" t="n">
        <v>0</v>
      </c>
      <c r="K47" s="18" t="n">
        <v>0</v>
      </c>
      <c r="L47" s="20" t="n">
        <v>0</v>
      </c>
      <c r="M47" s="18" t="n">
        <v>0</v>
      </c>
      <c r="N47" s="20" t="n">
        <v>0</v>
      </c>
      <c r="O47" s="18" t="n">
        <v>0</v>
      </c>
      <c r="P47" s="20" t="n">
        <v>0</v>
      </c>
      <c r="Q47" s="18" t="n">
        <v>0.57502555</v>
      </c>
      <c r="R47" s="20" t="n">
        <v>0.42706922</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(5391.0/B49*100)</f>
        <v/>
      </c>
      <c r="D49" s="19" t="n">
        <v>767</v>
      </c>
      <c r="E49" s="18" t="n">
        <v>37.28501842</v>
      </c>
      <c r="F49" s="20" t="n">
        <v>2.28915741</v>
      </c>
      <c r="G49" s="18" t="n">
        <v>61.55442641</v>
      </c>
      <c r="H49" s="20" t="n">
        <v>2.38803076</v>
      </c>
      <c r="I49" s="18" t="n">
        <v>0</v>
      </c>
      <c r="J49" s="20" t="n">
        <v>0</v>
      </c>
      <c r="K49" s="18" t="n">
        <v>0.24415643</v>
      </c>
      <c r="L49" s="20" t="n">
        <v>0.16479656</v>
      </c>
      <c r="M49" s="18" t="n">
        <v>0</v>
      </c>
      <c r="N49" s="20" t="n">
        <v>0</v>
      </c>
      <c r="O49" s="18" t="n">
        <v>0</v>
      </c>
      <c r="P49" s="20" t="n">
        <v>0</v>
      </c>
      <c r="Q49" s="18" t="n">
        <v>0.9163987300000001</v>
      </c>
      <c r="R49" s="20" t="n">
        <v>0.44643709</v>
      </c>
    </row>
    <row r="50" spans="1:18">
      <c r="A50" s="15" t="s">
        <v>473</v>
      </c>
      <c r="B50" s="17" t="n">
        <v>3494</v>
      </c>
      <c r="C50" s="18">
        <f>(3108.0/B50*100)</f>
        <v/>
      </c>
      <c r="D50" s="19" t="n">
        <v>386</v>
      </c>
      <c r="E50" s="18" t="n">
        <v>33.7318425</v>
      </c>
      <c r="F50" s="20" t="n">
        <v>2.56355059</v>
      </c>
      <c r="G50" s="18" t="n">
        <v>65.39337449999999</v>
      </c>
      <c r="H50" s="20" t="n">
        <v>2.55885641</v>
      </c>
      <c r="I50" s="18" t="n">
        <v>0</v>
      </c>
      <c r="J50" s="20" t="n">
        <v>0</v>
      </c>
      <c r="K50" s="18" t="n">
        <v>0.35326233</v>
      </c>
      <c r="L50" s="20" t="n">
        <v>0.35409537</v>
      </c>
      <c r="M50" s="18" t="n">
        <v>0</v>
      </c>
      <c r="N50" s="20" t="n">
        <v>0</v>
      </c>
      <c r="O50" s="18" t="n">
        <v>0</v>
      </c>
      <c r="P50" s="20" t="n">
        <v>0</v>
      </c>
      <c r="Q50" s="18" t="n">
        <v>0.52152067</v>
      </c>
      <c r="R50" s="20" t="n">
        <v>0.33692165</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33.14982815</v>
      </c>
      <c r="F52" s="20" t="n">
        <v>2.56690891</v>
      </c>
      <c r="G52" s="18" t="n">
        <v>65.37789882</v>
      </c>
      <c r="H52" s="20" t="n">
        <v>2.67026212</v>
      </c>
      <c r="I52" s="18" t="n">
        <v>0</v>
      </c>
      <c r="J52" s="20" t="n">
        <v>0</v>
      </c>
      <c r="K52" s="18" t="n">
        <v>0</v>
      </c>
      <c r="L52" s="20" t="n">
        <v>0</v>
      </c>
      <c r="M52" s="18" t="n">
        <v>0</v>
      </c>
      <c r="N52" s="20" t="n">
        <v>0</v>
      </c>
      <c r="O52" s="18" t="n">
        <v>0</v>
      </c>
      <c r="P52" s="20" t="n">
        <v>0</v>
      </c>
      <c r="Q52" s="18" t="n">
        <v>1.47227303</v>
      </c>
      <c r="R52" s="20" t="n">
        <v>0.74131751</v>
      </c>
    </row>
    <row r="53" spans="1:18">
      <c r="A53" s="15" t="s">
        <v>476</v>
      </c>
      <c r="B53" s="17" t="n">
        <v>2474</v>
      </c>
      <c r="C53" s="18">
        <f>(2029.0/B53*100)</f>
        <v/>
      </c>
      <c r="D53" s="19" t="n">
        <v>445</v>
      </c>
      <c r="E53" s="18" t="n">
        <v>42.71906072</v>
      </c>
      <c r="F53" s="20" t="n">
        <v>2.75325133</v>
      </c>
      <c r="G53" s="18" t="n">
        <v>49.96994421</v>
      </c>
      <c r="H53" s="20" t="n">
        <v>2.93103123</v>
      </c>
      <c r="I53" s="18" t="n">
        <v>0</v>
      </c>
      <c r="J53" s="20" t="n">
        <v>0</v>
      </c>
      <c r="K53" s="18" t="n">
        <v>6.2052217</v>
      </c>
      <c r="L53" s="20" t="n">
        <v>1.3911794</v>
      </c>
      <c r="M53" s="18" t="n">
        <v>0</v>
      </c>
      <c r="N53" s="20" t="n">
        <v>0</v>
      </c>
      <c r="O53" s="18" t="n">
        <v>0</v>
      </c>
      <c r="P53" s="20" t="n">
        <v>0</v>
      </c>
      <c r="Q53" s="18" t="n">
        <v>1.10577338</v>
      </c>
      <c r="R53" s="20" t="n">
        <v>0.56110371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(3029.0/B68*100)</f>
        <v/>
      </c>
      <c r="D68" s="19" t="n">
        <v>431</v>
      </c>
      <c r="E68" s="18" t="n">
        <v>47.62327876</v>
      </c>
      <c r="F68" s="20" t="n">
        <v>2.29024351</v>
      </c>
      <c r="G68" s="18" t="n">
        <v>51.65387349</v>
      </c>
      <c r="H68" s="20" t="n">
        <v>2.33345597</v>
      </c>
      <c r="I68" s="18" t="n">
        <v>0</v>
      </c>
      <c r="J68" s="20" t="n">
        <v>0</v>
      </c>
      <c r="K68" s="18" t="n">
        <v>0.45581193</v>
      </c>
      <c r="L68" s="20" t="n">
        <v>0.32317069</v>
      </c>
      <c r="M68" s="18" t="n">
        <v>0</v>
      </c>
      <c r="N68" s="20" t="n">
        <v>0</v>
      </c>
      <c r="O68" s="18" t="n">
        <v>0</v>
      </c>
      <c r="P68" s="20" t="n">
        <v>0</v>
      </c>
      <c r="Q68" s="18" t="n">
        <v>0.26703581</v>
      </c>
      <c r="R68" s="20" t="n">
        <v>0.20900439</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44.59926531</v>
      </c>
      <c r="F70" s="20" t="n">
        <v>1.74417115</v>
      </c>
      <c r="G70" s="18" t="n">
        <v>54.59401192</v>
      </c>
      <c r="H70" s="20" t="n">
        <v>1.67694293</v>
      </c>
      <c r="I70" s="18" t="n">
        <v>0</v>
      </c>
      <c r="J70" s="20" t="n">
        <v>0</v>
      </c>
      <c r="K70" s="18" t="n">
        <v>0.09553358000000001</v>
      </c>
      <c r="L70" s="20" t="n">
        <v>0.09540659</v>
      </c>
      <c r="M70" s="18" t="n">
        <v>0</v>
      </c>
      <c r="N70" s="20" t="n">
        <v>0</v>
      </c>
      <c r="O70" s="18" t="n">
        <v>0</v>
      </c>
      <c r="P70" s="20" t="n">
        <v>0</v>
      </c>
      <c r="Q70" s="18" t="n">
        <v>0.7111892</v>
      </c>
      <c r="R70" s="20" t="n">
        <v>0.26746601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(2622.0/B77*100)</f>
        <v/>
      </c>
      <c r="D77" s="19" t="n">
        <v>347</v>
      </c>
      <c r="E77" s="18" t="n">
        <v>52.47045681</v>
      </c>
      <c r="F77" s="20" t="n">
        <v>2.97523908</v>
      </c>
      <c r="G77" s="18" t="n">
        <v>44.91894913</v>
      </c>
      <c r="H77" s="20" t="n">
        <v>2.88062255</v>
      </c>
      <c r="I77" s="18" t="n">
        <v>0</v>
      </c>
      <c r="J77" s="20" t="n">
        <v>0</v>
      </c>
      <c r="K77" s="18" t="n">
        <v>1.22981274</v>
      </c>
      <c r="L77" s="20" t="n">
        <v>0.57345079</v>
      </c>
      <c r="M77" s="18" t="n">
        <v>0</v>
      </c>
      <c r="N77" s="20" t="n">
        <v>0</v>
      </c>
      <c r="O77" s="18" t="n">
        <v>0</v>
      </c>
      <c r="P77" s="20" t="n">
        <v>0</v>
      </c>
      <c r="Q77" s="18" t="n">
        <v>1.38078132</v>
      </c>
      <c r="R77" s="20" t="n">
        <v>0.61573736</v>
      </c>
    </row>
    <row r="78" spans="1:18">
      <c r="A78" s="15" t="s">
        <v>502</v>
      </c>
      <c r="B78" s="17" t="n">
        <v>7115</v>
      </c>
      <c r="C78" s="18">
        <f>(6214.0/B78*100)</f>
        <v/>
      </c>
      <c r="D78" s="19" t="n">
        <v>901</v>
      </c>
      <c r="E78" s="18" t="n">
        <v>44.26452812</v>
      </c>
      <c r="F78" s="20" t="n">
        <v>2.19051762</v>
      </c>
      <c r="G78" s="18" t="n">
        <v>54.88805577</v>
      </c>
      <c r="H78" s="20" t="n">
        <v>2.20516563</v>
      </c>
      <c r="I78" s="18" t="n">
        <v>0</v>
      </c>
      <c r="J78" s="20" t="n">
        <v>0</v>
      </c>
      <c r="K78" s="18" t="n">
        <v>0.31282591</v>
      </c>
      <c r="L78" s="20" t="n">
        <v>0.19150379</v>
      </c>
      <c r="M78" s="18" t="n">
        <v>0</v>
      </c>
      <c r="N78" s="20" t="n">
        <v>0</v>
      </c>
      <c r="O78" s="18" t="n">
        <v>0</v>
      </c>
      <c r="P78" s="20" t="n">
        <v>0</v>
      </c>
      <c r="Q78" s="18" t="n">
        <v>0.5345902</v>
      </c>
      <c r="R78" s="20" t="n">
        <v>0.30806009</v>
      </c>
    </row>
    <row r="79" spans="1:18">
      <c r="A79" s="15" t="s">
        <v>503</v>
      </c>
      <c r="B79" s="17" t="n">
        <v>3154</v>
      </c>
      <c r="C79" s="18">
        <f>(2773.0/B79*100)</f>
        <v/>
      </c>
      <c r="D79" s="19" t="n">
        <v>381</v>
      </c>
      <c r="E79" s="18" t="n">
        <v>30.17487025</v>
      </c>
      <c r="F79" s="20" t="n">
        <v>2.19035592</v>
      </c>
      <c r="G79" s="18" t="n">
        <v>68.75223169</v>
      </c>
      <c r="H79" s="20" t="n">
        <v>2.28069624</v>
      </c>
      <c r="I79" s="18" t="n">
        <v>0</v>
      </c>
      <c r="J79" s="20" t="n">
        <v>0</v>
      </c>
      <c r="K79" s="18" t="n">
        <v>0.50776284</v>
      </c>
      <c r="L79" s="20" t="n">
        <v>0.47355402</v>
      </c>
      <c r="M79" s="18" t="n">
        <v>0</v>
      </c>
      <c r="N79" s="20" t="n">
        <v>0</v>
      </c>
      <c r="O79" s="18" t="n">
        <v>0</v>
      </c>
      <c r="P79" s="20" t="n">
        <v>0</v>
      </c>
      <c r="Q79" s="18" t="n">
        <v>0.56513522</v>
      </c>
      <c r="R79" s="20" t="n">
        <v>0.42810969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(3066.0/B11*100)</f>
        <v/>
      </c>
      <c r="D11" s="19" t="n">
        <v>434</v>
      </c>
      <c r="E11" s="18" t="n">
        <v>45.12157002</v>
      </c>
      <c r="F11" s="20" t="n">
        <v>2.40579506</v>
      </c>
      <c r="G11" s="18" t="n">
        <v>47.6642002</v>
      </c>
      <c r="H11" s="20" t="n">
        <v>2.48799036</v>
      </c>
      <c r="I11" s="18" t="n">
        <v>0</v>
      </c>
      <c r="J11" s="20" t="n">
        <v>0</v>
      </c>
      <c r="K11" s="18" t="n">
        <v>0</v>
      </c>
      <c r="L11" s="20" t="n">
        <v>0</v>
      </c>
      <c r="M11" s="18" t="n">
        <v>0</v>
      </c>
      <c r="N11" s="20" t="n">
        <v>0</v>
      </c>
      <c r="O11" s="18" t="n">
        <v>0</v>
      </c>
      <c r="P11" s="20" t="n">
        <v>0</v>
      </c>
      <c r="Q11" s="18" t="n">
        <v>7.21422979</v>
      </c>
      <c r="R11" s="20" t="n">
        <v>1.59524291</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(3366.0/B28*100)</f>
        <v/>
      </c>
      <c r="D28" s="19" t="n">
        <v>437</v>
      </c>
      <c r="E28" s="18" t="n">
        <v>61.95085307</v>
      </c>
      <c r="F28" s="20" t="n">
        <v>2.81734482</v>
      </c>
      <c r="G28" s="18" t="n">
        <v>35.53125329</v>
      </c>
      <c r="H28" s="20" t="n">
        <v>2.74042211</v>
      </c>
      <c r="I28" s="18" t="n">
        <v>0</v>
      </c>
      <c r="J28" s="20" t="n">
        <v>0</v>
      </c>
      <c r="K28" s="18" t="n">
        <v>0</v>
      </c>
      <c r="L28" s="20" t="n">
        <v>0</v>
      </c>
      <c r="M28" s="18" t="n">
        <v>0</v>
      </c>
      <c r="N28" s="20" t="n">
        <v>0</v>
      </c>
      <c r="O28" s="18" t="n">
        <v>0</v>
      </c>
      <c r="P28" s="20" t="n">
        <v>0</v>
      </c>
      <c r="Q28" s="18" t="n">
        <v>2.51789365</v>
      </c>
      <c r="R28" s="20" t="n">
        <v>0.9243410399999999</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(10740.0/B46*100)</f>
        <v/>
      </c>
      <c r="D46" s="19" t="n">
        <v>1333</v>
      </c>
      <c r="E46" s="18" t="n">
        <v>45.73229153</v>
      </c>
      <c r="F46" s="20" t="n">
        <v>2.0370915</v>
      </c>
      <c r="G46" s="18" t="n">
        <v>45.0865596</v>
      </c>
      <c r="H46" s="20" t="n">
        <v>2.18040644</v>
      </c>
      <c r="I46" s="18" t="n">
        <v>0</v>
      </c>
      <c r="J46" s="20" t="n">
        <v>0</v>
      </c>
      <c r="K46" s="18" t="n">
        <v>0.29621404</v>
      </c>
      <c r="L46" s="20" t="n">
        <v>0.15389651</v>
      </c>
      <c r="M46" s="18" t="n">
        <v>0.26646029</v>
      </c>
      <c r="N46" s="20" t="n">
        <v>0.23941545</v>
      </c>
      <c r="O46" s="18" t="n">
        <v>0</v>
      </c>
      <c r="P46" s="20" t="n">
        <v>0</v>
      </c>
      <c r="Q46" s="18" t="n">
        <v>8.618474539999999</v>
      </c>
      <c r="R46" s="20" t="n">
        <v>1.08938755</v>
      </c>
    </row>
    <row r="47" spans="1:18">
      <c r="A47" s="15" t="s">
        <v>470</v>
      </c>
      <c r="B47" s="17" t="n">
        <v>2823</v>
      </c>
      <c r="C47" s="18">
        <f>(2476.0/B47*100)</f>
        <v/>
      </c>
      <c r="D47" s="19" t="n">
        <v>347</v>
      </c>
      <c r="E47" s="18" t="n">
        <v>36.50294113</v>
      </c>
      <c r="F47" s="20" t="n">
        <v>2.42405799</v>
      </c>
      <c r="G47" s="18" t="n">
        <v>55.43264583</v>
      </c>
      <c r="H47" s="20" t="n">
        <v>2.80357025</v>
      </c>
      <c r="I47" s="18" t="n">
        <v>0</v>
      </c>
      <c r="J47" s="20" t="n">
        <v>0</v>
      </c>
      <c r="K47" s="18" t="n">
        <v>0</v>
      </c>
      <c r="L47" s="20" t="n">
        <v>0</v>
      </c>
      <c r="M47" s="18" t="n">
        <v>0</v>
      </c>
      <c r="N47" s="20" t="n">
        <v>0</v>
      </c>
      <c r="O47" s="18" t="n">
        <v>0</v>
      </c>
      <c r="P47" s="20" t="n">
        <v>0</v>
      </c>
      <c r="Q47" s="18" t="n">
        <v>8.06441304</v>
      </c>
      <c r="R47" s="20" t="n">
        <v>1.35332636</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(5394.0/B49*100)</f>
        <v/>
      </c>
      <c r="D49" s="19" t="n">
        <v>764</v>
      </c>
      <c r="E49" s="18" t="n">
        <v>53.71465363</v>
      </c>
      <c r="F49" s="20" t="n">
        <v>2.08756872</v>
      </c>
      <c r="G49" s="18" t="n">
        <v>43.2735818</v>
      </c>
      <c r="H49" s="20" t="n">
        <v>2.13969705</v>
      </c>
      <c r="I49" s="18" t="n">
        <v>0</v>
      </c>
      <c r="J49" s="20" t="n">
        <v>0</v>
      </c>
      <c r="K49" s="18" t="n">
        <v>0.27427252</v>
      </c>
      <c r="L49" s="20" t="n">
        <v>0.16859681</v>
      </c>
      <c r="M49" s="18" t="n">
        <v>0.14563877</v>
      </c>
      <c r="N49" s="20" t="n">
        <v>0.14557384</v>
      </c>
      <c r="O49" s="18" t="n">
        <v>0</v>
      </c>
      <c r="P49" s="20" t="n">
        <v>0</v>
      </c>
      <c r="Q49" s="18" t="n">
        <v>2.59185328</v>
      </c>
      <c r="R49" s="20" t="n">
        <v>0.69899067</v>
      </c>
    </row>
    <row r="50" spans="1:18">
      <c r="A50" s="15" t="s">
        <v>473</v>
      </c>
      <c r="B50" s="17" t="n">
        <v>3494</v>
      </c>
      <c r="C50" s="18">
        <f>(3111.0/B50*100)</f>
        <v/>
      </c>
      <c r="D50" s="19" t="n">
        <v>383</v>
      </c>
      <c r="E50" s="18" t="n">
        <v>54.9593827</v>
      </c>
      <c r="F50" s="20" t="n">
        <v>2.35373442</v>
      </c>
      <c r="G50" s="18" t="n">
        <v>43.9905726</v>
      </c>
      <c r="H50" s="20" t="n">
        <v>2.34391163</v>
      </c>
      <c r="I50" s="18" t="n">
        <v>0</v>
      </c>
      <c r="J50" s="20" t="n">
        <v>0</v>
      </c>
      <c r="K50" s="18" t="n">
        <v>0.35571622</v>
      </c>
      <c r="L50" s="20" t="n">
        <v>0.35665661</v>
      </c>
      <c r="M50" s="18" t="n">
        <v>0</v>
      </c>
      <c r="N50" s="20" t="n">
        <v>0</v>
      </c>
      <c r="O50" s="18" t="n">
        <v>0</v>
      </c>
      <c r="P50" s="20" t="n">
        <v>0</v>
      </c>
      <c r="Q50" s="18" t="n">
        <v>0.69432849</v>
      </c>
      <c r="R50" s="20" t="n">
        <v>0.39192796</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59.82682308</v>
      </c>
      <c r="F52" s="20" t="n">
        <v>2.71620381</v>
      </c>
      <c r="G52" s="18" t="n">
        <v>35.57439417</v>
      </c>
      <c r="H52" s="20" t="n">
        <v>2.731759</v>
      </c>
      <c r="I52" s="18" t="n">
        <v>0</v>
      </c>
      <c r="J52" s="20" t="n">
        <v>0</v>
      </c>
      <c r="K52" s="18" t="n">
        <v>0</v>
      </c>
      <c r="L52" s="20" t="n">
        <v>0</v>
      </c>
      <c r="M52" s="18" t="n">
        <v>0</v>
      </c>
      <c r="N52" s="20" t="n">
        <v>0</v>
      </c>
      <c r="O52" s="18" t="n">
        <v>0</v>
      </c>
      <c r="P52" s="20" t="n">
        <v>0</v>
      </c>
      <c r="Q52" s="18" t="n">
        <v>4.59878276</v>
      </c>
      <c r="R52" s="20" t="n">
        <v>1.30077598</v>
      </c>
    </row>
    <row r="53" spans="1:18">
      <c r="A53" s="15" t="s">
        <v>476</v>
      </c>
      <c r="B53" s="17" t="n">
        <v>2474</v>
      </c>
      <c r="C53" s="18">
        <f>(2031.0/B53*100)</f>
        <v/>
      </c>
      <c r="D53" s="19" t="n">
        <v>443</v>
      </c>
      <c r="E53" s="18" t="n">
        <v>63.20099005</v>
      </c>
      <c r="F53" s="20" t="n">
        <v>2.34229585</v>
      </c>
      <c r="G53" s="18" t="n">
        <v>19.88346123</v>
      </c>
      <c r="H53" s="20" t="n">
        <v>2.41239563</v>
      </c>
      <c r="I53" s="18" t="n">
        <v>0</v>
      </c>
      <c r="J53" s="20" t="n">
        <v>0</v>
      </c>
      <c r="K53" s="18" t="n">
        <v>7.35878773</v>
      </c>
      <c r="L53" s="20" t="n">
        <v>1.52366069</v>
      </c>
      <c r="M53" s="18" t="n">
        <v>0.49778437</v>
      </c>
      <c r="N53" s="20" t="n">
        <v>0.53945058</v>
      </c>
      <c r="O53" s="18" t="n">
        <v>0</v>
      </c>
      <c r="P53" s="20" t="n">
        <v>0</v>
      </c>
      <c r="Q53" s="18" t="n">
        <v>9.05897661</v>
      </c>
      <c r="R53" s="20" t="n">
        <v>1.54157183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(3040.0/B68*100)</f>
        <v/>
      </c>
      <c r="D68" s="19" t="n">
        <v>420</v>
      </c>
      <c r="E68" s="18" t="n">
        <v>58.48941744</v>
      </c>
      <c r="F68" s="20" t="n">
        <v>2.53044717</v>
      </c>
      <c r="G68" s="18" t="n">
        <v>34.83584029</v>
      </c>
      <c r="H68" s="20" t="n">
        <v>2.25075631</v>
      </c>
      <c r="I68" s="18" t="n">
        <v>0</v>
      </c>
      <c r="J68" s="20" t="n">
        <v>0</v>
      </c>
      <c r="K68" s="18" t="n">
        <v>0.46829681</v>
      </c>
      <c r="L68" s="20" t="n">
        <v>0.33185949</v>
      </c>
      <c r="M68" s="18" t="n">
        <v>0</v>
      </c>
      <c r="N68" s="20" t="n">
        <v>0</v>
      </c>
      <c r="O68" s="18" t="n">
        <v>0</v>
      </c>
      <c r="P68" s="20" t="n">
        <v>0</v>
      </c>
      <c r="Q68" s="18" t="n">
        <v>6.20644546</v>
      </c>
      <c r="R68" s="20" t="n">
        <v>1.32278504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65.38524391999999</v>
      </c>
      <c r="F70" s="20" t="n">
        <v>1.77722791</v>
      </c>
      <c r="G70" s="18" t="n">
        <v>31.27219484</v>
      </c>
      <c r="H70" s="20" t="n">
        <v>1.69548248</v>
      </c>
      <c r="I70" s="18" t="n">
        <v>0</v>
      </c>
      <c r="J70" s="20" t="n">
        <v>0</v>
      </c>
      <c r="K70" s="18" t="n">
        <v>0.52079651</v>
      </c>
      <c r="L70" s="20" t="n">
        <v>0.23315054</v>
      </c>
      <c r="M70" s="18" t="n">
        <v>0.09553358000000001</v>
      </c>
      <c r="N70" s="20" t="n">
        <v>0.09537277</v>
      </c>
      <c r="O70" s="18" t="n">
        <v>0</v>
      </c>
      <c r="P70" s="20" t="n">
        <v>0</v>
      </c>
      <c r="Q70" s="18" t="n">
        <v>2.72623115</v>
      </c>
      <c r="R70" s="20" t="n">
        <v>0.56051312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(2625.0/B77*100)</f>
        <v/>
      </c>
      <c r="D77" s="19" t="n">
        <v>344</v>
      </c>
      <c r="E77" s="18" t="n">
        <v>67.37031464</v>
      </c>
      <c r="F77" s="20" t="n">
        <v>2.44444179</v>
      </c>
      <c r="G77" s="18" t="n">
        <v>19.96389773</v>
      </c>
      <c r="H77" s="20" t="n">
        <v>2.06467981</v>
      </c>
      <c r="I77" s="18" t="n">
        <v>0</v>
      </c>
      <c r="J77" s="20" t="n">
        <v>0</v>
      </c>
      <c r="K77" s="18" t="n">
        <v>1.54082218</v>
      </c>
      <c r="L77" s="20" t="n">
        <v>0.65407422</v>
      </c>
      <c r="M77" s="18" t="n">
        <v>0.34426501</v>
      </c>
      <c r="N77" s="20" t="n">
        <v>0.33869748</v>
      </c>
      <c r="O77" s="18" t="n">
        <v>0</v>
      </c>
      <c r="P77" s="20" t="n">
        <v>0</v>
      </c>
      <c r="Q77" s="18" t="n">
        <v>10.78070044</v>
      </c>
      <c r="R77" s="20" t="n">
        <v>1.61453301</v>
      </c>
    </row>
    <row r="78" spans="1:18">
      <c r="A78" s="15" t="s">
        <v>502</v>
      </c>
      <c r="B78" s="17" t="n">
        <v>7115</v>
      </c>
      <c r="C78" s="18">
        <f>(6216.0/B78*100)</f>
        <v/>
      </c>
      <c r="D78" s="19" t="n">
        <v>899</v>
      </c>
      <c r="E78" s="18" t="n">
        <v>55.53032939</v>
      </c>
      <c r="F78" s="20" t="n">
        <v>2.20976791</v>
      </c>
      <c r="G78" s="18" t="n">
        <v>42.72522466</v>
      </c>
      <c r="H78" s="20" t="n">
        <v>2.21031338</v>
      </c>
      <c r="I78" s="18" t="n">
        <v>0</v>
      </c>
      <c r="J78" s="20" t="n">
        <v>0</v>
      </c>
      <c r="K78" s="18" t="n">
        <v>0.37934907</v>
      </c>
      <c r="L78" s="20" t="n">
        <v>0.20343501</v>
      </c>
      <c r="M78" s="18" t="n">
        <v>0</v>
      </c>
      <c r="N78" s="20" t="n">
        <v>0</v>
      </c>
      <c r="O78" s="18" t="n">
        <v>0</v>
      </c>
      <c r="P78" s="20" t="n">
        <v>0</v>
      </c>
      <c r="Q78" s="18" t="n">
        <v>1.36509688</v>
      </c>
      <c r="R78" s="20" t="n">
        <v>0.44176853</v>
      </c>
    </row>
    <row r="79" spans="1:18">
      <c r="A79" s="15" t="s">
        <v>503</v>
      </c>
      <c r="B79" s="17" t="n">
        <v>3154</v>
      </c>
      <c r="C79" s="18">
        <f>(2773.0/B79*100)</f>
        <v/>
      </c>
      <c r="D79" s="19" t="n">
        <v>381</v>
      </c>
      <c r="E79" s="18" t="n">
        <v>49.68900734</v>
      </c>
      <c r="F79" s="20" t="n">
        <v>2.77988991</v>
      </c>
      <c r="G79" s="18" t="n">
        <v>40.21681256</v>
      </c>
      <c r="H79" s="20" t="n">
        <v>2.66105991</v>
      </c>
      <c r="I79" s="18" t="n">
        <v>0</v>
      </c>
      <c r="J79" s="20" t="n">
        <v>0</v>
      </c>
      <c r="K79" s="18" t="n">
        <v>0.50776284</v>
      </c>
      <c r="L79" s="20" t="n">
        <v>0.47355402</v>
      </c>
      <c r="M79" s="18" t="n">
        <v>0.23760504</v>
      </c>
      <c r="N79" s="20" t="n">
        <v>0.24580058</v>
      </c>
      <c r="O79" s="18" t="n">
        <v>0</v>
      </c>
      <c r="P79" s="20" t="n">
        <v>0</v>
      </c>
      <c r="Q79" s="18" t="n">
        <v>9.348812219999999</v>
      </c>
      <c r="R79" s="20" t="n">
        <v>1.63219454</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(3066.0/B11*100)</f>
        <v/>
      </c>
      <c r="D11" s="19" t="n">
        <v>434</v>
      </c>
      <c r="E11" s="18" t="n">
        <v>56.46299914</v>
      </c>
      <c r="F11" s="20" t="n">
        <v>3.02583704</v>
      </c>
      <c r="G11" s="18" t="n">
        <v>33.59690118</v>
      </c>
      <c r="H11" s="20" t="n">
        <v>2.99158024</v>
      </c>
      <c r="I11" s="18" t="n">
        <v>0</v>
      </c>
      <c r="J11" s="20" t="n">
        <v>0</v>
      </c>
      <c r="K11" s="18" t="n">
        <v>0.29030887</v>
      </c>
      <c r="L11" s="20" t="n">
        <v>0.29363306</v>
      </c>
      <c r="M11" s="18" t="n">
        <v>0</v>
      </c>
      <c r="N11" s="20" t="n">
        <v>0</v>
      </c>
      <c r="O11" s="18" t="n">
        <v>0</v>
      </c>
      <c r="P11" s="20" t="n">
        <v>0</v>
      </c>
      <c r="Q11" s="18" t="n">
        <v>9.649790810000001</v>
      </c>
      <c r="R11" s="20" t="n">
        <v>2.33449089</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(3366.0/B28*100)</f>
        <v/>
      </c>
      <c r="D28" s="19" t="n">
        <v>437</v>
      </c>
      <c r="E28" s="18" t="n">
        <v>63.99141004</v>
      </c>
      <c r="F28" s="20" t="n">
        <v>2.40289176</v>
      </c>
      <c r="G28" s="18" t="n">
        <v>36.00858996</v>
      </c>
      <c r="H28" s="20" t="n">
        <v>2.40289176</v>
      </c>
      <c r="I28" s="18" t="n">
        <v>0</v>
      </c>
      <c r="J28" s="20" t="n">
        <v>0</v>
      </c>
      <c r="K28" s="18" t="n">
        <v>0</v>
      </c>
      <c r="L28" s="20" t="n">
        <v>0</v>
      </c>
      <c r="M28" s="18" t="n">
        <v>0</v>
      </c>
      <c r="N28" s="20" t="n">
        <v>0</v>
      </c>
      <c r="O28" s="18" t="n">
        <v>0</v>
      </c>
      <c r="P28" s="20" t="n">
        <v>0</v>
      </c>
      <c r="Q28" s="18" t="n">
        <v>0</v>
      </c>
      <c r="R28" s="20" t="n">
        <v>0</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(10740.0/B46*100)</f>
        <v/>
      </c>
      <c r="D46" s="19" t="n">
        <v>1333</v>
      </c>
      <c r="E46" s="18" t="n">
        <v>61.31546787</v>
      </c>
      <c r="F46" s="20" t="n">
        <v>1.84824913</v>
      </c>
      <c r="G46" s="18" t="n">
        <v>24.82114053</v>
      </c>
      <c r="H46" s="20" t="n">
        <v>1.66589323</v>
      </c>
      <c r="I46" s="18" t="n">
        <v>0</v>
      </c>
      <c r="J46" s="20" t="n">
        <v>0</v>
      </c>
      <c r="K46" s="18" t="n">
        <v>0.45125266</v>
      </c>
      <c r="L46" s="20" t="n">
        <v>0.20457739</v>
      </c>
      <c r="M46" s="18" t="n">
        <v>0.26646029</v>
      </c>
      <c r="N46" s="20" t="n">
        <v>0.23941545</v>
      </c>
      <c r="O46" s="18" t="n">
        <v>0</v>
      </c>
      <c r="P46" s="20" t="n">
        <v>0</v>
      </c>
      <c r="Q46" s="18" t="n">
        <v>13.14567865</v>
      </c>
      <c r="R46" s="20" t="n">
        <v>0.97851155</v>
      </c>
    </row>
    <row r="47" spans="1:18">
      <c r="A47" s="15" t="s">
        <v>470</v>
      </c>
      <c r="B47" s="17" t="n">
        <v>2823</v>
      </c>
      <c r="C47" s="18">
        <f>(2476.0/B47*100)</f>
        <v/>
      </c>
      <c r="D47" s="19" t="n">
        <v>347</v>
      </c>
      <c r="E47" s="18" t="n">
        <v>33.33440939</v>
      </c>
      <c r="F47" s="20" t="n">
        <v>2.79053466</v>
      </c>
      <c r="G47" s="18" t="n">
        <v>60.7016986</v>
      </c>
      <c r="H47" s="20" t="n">
        <v>2.99370459</v>
      </c>
      <c r="I47" s="18" t="n">
        <v>0</v>
      </c>
      <c r="J47" s="20" t="n">
        <v>0</v>
      </c>
      <c r="K47" s="18" t="n">
        <v>0</v>
      </c>
      <c r="L47" s="20" t="n">
        <v>0</v>
      </c>
      <c r="M47" s="18" t="n">
        <v>0</v>
      </c>
      <c r="N47" s="20" t="n">
        <v>0</v>
      </c>
      <c r="O47" s="18" t="n">
        <v>0</v>
      </c>
      <c r="P47" s="20" t="n">
        <v>0</v>
      </c>
      <c r="Q47" s="18" t="n">
        <v>5.96389201</v>
      </c>
      <c r="R47" s="20" t="n">
        <v>1.21708043</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(5394.0/B49*100)</f>
        <v/>
      </c>
      <c r="D49" s="19" t="n">
        <v>764</v>
      </c>
      <c r="E49" s="18" t="n">
        <v>57.42390226</v>
      </c>
      <c r="F49" s="20" t="n">
        <v>2.38580751</v>
      </c>
      <c r="G49" s="18" t="n">
        <v>41.08971129</v>
      </c>
      <c r="H49" s="20" t="n">
        <v>2.42935984</v>
      </c>
      <c r="I49" s="18" t="n">
        <v>0</v>
      </c>
      <c r="J49" s="20" t="n">
        <v>0</v>
      </c>
      <c r="K49" s="18" t="n">
        <v>0.30699472</v>
      </c>
      <c r="L49" s="20" t="n">
        <v>0.17234411</v>
      </c>
      <c r="M49" s="18" t="n">
        <v>0.14563877</v>
      </c>
      <c r="N49" s="20" t="n">
        <v>0.14557384</v>
      </c>
      <c r="O49" s="18" t="n">
        <v>0</v>
      </c>
      <c r="P49" s="20" t="n">
        <v>0</v>
      </c>
      <c r="Q49" s="18" t="n">
        <v>1.03375296</v>
      </c>
      <c r="R49" s="20" t="n">
        <v>0.43529893</v>
      </c>
    </row>
    <row r="50" spans="1:18">
      <c r="A50" s="15" t="s">
        <v>473</v>
      </c>
      <c r="B50" s="17" t="n">
        <v>3494</v>
      </c>
      <c r="C50" s="18">
        <f>(3110.0/B50*100)</f>
        <v/>
      </c>
      <c r="D50" s="19" t="n">
        <v>384</v>
      </c>
      <c r="E50" s="18" t="n">
        <v>45.540103</v>
      </c>
      <c r="F50" s="20" t="n">
        <v>2.90414406</v>
      </c>
      <c r="G50" s="18" t="n">
        <v>41.8437182</v>
      </c>
      <c r="H50" s="20" t="n">
        <v>2.74655227</v>
      </c>
      <c r="I50" s="18" t="n">
        <v>0</v>
      </c>
      <c r="J50" s="20" t="n">
        <v>0</v>
      </c>
      <c r="K50" s="18" t="n">
        <v>0.35521217</v>
      </c>
      <c r="L50" s="20" t="n">
        <v>0.35613529</v>
      </c>
      <c r="M50" s="18" t="n">
        <v>0.33944526</v>
      </c>
      <c r="N50" s="20" t="n">
        <v>0.31253456</v>
      </c>
      <c r="O50" s="18" t="n">
        <v>0</v>
      </c>
      <c r="P50" s="20" t="n">
        <v>0</v>
      </c>
      <c r="Q50" s="18" t="n">
        <v>11.92152136</v>
      </c>
      <c r="R50" s="20" t="n">
        <v>1.91213411</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49.14656036</v>
      </c>
      <c r="F52" s="20" t="n">
        <v>2.58015506</v>
      </c>
      <c r="G52" s="18" t="n">
        <v>49.48552538</v>
      </c>
      <c r="H52" s="20" t="n">
        <v>2.70890881</v>
      </c>
      <c r="I52" s="18" t="n">
        <v>0</v>
      </c>
      <c r="J52" s="20" t="n">
        <v>0</v>
      </c>
      <c r="K52" s="18" t="n">
        <v>0</v>
      </c>
      <c r="L52" s="20" t="n">
        <v>0</v>
      </c>
      <c r="M52" s="18" t="n">
        <v>0</v>
      </c>
      <c r="N52" s="20" t="n">
        <v>0</v>
      </c>
      <c r="O52" s="18" t="n">
        <v>0</v>
      </c>
      <c r="P52" s="20" t="n">
        <v>0</v>
      </c>
      <c r="Q52" s="18" t="n">
        <v>1.36791426</v>
      </c>
      <c r="R52" s="20" t="n">
        <v>0.71155999</v>
      </c>
    </row>
    <row r="53" spans="1:18">
      <c r="A53" s="15" t="s">
        <v>476</v>
      </c>
      <c r="B53" s="17" t="n">
        <v>2474</v>
      </c>
      <c r="C53" s="18">
        <f>(2031.0/B53*100)</f>
        <v/>
      </c>
      <c r="D53" s="19" t="n">
        <v>443</v>
      </c>
      <c r="E53" s="18" t="n">
        <v>49.55289085</v>
      </c>
      <c r="F53" s="20" t="n">
        <v>2.84867053</v>
      </c>
      <c r="G53" s="18" t="n">
        <v>40.2872641</v>
      </c>
      <c r="H53" s="20" t="n">
        <v>2.575165</v>
      </c>
      <c r="I53" s="18" t="n">
        <v>0</v>
      </c>
      <c r="J53" s="20" t="n">
        <v>0</v>
      </c>
      <c r="K53" s="18" t="n">
        <v>7.5655946</v>
      </c>
      <c r="L53" s="20" t="n">
        <v>1.53983897</v>
      </c>
      <c r="M53" s="18" t="n">
        <v>0.49778437</v>
      </c>
      <c r="N53" s="20" t="n">
        <v>0.53945058</v>
      </c>
      <c r="O53" s="18" t="n">
        <v>0</v>
      </c>
      <c r="P53" s="20" t="n">
        <v>0</v>
      </c>
      <c r="Q53" s="18" t="n">
        <v>2.09646607</v>
      </c>
      <c r="R53" s="20" t="n">
        <v>0.64242048</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(3040.0/B68*100)</f>
        <v/>
      </c>
      <c r="D68" s="19" t="n">
        <v>420</v>
      </c>
      <c r="E68" s="18" t="n">
        <v>72.07284112000001</v>
      </c>
      <c r="F68" s="20" t="n">
        <v>2.62307511</v>
      </c>
      <c r="G68" s="18" t="n">
        <v>26.51793615</v>
      </c>
      <c r="H68" s="20" t="n">
        <v>2.60032267</v>
      </c>
      <c r="I68" s="18" t="n">
        <v>0</v>
      </c>
      <c r="J68" s="20" t="n">
        <v>0</v>
      </c>
      <c r="K68" s="18" t="n">
        <v>0.46829681</v>
      </c>
      <c r="L68" s="20" t="n">
        <v>0.33185949</v>
      </c>
      <c r="M68" s="18" t="n">
        <v>0</v>
      </c>
      <c r="N68" s="20" t="n">
        <v>0</v>
      </c>
      <c r="O68" s="18" t="n">
        <v>0</v>
      </c>
      <c r="P68" s="20" t="n">
        <v>0</v>
      </c>
      <c r="Q68" s="18" t="n">
        <v>0.94092592</v>
      </c>
      <c r="R68" s="20" t="n">
        <v>0.4620207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61.4210906</v>
      </c>
      <c r="F70" s="20" t="n">
        <v>1.52765509</v>
      </c>
      <c r="G70" s="18" t="n">
        <v>37.36116679</v>
      </c>
      <c r="H70" s="20" t="n">
        <v>1.57065441</v>
      </c>
      <c r="I70" s="18" t="n">
        <v>0</v>
      </c>
      <c r="J70" s="20" t="n">
        <v>0</v>
      </c>
      <c r="K70" s="18" t="n">
        <v>0.52079651</v>
      </c>
      <c r="L70" s="20" t="n">
        <v>0.23315054</v>
      </c>
      <c r="M70" s="18" t="n">
        <v>0.09553358000000001</v>
      </c>
      <c r="N70" s="20" t="n">
        <v>0.09537277</v>
      </c>
      <c r="O70" s="18" t="n">
        <v>0</v>
      </c>
      <c r="P70" s="20" t="n">
        <v>0</v>
      </c>
      <c r="Q70" s="18" t="n">
        <v>0.60141252</v>
      </c>
      <c r="R70" s="20" t="n">
        <v>0.25077331</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(2626.0/B77*100)</f>
        <v/>
      </c>
      <c r="D77" s="19" t="n">
        <v>343</v>
      </c>
      <c r="E77" s="18" t="n">
        <v>82.06052440000001</v>
      </c>
      <c r="F77" s="20" t="n">
        <v>2.42697993</v>
      </c>
      <c r="G77" s="18" t="n">
        <v>13.86266907</v>
      </c>
      <c r="H77" s="20" t="n">
        <v>2.09496358</v>
      </c>
      <c r="I77" s="18" t="n">
        <v>0</v>
      </c>
      <c r="J77" s="20" t="n">
        <v>0</v>
      </c>
      <c r="K77" s="18" t="n">
        <v>1.54510801</v>
      </c>
      <c r="L77" s="20" t="n">
        <v>0.6556134</v>
      </c>
      <c r="M77" s="18" t="n">
        <v>0.49967124</v>
      </c>
      <c r="N77" s="20" t="n">
        <v>0.37011496</v>
      </c>
      <c r="O77" s="18" t="n">
        <v>0</v>
      </c>
      <c r="P77" s="20" t="n">
        <v>0</v>
      </c>
      <c r="Q77" s="18" t="n">
        <v>2.03202728</v>
      </c>
      <c r="R77" s="20" t="n">
        <v>0.80641551</v>
      </c>
    </row>
    <row r="78" spans="1:18">
      <c r="A78" s="15" t="s">
        <v>502</v>
      </c>
      <c r="B78" s="17" t="n">
        <v>7115</v>
      </c>
      <c r="C78" s="18">
        <f>(6215.0/B78*100)</f>
        <v/>
      </c>
      <c r="D78" s="19" t="n">
        <v>900</v>
      </c>
      <c r="E78" s="18" t="n">
        <v>40.38262421</v>
      </c>
      <c r="F78" s="20" t="n">
        <v>2.08974579</v>
      </c>
      <c r="G78" s="18" t="n">
        <v>58.45386311</v>
      </c>
      <c r="H78" s="20" t="n">
        <v>2.08366568</v>
      </c>
      <c r="I78" s="18" t="n">
        <v>0</v>
      </c>
      <c r="J78" s="20" t="n">
        <v>0</v>
      </c>
      <c r="K78" s="18" t="n">
        <v>0.37877521</v>
      </c>
      <c r="L78" s="20" t="n">
        <v>0.2031344</v>
      </c>
      <c r="M78" s="18" t="n">
        <v>0</v>
      </c>
      <c r="N78" s="20" t="n">
        <v>0</v>
      </c>
      <c r="O78" s="18" t="n">
        <v>0</v>
      </c>
      <c r="P78" s="20" t="n">
        <v>0</v>
      </c>
      <c r="Q78" s="18" t="n">
        <v>0.78473747</v>
      </c>
      <c r="R78" s="20" t="n">
        <v>0.37483393</v>
      </c>
    </row>
    <row r="79" spans="1:18">
      <c r="A79" s="15" t="s">
        <v>503</v>
      </c>
      <c r="B79" s="17" t="n">
        <v>3154</v>
      </c>
      <c r="C79" s="18">
        <f>(2773.0/B79*100)</f>
        <v/>
      </c>
      <c r="D79" s="19" t="n">
        <v>381</v>
      </c>
      <c r="E79" s="18" t="n">
        <v>35.80593195</v>
      </c>
      <c r="F79" s="20" t="n">
        <v>2.34226621</v>
      </c>
      <c r="G79" s="18" t="n">
        <v>59.89286299</v>
      </c>
      <c r="H79" s="20" t="n">
        <v>2.48478193</v>
      </c>
      <c r="I79" s="18" t="n">
        <v>0</v>
      </c>
      <c r="J79" s="20" t="n">
        <v>0</v>
      </c>
      <c r="K79" s="18" t="n">
        <v>0.50776284</v>
      </c>
      <c r="L79" s="20" t="n">
        <v>0.47355402</v>
      </c>
      <c r="M79" s="18" t="n">
        <v>0.23760504</v>
      </c>
      <c r="N79" s="20" t="n">
        <v>0.24580058</v>
      </c>
      <c r="O79" s="18" t="n">
        <v>0</v>
      </c>
      <c r="P79" s="20" t="n">
        <v>0</v>
      </c>
      <c r="Q79" s="18" t="n">
        <v>3.55583718</v>
      </c>
      <c r="R79" s="20" t="n">
        <v>1.08769499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(3066.0/B11*100)</f>
        <v/>
      </c>
      <c r="D11" s="19" t="n">
        <v>434</v>
      </c>
      <c r="E11" s="18" t="n">
        <v>26.07553869</v>
      </c>
      <c r="F11" s="20" t="n">
        <v>2.0212522</v>
      </c>
      <c r="G11" s="18" t="n">
        <v>72.70750317</v>
      </c>
      <c r="H11" s="20" t="n">
        <v>2.0376968</v>
      </c>
      <c r="I11" s="18" t="n">
        <v>0</v>
      </c>
      <c r="J11" s="20" t="n">
        <v>0</v>
      </c>
      <c r="K11" s="18" t="n">
        <v>0.29030887</v>
      </c>
      <c r="L11" s="20" t="n">
        <v>0.29363306</v>
      </c>
      <c r="M11" s="18" t="n">
        <v>0</v>
      </c>
      <c r="N11" s="20" t="n">
        <v>0</v>
      </c>
      <c r="O11" s="18" t="n">
        <v>0</v>
      </c>
      <c r="P11" s="20" t="n">
        <v>0</v>
      </c>
      <c r="Q11" s="18" t="n">
        <v>0.92664927</v>
      </c>
      <c r="R11" s="20" t="n">
        <v>0.5052187299999999</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(3366.0/B28*100)</f>
        <v/>
      </c>
      <c r="D28" s="19" t="n">
        <v>437</v>
      </c>
      <c r="E28" s="18" t="n">
        <v>30.44666328</v>
      </c>
      <c r="F28" s="20" t="n">
        <v>2.49625607</v>
      </c>
      <c r="G28" s="18" t="n">
        <v>69.55333672</v>
      </c>
      <c r="H28" s="20" t="n">
        <v>2.49625607</v>
      </c>
      <c r="I28" s="18" t="n">
        <v>0</v>
      </c>
      <c r="J28" s="20" t="n">
        <v>0</v>
      </c>
      <c r="K28" s="18" t="n">
        <v>0</v>
      </c>
      <c r="L28" s="20" t="n">
        <v>0</v>
      </c>
      <c r="M28" s="18" t="n">
        <v>0</v>
      </c>
      <c r="N28" s="20" t="n">
        <v>0</v>
      </c>
      <c r="O28" s="18" t="n">
        <v>0</v>
      </c>
      <c r="P28" s="20" t="n">
        <v>0</v>
      </c>
      <c r="Q28" s="18" t="n">
        <v>0</v>
      </c>
      <c r="R28" s="20" t="n">
        <v>0</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(10740.0/B46*100)</f>
        <v/>
      </c>
      <c r="D46" s="19" t="n">
        <v>1333</v>
      </c>
      <c r="E46" s="18" t="n">
        <v>27.45434799</v>
      </c>
      <c r="F46" s="20" t="n">
        <v>1.68142075</v>
      </c>
      <c r="G46" s="18" t="n">
        <v>71.60385623000001</v>
      </c>
      <c r="H46" s="20" t="n">
        <v>1.68652817</v>
      </c>
      <c r="I46" s="18" t="n">
        <v>0</v>
      </c>
      <c r="J46" s="20" t="n">
        <v>0</v>
      </c>
      <c r="K46" s="18" t="n">
        <v>0.5494352</v>
      </c>
      <c r="L46" s="20" t="n">
        <v>0.21634693</v>
      </c>
      <c r="M46" s="18" t="n">
        <v>0</v>
      </c>
      <c r="N46" s="20" t="n">
        <v>0</v>
      </c>
      <c r="O46" s="18" t="n">
        <v>0</v>
      </c>
      <c r="P46" s="20" t="n">
        <v>0</v>
      </c>
      <c r="Q46" s="18" t="n">
        <v>0.39236058</v>
      </c>
      <c r="R46" s="20" t="n">
        <v>0.23660733</v>
      </c>
    </row>
    <row r="47" spans="1:18">
      <c r="A47" s="15" t="s">
        <v>470</v>
      </c>
      <c r="B47" s="17" t="n">
        <v>2823</v>
      </c>
      <c r="C47" s="18">
        <f>(2476.0/B47*100)</f>
        <v/>
      </c>
      <c r="D47" s="19" t="n">
        <v>347</v>
      </c>
      <c r="E47" s="18" t="n">
        <v>23.59192475</v>
      </c>
      <c r="F47" s="20" t="n">
        <v>2.57092031</v>
      </c>
      <c r="G47" s="18" t="n">
        <v>76.08989516</v>
      </c>
      <c r="H47" s="20" t="n">
        <v>2.47767033</v>
      </c>
      <c r="I47" s="18" t="n">
        <v>0</v>
      </c>
      <c r="J47" s="20" t="n">
        <v>0</v>
      </c>
      <c r="K47" s="18" t="n">
        <v>0</v>
      </c>
      <c r="L47" s="20" t="n">
        <v>0</v>
      </c>
      <c r="M47" s="18" t="n">
        <v>0</v>
      </c>
      <c r="N47" s="20" t="n">
        <v>0</v>
      </c>
      <c r="O47" s="18" t="n">
        <v>0</v>
      </c>
      <c r="P47" s="20" t="n">
        <v>0</v>
      </c>
      <c r="Q47" s="18" t="n">
        <v>0.31818009</v>
      </c>
      <c r="R47" s="20" t="n">
        <v>0.34373382</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(5394.0/B49*100)</f>
        <v/>
      </c>
      <c r="D49" s="19" t="n">
        <v>764</v>
      </c>
      <c r="E49" s="18" t="n">
        <v>29.97818826</v>
      </c>
      <c r="F49" s="20" t="n">
        <v>2.33600105</v>
      </c>
      <c r="G49" s="18" t="n">
        <v>68.28713646999999</v>
      </c>
      <c r="H49" s="20" t="n">
        <v>2.43443123</v>
      </c>
      <c r="I49" s="18" t="n">
        <v>0</v>
      </c>
      <c r="J49" s="20" t="n">
        <v>0</v>
      </c>
      <c r="K49" s="18" t="n">
        <v>0.43754634</v>
      </c>
      <c r="L49" s="20" t="n">
        <v>0.22408579</v>
      </c>
      <c r="M49" s="18" t="n">
        <v>0</v>
      </c>
      <c r="N49" s="20" t="n">
        <v>0</v>
      </c>
      <c r="O49" s="18" t="n">
        <v>0</v>
      </c>
      <c r="P49" s="20" t="n">
        <v>0</v>
      </c>
      <c r="Q49" s="18" t="n">
        <v>1.29712894</v>
      </c>
      <c r="R49" s="20" t="n">
        <v>0.48681902</v>
      </c>
    </row>
    <row r="50" spans="1:18">
      <c r="A50" s="15" t="s">
        <v>473</v>
      </c>
      <c r="B50" s="17" t="n">
        <v>3494</v>
      </c>
      <c r="C50" s="18">
        <f>(3110.0/B50*100)</f>
        <v/>
      </c>
      <c r="D50" s="19" t="n">
        <v>384</v>
      </c>
      <c r="E50" s="18" t="n">
        <v>31.63569296</v>
      </c>
      <c r="F50" s="20" t="n">
        <v>2.63075995</v>
      </c>
      <c r="G50" s="18" t="n">
        <v>67.73362473</v>
      </c>
      <c r="H50" s="20" t="n">
        <v>2.66874082</v>
      </c>
      <c r="I50" s="18" t="n">
        <v>0</v>
      </c>
      <c r="J50" s="20" t="n">
        <v>0</v>
      </c>
      <c r="K50" s="18" t="n">
        <v>0.35521217</v>
      </c>
      <c r="L50" s="20" t="n">
        <v>0.35613529</v>
      </c>
      <c r="M50" s="18" t="n">
        <v>0</v>
      </c>
      <c r="N50" s="20" t="n">
        <v>0</v>
      </c>
      <c r="O50" s="18" t="n">
        <v>0</v>
      </c>
      <c r="P50" s="20" t="n">
        <v>0</v>
      </c>
      <c r="Q50" s="18" t="n">
        <v>0.27547014</v>
      </c>
      <c r="R50" s="20" t="n">
        <v>0.19660819</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(2421.0/B52*100)</f>
        <v/>
      </c>
      <c r="D52" s="19" t="n">
        <v>339</v>
      </c>
      <c r="E52" s="18" t="n">
        <v>22.97161365</v>
      </c>
      <c r="F52" s="20" t="n">
        <v>2.6267777</v>
      </c>
      <c r="G52" s="18" t="n">
        <v>75.87380299</v>
      </c>
      <c r="H52" s="20" t="n">
        <v>2.69884711</v>
      </c>
      <c r="I52" s="18" t="n">
        <v>0</v>
      </c>
      <c r="J52" s="20" t="n">
        <v>0</v>
      </c>
      <c r="K52" s="18" t="n">
        <v>0</v>
      </c>
      <c r="L52" s="20" t="n">
        <v>0</v>
      </c>
      <c r="M52" s="18" t="n">
        <v>0</v>
      </c>
      <c r="N52" s="20" t="n">
        <v>0</v>
      </c>
      <c r="O52" s="18" t="n">
        <v>0</v>
      </c>
      <c r="P52" s="20" t="n">
        <v>0</v>
      </c>
      <c r="Q52" s="18" t="n">
        <v>1.15458336</v>
      </c>
      <c r="R52" s="20" t="n">
        <v>0.70162548</v>
      </c>
    </row>
    <row r="53" spans="1:18">
      <c r="A53" s="15" t="s">
        <v>476</v>
      </c>
      <c r="B53" s="17" t="n">
        <v>2474</v>
      </c>
      <c r="C53" s="18">
        <f>(2031.0/B53*100)</f>
        <v/>
      </c>
      <c r="D53" s="19" t="n">
        <v>443</v>
      </c>
      <c r="E53" s="18" t="n">
        <v>51.98784624</v>
      </c>
      <c r="F53" s="20" t="n">
        <v>2.60720619</v>
      </c>
      <c r="G53" s="18" t="n">
        <v>35.38044106</v>
      </c>
      <c r="H53" s="20" t="n">
        <v>2.47111846</v>
      </c>
      <c r="I53" s="18" t="n">
        <v>0</v>
      </c>
      <c r="J53" s="20" t="n">
        <v>0</v>
      </c>
      <c r="K53" s="18" t="n">
        <v>8.784297390000001</v>
      </c>
      <c r="L53" s="20" t="n">
        <v>1.56379135</v>
      </c>
      <c r="M53" s="18" t="n">
        <v>0</v>
      </c>
      <c r="N53" s="20" t="n">
        <v>0</v>
      </c>
      <c r="O53" s="18" t="n">
        <v>0</v>
      </c>
      <c r="P53" s="20" t="n">
        <v>0</v>
      </c>
      <c r="Q53" s="18" t="n">
        <v>3.8474153</v>
      </c>
      <c r="R53" s="20" t="n">
        <v>0.8901703</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(3040.0/B68*100)</f>
        <v/>
      </c>
      <c r="D68" s="19" t="n">
        <v>420</v>
      </c>
      <c r="E68" s="18" t="n">
        <v>37.20873963</v>
      </c>
      <c r="F68" s="20" t="n">
        <v>2.79047123</v>
      </c>
      <c r="G68" s="18" t="n">
        <v>61.89959859</v>
      </c>
      <c r="H68" s="20" t="n">
        <v>2.79070596</v>
      </c>
      <c r="I68" s="18" t="n">
        <v>0</v>
      </c>
      <c r="J68" s="20" t="n">
        <v>0</v>
      </c>
      <c r="K68" s="18" t="n">
        <v>0.46829681</v>
      </c>
      <c r="L68" s="20" t="n">
        <v>0.33185949</v>
      </c>
      <c r="M68" s="18" t="n">
        <v>0</v>
      </c>
      <c r="N68" s="20" t="n">
        <v>0</v>
      </c>
      <c r="O68" s="18" t="n">
        <v>0</v>
      </c>
      <c r="P68" s="20" t="n">
        <v>0</v>
      </c>
      <c r="Q68" s="18" t="n">
        <v>0.42336497</v>
      </c>
      <c r="R68" s="20" t="n">
        <v>0.30263152</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28.49879685</v>
      </c>
      <c r="F70" s="20" t="n">
        <v>1.2929362</v>
      </c>
      <c r="G70" s="18" t="n">
        <v>70.57885417999999</v>
      </c>
      <c r="H70" s="20" t="n">
        <v>1.31068642</v>
      </c>
      <c r="I70" s="18" t="n">
        <v>0</v>
      </c>
      <c r="J70" s="20" t="n">
        <v>0</v>
      </c>
      <c r="K70" s="18" t="n">
        <v>0.62487843</v>
      </c>
      <c r="L70" s="20" t="n">
        <v>0.25452175</v>
      </c>
      <c r="M70" s="18" t="n">
        <v>0</v>
      </c>
      <c r="N70" s="20" t="n">
        <v>0</v>
      </c>
      <c r="O70" s="18" t="n">
        <v>0</v>
      </c>
      <c r="P70" s="20" t="n">
        <v>0</v>
      </c>
      <c r="Q70" s="18" t="n">
        <v>0.29747054</v>
      </c>
      <c r="R70" s="20" t="n">
        <v>0.17428966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(2625.0/B77*100)</f>
        <v/>
      </c>
      <c r="D77" s="19" t="n">
        <v>344</v>
      </c>
      <c r="E77" s="18" t="n">
        <v>50.88955459</v>
      </c>
      <c r="F77" s="20" t="n">
        <v>2.51090781</v>
      </c>
      <c r="G77" s="18" t="n">
        <v>45.7799179</v>
      </c>
      <c r="H77" s="20" t="n">
        <v>2.53734167</v>
      </c>
      <c r="I77" s="18" t="n">
        <v>0</v>
      </c>
      <c r="J77" s="20" t="n">
        <v>0</v>
      </c>
      <c r="K77" s="18" t="n">
        <v>1.86877023</v>
      </c>
      <c r="L77" s="20" t="n">
        <v>0.72306461</v>
      </c>
      <c r="M77" s="18" t="n">
        <v>0</v>
      </c>
      <c r="N77" s="20" t="n">
        <v>0</v>
      </c>
      <c r="O77" s="18" t="n">
        <v>0</v>
      </c>
      <c r="P77" s="20" t="n">
        <v>0</v>
      </c>
      <c r="Q77" s="18" t="n">
        <v>1.46175728</v>
      </c>
      <c r="R77" s="20" t="n">
        <v>0.78599252</v>
      </c>
    </row>
    <row r="78" spans="1:18">
      <c r="A78" s="15" t="s">
        <v>502</v>
      </c>
      <c r="B78" s="17" t="n">
        <v>7115</v>
      </c>
      <c r="C78" s="18">
        <f>(6215.0/B78*100)</f>
        <v/>
      </c>
      <c r="D78" s="19" t="n">
        <v>900</v>
      </c>
      <c r="E78" s="18" t="n">
        <v>30.59483226</v>
      </c>
      <c r="F78" s="20" t="n">
        <v>2.06070223</v>
      </c>
      <c r="G78" s="18" t="n">
        <v>68.25326638</v>
      </c>
      <c r="H78" s="20" t="n">
        <v>2.11094995</v>
      </c>
      <c r="I78" s="18" t="n">
        <v>0</v>
      </c>
      <c r="J78" s="20" t="n">
        <v>0</v>
      </c>
      <c r="K78" s="18" t="n">
        <v>0.37877521</v>
      </c>
      <c r="L78" s="20" t="n">
        <v>0.2031344</v>
      </c>
      <c r="M78" s="18" t="n">
        <v>0</v>
      </c>
      <c r="N78" s="20" t="n">
        <v>0</v>
      </c>
      <c r="O78" s="18" t="n">
        <v>0</v>
      </c>
      <c r="P78" s="20" t="n">
        <v>0</v>
      </c>
      <c r="Q78" s="18" t="n">
        <v>0.77312616</v>
      </c>
      <c r="R78" s="20" t="n">
        <v>0.40015153</v>
      </c>
    </row>
    <row r="79" spans="1:18">
      <c r="A79" s="15" t="s">
        <v>503</v>
      </c>
      <c r="B79" s="17" t="n">
        <v>3154</v>
      </c>
      <c r="C79" s="18">
        <f>(2774.0/B79*100)</f>
        <v/>
      </c>
      <c r="D79" s="19" t="n">
        <v>380</v>
      </c>
      <c r="E79" s="18" t="n">
        <v>30.08804591</v>
      </c>
      <c r="F79" s="20" t="n">
        <v>2.78194712</v>
      </c>
      <c r="G79" s="18" t="n">
        <v>67.18474438</v>
      </c>
      <c r="H79" s="20" t="n">
        <v>2.60828258</v>
      </c>
      <c r="I79" s="18" t="n">
        <v>0</v>
      </c>
      <c r="J79" s="20" t="n">
        <v>0</v>
      </c>
      <c r="K79" s="18" t="n">
        <v>0.50922658</v>
      </c>
      <c r="L79" s="20" t="n">
        <v>0.47497031</v>
      </c>
      <c r="M79" s="18" t="n">
        <v>0</v>
      </c>
      <c r="N79" s="20" t="n">
        <v>0</v>
      </c>
      <c r="O79" s="18" t="n">
        <v>0</v>
      </c>
      <c r="P79" s="20" t="n">
        <v>0</v>
      </c>
      <c r="Q79" s="18" t="n">
        <v>2.21798312</v>
      </c>
      <c r="R79" s="20" t="n">
        <v>0.8208853699999999</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(3066.0/B11*100)</f>
        <v/>
      </c>
      <c r="D11" s="19" t="n">
        <v>434</v>
      </c>
      <c r="E11" s="18" t="n">
        <v>3.58998303</v>
      </c>
      <c r="F11" s="20" t="n">
        <v>1.09269993</v>
      </c>
      <c r="G11" s="18" t="n">
        <v>91.09514003</v>
      </c>
      <c r="H11" s="20" t="n">
        <v>1.56949211</v>
      </c>
      <c r="I11" s="18" t="n">
        <v>0</v>
      </c>
      <c r="J11" s="20" t="n">
        <v>0</v>
      </c>
      <c r="K11" s="18" t="n">
        <v>0.29030887</v>
      </c>
      <c r="L11" s="20" t="n">
        <v>0.29363306</v>
      </c>
      <c r="M11" s="18" t="n">
        <v>0</v>
      </c>
      <c r="N11" s="20" t="n">
        <v>0</v>
      </c>
      <c r="O11" s="18" t="n">
        <v>0</v>
      </c>
      <c r="P11" s="20" t="n">
        <v>0</v>
      </c>
      <c r="Q11" s="18" t="n">
        <v>5.02456806</v>
      </c>
      <c r="R11" s="20" t="n">
        <v>1.17596054</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(3368.0/B28*100)</f>
        <v/>
      </c>
      <c r="D28" s="19" t="n">
        <v>435</v>
      </c>
      <c r="E28" s="18" t="n">
        <v>6.67538676</v>
      </c>
      <c r="F28" s="20" t="n">
        <v>1.29689101</v>
      </c>
      <c r="G28" s="18" t="n">
        <v>93.07292572999999</v>
      </c>
      <c r="H28" s="20" t="n">
        <v>1.3224096</v>
      </c>
      <c r="I28" s="18" t="n">
        <v>0</v>
      </c>
      <c r="J28" s="20" t="n">
        <v>0</v>
      </c>
      <c r="K28" s="18" t="n">
        <v>0</v>
      </c>
      <c r="L28" s="20" t="n">
        <v>0</v>
      </c>
      <c r="M28" s="18" t="n">
        <v>0</v>
      </c>
      <c r="N28" s="20" t="n">
        <v>0</v>
      </c>
      <c r="O28" s="18" t="n">
        <v>0</v>
      </c>
      <c r="P28" s="20" t="n">
        <v>0</v>
      </c>
      <c r="Q28" s="18" t="n">
        <v>0.25168751</v>
      </c>
      <c r="R28" s="20" t="n">
        <v>0.26050441</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(10760.0/B46*100)</f>
        <v/>
      </c>
      <c r="D46" s="19" t="n">
        <v>1313</v>
      </c>
      <c r="E46" s="18" t="n">
        <v>9.42751093</v>
      </c>
      <c r="F46" s="20" t="n">
        <v>1.08030311</v>
      </c>
      <c r="G46" s="18" t="n">
        <v>84.62947436</v>
      </c>
      <c r="H46" s="20" t="n">
        <v>1.37988085</v>
      </c>
      <c r="I46" s="18" t="n">
        <v>0</v>
      </c>
      <c r="J46" s="20" t="n">
        <v>0</v>
      </c>
      <c r="K46" s="18" t="n">
        <v>1.05675085</v>
      </c>
      <c r="L46" s="20" t="n">
        <v>0.37809548</v>
      </c>
      <c r="M46" s="18" t="n">
        <v>0</v>
      </c>
      <c r="N46" s="20" t="n">
        <v>0</v>
      </c>
      <c r="O46" s="18" t="n">
        <v>0</v>
      </c>
      <c r="P46" s="20" t="n">
        <v>0</v>
      </c>
      <c r="Q46" s="18" t="n">
        <v>4.88626385</v>
      </c>
      <c r="R46" s="20" t="n">
        <v>0.73716123</v>
      </c>
    </row>
    <row r="47" spans="1:18">
      <c r="A47" s="15" t="s">
        <v>470</v>
      </c>
      <c r="B47" s="17" t="n">
        <v>2823</v>
      </c>
      <c r="C47" s="18">
        <f>(2479.0/B47*100)</f>
        <v/>
      </c>
      <c r="D47" s="19" t="n">
        <v>344</v>
      </c>
      <c r="E47" s="18" t="n">
        <v>3.11285531</v>
      </c>
      <c r="F47" s="20" t="n">
        <v>0.79915967</v>
      </c>
      <c r="G47" s="18" t="n">
        <v>91.97646277</v>
      </c>
      <c r="H47" s="20" t="n">
        <v>1.49738091</v>
      </c>
      <c r="I47" s="18" t="n">
        <v>0</v>
      </c>
      <c r="J47" s="20" t="n">
        <v>0</v>
      </c>
      <c r="K47" s="18" t="n">
        <v>0</v>
      </c>
      <c r="L47" s="20" t="n">
        <v>0</v>
      </c>
      <c r="M47" s="18" t="n">
        <v>0</v>
      </c>
      <c r="N47" s="20" t="n">
        <v>0</v>
      </c>
      <c r="O47" s="18" t="n">
        <v>0</v>
      </c>
      <c r="P47" s="20" t="n">
        <v>0</v>
      </c>
      <c r="Q47" s="18" t="n">
        <v>4.91068192</v>
      </c>
      <c r="R47" s="20" t="n">
        <v>1.18279094</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(5396.0/B49*100)</f>
        <v/>
      </c>
      <c r="D49" s="19" t="n">
        <v>762</v>
      </c>
      <c r="E49" s="18" t="n">
        <v>8.336840430000001</v>
      </c>
      <c r="F49" s="20" t="n">
        <v>1.21343869</v>
      </c>
      <c r="G49" s="18" t="n">
        <v>89.00427172000001</v>
      </c>
      <c r="H49" s="20" t="n">
        <v>1.45267964</v>
      </c>
      <c r="I49" s="18" t="n">
        <v>0</v>
      </c>
      <c r="J49" s="20" t="n">
        <v>0</v>
      </c>
      <c r="K49" s="18" t="n">
        <v>0.43979878</v>
      </c>
      <c r="L49" s="20" t="n">
        <v>0.22519678</v>
      </c>
      <c r="M49" s="18" t="n">
        <v>0</v>
      </c>
      <c r="N49" s="20" t="n">
        <v>0</v>
      </c>
      <c r="O49" s="18" t="n">
        <v>0</v>
      </c>
      <c r="P49" s="20" t="n">
        <v>0</v>
      </c>
      <c r="Q49" s="18" t="n">
        <v>2.21908907</v>
      </c>
      <c r="R49" s="20" t="n">
        <v>0.67129533</v>
      </c>
    </row>
    <row r="50" spans="1:18">
      <c r="A50" s="15" t="s">
        <v>473</v>
      </c>
      <c r="B50" s="17" t="n">
        <v>3494</v>
      </c>
      <c r="C50" s="18">
        <f>(3112.0/B50*100)</f>
        <v/>
      </c>
      <c r="D50" s="19" t="n">
        <v>382</v>
      </c>
      <c r="E50" s="18" t="n">
        <v>4.34867386</v>
      </c>
      <c r="F50" s="20" t="n">
        <v>1.1341844</v>
      </c>
      <c r="G50" s="18" t="n">
        <v>93.81322579</v>
      </c>
      <c r="H50" s="20" t="n">
        <v>1.24559756</v>
      </c>
      <c r="I50" s="18" t="n">
        <v>0</v>
      </c>
      <c r="J50" s="20" t="n">
        <v>0</v>
      </c>
      <c r="K50" s="18" t="n">
        <v>0.3566109</v>
      </c>
      <c r="L50" s="20" t="n">
        <v>0.35752016</v>
      </c>
      <c r="M50" s="18" t="n">
        <v>0</v>
      </c>
      <c r="N50" s="20" t="n">
        <v>0</v>
      </c>
      <c r="O50" s="18" t="n">
        <v>0</v>
      </c>
      <c r="P50" s="20" t="n">
        <v>0</v>
      </c>
      <c r="Q50" s="18" t="n">
        <v>1.48148944</v>
      </c>
      <c r="R50" s="20" t="n">
        <v>0.66517488</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(2423.0/B52*100)</f>
        <v/>
      </c>
      <c r="D52" s="19" t="n">
        <v>337</v>
      </c>
      <c r="E52" s="18" t="n">
        <v>8.52872642</v>
      </c>
      <c r="F52" s="20" t="n">
        <v>1.62052681</v>
      </c>
      <c r="G52" s="18" t="n">
        <v>86.06942371</v>
      </c>
      <c r="H52" s="20" t="n">
        <v>2.11638534</v>
      </c>
      <c r="I52" s="18" t="n">
        <v>0</v>
      </c>
      <c r="J52" s="20" t="n">
        <v>0</v>
      </c>
      <c r="K52" s="18" t="n">
        <v>0</v>
      </c>
      <c r="L52" s="20" t="n">
        <v>0</v>
      </c>
      <c r="M52" s="18" t="n">
        <v>0</v>
      </c>
      <c r="N52" s="20" t="n">
        <v>0</v>
      </c>
      <c r="O52" s="18" t="n">
        <v>0</v>
      </c>
      <c r="P52" s="20" t="n">
        <v>0</v>
      </c>
      <c r="Q52" s="18" t="n">
        <v>5.40184987</v>
      </c>
      <c r="R52" s="20" t="n">
        <v>1.35278933</v>
      </c>
    </row>
    <row r="53" spans="1:18">
      <c r="A53" s="15" t="s">
        <v>476</v>
      </c>
      <c r="B53" s="17" t="n">
        <v>2474</v>
      </c>
      <c r="C53" s="18">
        <f>(2030.0/B53*100)</f>
        <v/>
      </c>
      <c r="D53" s="19" t="n">
        <v>444</v>
      </c>
      <c r="E53" s="18" t="n">
        <v>12.11889023</v>
      </c>
      <c r="F53" s="20" t="n">
        <v>1.77821897</v>
      </c>
      <c r="G53" s="18" t="n">
        <v>72.91390545</v>
      </c>
      <c r="H53" s="20" t="n">
        <v>2.27205003</v>
      </c>
      <c r="I53" s="18" t="n">
        <v>0</v>
      </c>
      <c r="J53" s="20" t="n">
        <v>0</v>
      </c>
      <c r="K53" s="18" t="n">
        <v>9.66625642</v>
      </c>
      <c r="L53" s="20" t="n">
        <v>1.70459669</v>
      </c>
      <c r="M53" s="18" t="n">
        <v>0</v>
      </c>
      <c r="N53" s="20" t="n">
        <v>0</v>
      </c>
      <c r="O53" s="18" t="n">
        <v>0</v>
      </c>
      <c r="P53" s="20" t="n">
        <v>0</v>
      </c>
      <c r="Q53" s="18" t="n">
        <v>5.30094789</v>
      </c>
      <c r="R53" s="20" t="n">
        <v>1.13951514</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(3046.0/B68*100)</f>
        <v/>
      </c>
      <c r="D68" s="19" t="n">
        <v>414</v>
      </c>
      <c r="E68" s="18" t="n">
        <v>6.67520264</v>
      </c>
      <c r="F68" s="20" t="n">
        <v>1.07328766</v>
      </c>
      <c r="G68" s="18" t="n">
        <v>90.31845135</v>
      </c>
      <c r="H68" s="20" t="n">
        <v>1.27815855</v>
      </c>
      <c r="I68" s="18" t="n">
        <v>0</v>
      </c>
      <c r="J68" s="20" t="n">
        <v>0</v>
      </c>
      <c r="K68" s="18" t="n">
        <v>0.69045805</v>
      </c>
      <c r="L68" s="20" t="n">
        <v>0.39958144</v>
      </c>
      <c r="M68" s="18" t="n">
        <v>0</v>
      </c>
      <c r="N68" s="20" t="n">
        <v>0</v>
      </c>
      <c r="O68" s="18" t="n">
        <v>0</v>
      </c>
      <c r="P68" s="20" t="n">
        <v>0</v>
      </c>
      <c r="Q68" s="18" t="n">
        <v>2.31588797</v>
      </c>
      <c r="R68" s="20" t="n">
        <v>0.70988313</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(5037.0/B70*100)</f>
        <v/>
      </c>
      <c r="D70" s="19" t="n">
        <v>997</v>
      </c>
      <c r="E70" s="18" t="n">
        <v>29.55091539</v>
      </c>
      <c r="F70" s="20" t="n">
        <v>1.47065192</v>
      </c>
      <c r="G70" s="18" t="n">
        <v>66.28518934</v>
      </c>
      <c r="H70" s="20" t="n">
        <v>1.5909558</v>
      </c>
      <c r="I70" s="18" t="n">
        <v>0</v>
      </c>
      <c r="J70" s="20" t="n">
        <v>0</v>
      </c>
      <c r="K70" s="18" t="n">
        <v>0.72409961</v>
      </c>
      <c r="L70" s="20" t="n">
        <v>0.27485811</v>
      </c>
      <c r="M70" s="18" t="n">
        <v>0</v>
      </c>
      <c r="N70" s="20" t="n">
        <v>0</v>
      </c>
      <c r="O70" s="18" t="n">
        <v>0</v>
      </c>
      <c r="P70" s="20" t="n">
        <v>0</v>
      </c>
      <c r="Q70" s="18" t="n">
        <v>3.43979566</v>
      </c>
      <c r="R70" s="20" t="n">
        <v>0.54898576</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(2625.0/B77*100)</f>
        <v/>
      </c>
      <c r="D77" s="19" t="n">
        <v>344</v>
      </c>
      <c r="E77" s="18" t="n">
        <v>19.63754241</v>
      </c>
      <c r="F77" s="20" t="n">
        <v>2.3566882</v>
      </c>
      <c r="G77" s="18" t="n">
        <v>69.59981293</v>
      </c>
      <c r="H77" s="20" t="n">
        <v>2.83630313</v>
      </c>
      <c r="I77" s="18" t="n">
        <v>0</v>
      </c>
      <c r="J77" s="20" t="n">
        <v>0</v>
      </c>
      <c r="K77" s="18" t="n">
        <v>3.03597496</v>
      </c>
      <c r="L77" s="20" t="n">
        <v>0.91142493</v>
      </c>
      <c r="M77" s="18" t="n">
        <v>0</v>
      </c>
      <c r="N77" s="20" t="n">
        <v>0</v>
      </c>
      <c r="O77" s="18" t="n">
        <v>0</v>
      </c>
      <c r="P77" s="20" t="n">
        <v>0</v>
      </c>
      <c r="Q77" s="18" t="n">
        <v>7.7266697</v>
      </c>
      <c r="R77" s="20" t="n">
        <v>1.48827474</v>
      </c>
    </row>
    <row r="78" spans="1:18">
      <c r="A78" s="15" t="s">
        <v>502</v>
      </c>
      <c r="B78" s="17" t="n">
        <v>7115</v>
      </c>
      <c r="C78" s="18">
        <f>(6214.0/B78*100)</f>
        <v/>
      </c>
      <c r="D78" s="19" t="n">
        <v>901</v>
      </c>
      <c r="E78" s="18" t="n">
        <v>24.89509416</v>
      </c>
      <c r="F78" s="20" t="n">
        <v>1.39825813</v>
      </c>
      <c r="G78" s="18" t="n">
        <v>73.23869919000001</v>
      </c>
      <c r="H78" s="20" t="n">
        <v>1.56498225</v>
      </c>
      <c r="I78" s="18" t="n">
        <v>0</v>
      </c>
      <c r="J78" s="20" t="n">
        <v>0</v>
      </c>
      <c r="K78" s="18" t="n">
        <v>0.37821561</v>
      </c>
      <c r="L78" s="20" t="n">
        <v>0.20289577</v>
      </c>
      <c r="M78" s="18" t="n">
        <v>0</v>
      </c>
      <c r="N78" s="20" t="n">
        <v>0</v>
      </c>
      <c r="O78" s="18" t="n">
        <v>0</v>
      </c>
      <c r="P78" s="20" t="n">
        <v>0</v>
      </c>
      <c r="Q78" s="18" t="n">
        <v>1.48799104</v>
      </c>
      <c r="R78" s="20" t="n">
        <v>0.51102964</v>
      </c>
    </row>
    <row r="79" spans="1:18">
      <c r="A79" s="15" t="s">
        <v>503</v>
      </c>
      <c r="B79" s="17" t="n">
        <v>3154</v>
      </c>
      <c r="C79" s="18">
        <f>(2775.0/B79*100)</f>
        <v/>
      </c>
      <c r="D79" s="19" t="n">
        <v>379</v>
      </c>
      <c r="E79" s="18" t="n">
        <v>5.70247549</v>
      </c>
      <c r="F79" s="20" t="n">
        <v>1.35379914</v>
      </c>
      <c r="G79" s="18" t="n">
        <v>88.46068927</v>
      </c>
      <c r="H79" s="20" t="n">
        <v>1.88343971</v>
      </c>
      <c r="I79" s="18" t="n">
        <v>0</v>
      </c>
      <c r="J79" s="20" t="n">
        <v>0</v>
      </c>
      <c r="K79" s="18" t="n">
        <v>0.7888647600000001</v>
      </c>
      <c r="L79" s="20" t="n">
        <v>0.54593276</v>
      </c>
      <c r="M79" s="18" t="n">
        <v>0</v>
      </c>
      <c r="N79" s="20" t="n">
        <v>0</v>
      </c>
      <c r="O79" s="18" t="n">
        <v>0</v>
      </c>
      <c r="P79" s="20" t="n">
        <v>0</v>
      </c>
      <c r="Q79" s="18" t="n">
        <v>5.04797048</v>
      </c>
      <c r="R79" s="20" t="n">
        <v>1.19125602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(3066.0/B11*100)</f>
        <v/>
      </c>
      <c r="D11" s="19" t="n">
        <v>434</v>
      </c>
      <c r="E11" s="18" t="n">
        <v>26.27430698</v>
      </c>
      <c r="F11" s="20" t="n">
        <v>3.10514139</v>
      </c>
      <c r="G11" s="18" t="n">
        <v>73.43538415</v>
      </c>
      <c r="H11" s="20" t="n">
        <v>3.11221153</v>
      </c>
      <c r="I11" s="18" t="n">
        <v>0</v>
      </c>
      <c r="J11" s="20" t="n">
        <v>0</v>
      </c>
      <c r="K11" s="18" t="n">
        <v>0.29030887</v>
      </c>
      <c r="L11" s="20" t="n">
        <v>0.29363306</v>
      </c>
      <c r="M11" s="18" t="n">
        <v>0</v>
      </c>
      <c r="N11" s="20" t="n">
        <v>0</v>
      </c>
      <c r="O11" s="18" t="n">
        <v>0</v>
      </c>
      <c r="P11" s="20" t="n">
        <v>0</v>
      </c>
      <c r="Q11" s="18" t="n">
        <v>0</v>
      </c>
      <c r="R11" s="20" t="n">
        <v>0</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(3370.0/B28*100)</f>
        <v/>
      </c>
      <c r="D28" s="19" t="n">
        <v>433</v>
      </c>
      <c r="E28" s="18" t="n">
        <v>33.96377959</v>
      </c>
      <c r="F28" s="20" t="n">
        <v>2.80253437</v>
      </c>
      <c r="G28" s="18" t="n">
        <v>65.82750158</v>
      </c>
      <c r="H28" s="20" t="n">
        <v>2.80207507</v>
      </c>
      <c r="I28" s="18" t="n">
        <v>0</v>
      </c>
      <c r="J28" s="20" t="n">
        <v>0</v>
      </c>
      <c r="K28" s="18" t="n">
        <v>0</v>
      </c>
      <c r="L28" s="20" t="n">
        <v>0</v>
      </c>
      <c r="M28" s="18" t="n">
        <v>0</v>
      </c>
      <c r="N28" s="20" t="n">
        <v>0</v>
      </c>
      <c r="O28" s="18" t="n">
        <v>0</v>
      </c>
      <c r="P28" s="20" t="n">
        <v>0</v>
      </c>
      <c r="Q28" s="18" t="n">
        <v>0.20871884</v>
      </c>
      <c r="R28" s="20" t="n">
        <v>0.20867623</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(10779.0/B46*100)</f>
        <v/>
      </c>
      <c r="D46" s="19" t="n">
        <v>1294</v>
      </c>
      <c r="E46" s="18" t="n">
        <v>42.62164292</v>
      </c>
      <c r="F46" s="20" t="n">
        <v>1.52257033</v>
      </c>
      <c r="G46" s="18" t="n">
        <v>55.0227725</v>
      </c>
      <c r="H46" s="20" t="n">
        <v>1.52333176</v>
      </c>
      <c r="I46" s="18" t="n">
        <v>0</v>
      </c>
      <c r="J46" s="20" t="n">
        <v>0</v>
      </c>
      <c r="K46" s="18" t="n">
        <v>1.24775271</v>
      </c>
      <c r="L46" s="20" t="n">
        <v>0.42009823</v>
      </c>
      <c r="M46" s="18" t="n">
        <v>0</v>
      </c>
      <c r="N46" s="20" t="n">
        <v>0</v>
      </c>
      <c r="O46" s="18" t="n">
        <v>0</v>
      </c>
      <c r="P46" s="20" t="n">
        <v>0</v>
      </c>
      <c r="Q46" s="18" t="n">
        <v>1.10783187</v>
      </c>
      <c r="R46" s="20" t="n">
        <v>0.35422723</v>
      </c>
    </row>
    <row r="47" spans="1:18">
      <c r="A47" s="15" t="s">
        <v>470</v>
      </c>
      <c r="B47" s="17" t="n">
        <v>2823</v>
      </c>
      <c r="C47" s="18">
        <f>(2479.0/B47*100)</f>
        <v/>
      </c>
      <c r="D47" s="19" t="n">
        <v>344</v>
      </c>
      <c r="E47" s="18" t="n">
        <v>28.311099</v>
      </c>
      <c r="F47" s="20" t="n">
        <v>2.43699182</v>
      </c>
      <c r="G47" s="18" t="n">
        <v>70.22466212</v>
      </c>
      <c r="H47" s="20" t="n">
        <v>2.37117181</v>
      </c>
      <c r="I47" s="18" t="n">
        <v>0</v>
      </c>
      <c r="J47" s="20" t="n">
        <v>0</v>
      </c>
      <c r="K47" s="18" t="n">
        <v>0</v>
      </c>
      <c r="L47" s="20" t="n">
        <v>0</v>
      </c>
      <c r="M47" s="18" t="n">
        <v>0</v>
      </c>
      <c r="N47" s="20" t="n">
        <v>0</v>
      </c>
      <c r="O47" s="18" t="n">
        <v>0</v>
      </c>
      <c r="P47" s="20" t="n">
        <v>0</v>
      </c>
      <c r="Q47" s="18" t="n">
        <v>1.46423888</v>
      </c>
      <c r="R47" s="20" t="n">
        <v>0.58397011</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(5397.0/B49*100)</f>
        <v/>
      </c>
      <c r="D49" s="19" t="n">
        <v>761</v>
      </c>
      <c r="E49" s="18" t="n">
        <v>36.0412427</v>
      </c>
      <c r="F49" s="20" t="n">
        <v>2.41070667</v>
      </c>
      <c r="G49" s="18" t="n">
        <v>62.55956292</v>
      </c>
      <c r="H49" s="20" t="n">
        <v>2.30922113</v>
      </c>
      <c r="I49" s="18" t="n">
        <v>0</v>
      </c>
      <c r="J49" s="20" t="n">
        <v>0</v>
      </c>
      <c r="K49" s="18" t="n">
        <v>0.44008037</v>
      </c>
      <c r="L49" s="20" t="n">
        <v>0.22531898</v>
      </c>
      <c r="M49" s="18" t="n">
        <v>0</v>
      </c>
      <c r="N49" s="20" t="n">
        <v>0</v>
      </c>
      <c r="O49" s="18" t="n">
        <v>0</v>
      </c>
      <c r="P49" s="20" t="n">
        <v>0</v>
      </c>
      <c r="Q49" s="18" t="n">
        <v>0.959114</v>
      </c>
      <c r="R49" s="20" t="n">
        <v>0.43587806</v>
      </c>
    </row>
    <row r="50" spans="1:18">
      <c r="A50" s="15" t="s">
        <v>473</v>
      </c>
      <c r="B50" s="17" t="n">
        <v>3494</v>
      </c>
      <c r="C50" s="18">
        <f>(3111.0/B50*100)</f>
        <v/>
      </c>
      <c r="D50" s="19" t="n">
        <v>383</v>
      </c>
      <c r="E50" s="18" t="n">
        <v>34.73100116</v>
      </c>
      <c r="F50" s="20" t="n">
        <v>2.7267034</v>
      </c>
      <c r="G50" s="18" t="n">
        <v>64.77084068000001</v>
      </c>
      <c r="H50" s="20" t="n">
        <v>2.76616075</v>
      </c>
      <c r="I50" s="18" t="n">
        <v>0</v>
      </c>
      <c r="J50" s="20" t="n">
        <v>0</v>
      </c>
      <c r="K50" s="18" t="n">
        <v>0.49815816</v>
      </c>
      <c r="L50" s="20" t="n">
        <v>0.38630348</v>
      </c>
      <c r="M50" s="18" t="n">
        <v>0</v>
      </c>
      <c r="N50" s="20" t="n">
        <v>0</v>
      </c>
      <c r="O50" s="18" t="n">
        <v>0</v>
      </c>
      <c r="P50" s="20" t="n">
        <v>0</v>
      </c>
      <c r="Q50" s="18" t="n">
        <v>0</v>
      </c>
      <c r="R50" s="20" t="n">
        <v>0</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(2423.0/B52*100)</f>
        <v/>
      </c>
      <c r="D52" s="19" t="n">
        <v>337</v>
      </c>
      <c r="E52" s="18" t="n">
        <v>17.23869458</v>
      </c>
      <c r="F52" s="20" t="n">
        <v>1.99268097</v>
      </c>
      <c r="G52" s="18" t="n">
        <v>82.34381945</v>
      </c>
      <c r="H52" s="20" t="n">
        <v>2.0138608</v>
      </c>
      <c r="I52" s="18" t="n">
        <v>0</v>
      </c>
      <c r="J52" s="20" t="n">
        <v>0</v>
      </c>
      <c r="K52" s="18" t="n">
        <v>0</v>
      </c>
      <c r="L52" s="20" t="n">
        <v>0</v>
      </c>
      <c r="M52" s="18" t="n">
        <v>0</v>
      </c>
      <c r="N52" s="20" t="n">
        <v>0</v>
      </c>
      <c r="O52" s="18" t="n">
        <v>0</v>
      </c>
      <c r="P52" s="20" t="n">
        <v>0</v>
      </c>
      <c r="Q52" s="18" t="n">
        <v>0.41748597</v>
      </c>
      <c r="R52" s="20" t="n">
        <v>0.30098363</v>
      </c>
    </row>
    <row r="53" spans="1:18">
      <c r="A53" s="15" t="s">
        <v>476</v>
      </c>
      <c r="B53" s="17" t="n">
        <v>2474</v>
      </c>
      <c r="C53" s="18">
        <f>(2030.0/B53*100)</f>
        <v/>
      </c>
      <c r="D53" s="19" t="n">
        <v>444</v>
      </c>
      <c r="E53" s="18" t="n">
        <v>32.51259381</v>
      </c>
      <c r="F53" s="20" t="n">
        <v>2.47892769</v>
      </c>
      <c r="G53" s="18" t="n">
        <v>56.3506278</v>
      </c>
      <c r="H53" s="20" t="n">
        <v>2.59563436</v>
      </c>
      <c r="I53" s="18" t="n">
        <v>0</v>
      </c>
      <c r="J53" s="20" t="n">
        <v>0</v>
      </c>
      <c r="K53" s="18" t="n">
        <v>10.23637363</v>
      </c>
      <c r="L53" s="20" t="n">
        <v>1.73928863</v>
      </c>
      <c r="M53" s="18" t="n">
        <v>0</v>
      </c>
      <c r="N53" s="20" t="n">
        <v>0</v>
      </c>
      <c r="O53" s="18" t="n">
        <v>0</v>
      </c>
      <c r="P53" s="20" t="n">
        <v>0</v>
      </c>
      <c r="Q53" s="18" t="n">
        <v>0.90040476</v>
      </c>
      <c r="R53" s="20" t="n">
        <v>0.4417895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(3049.0/B68*100)</f>
        <v/>
      </c>
      <c r="D68" s="19" t="n">
        <v>411</v>
      </c>
      <c r="E68" s="18" t="n">
        <v>21.18988529</v>
      </c>
      <c r="F68" s="20" t="n">
        <v>2.0071309</v>
      </c>
      <c r="G68" s="18" t="n">
        <v>78.11373032</v>
      </c>
      <c r="H68" s="20" t="n">
        <v>1.95471616</v>
      </c>
      <c r="I68" s="18" t="n">
        <v>0</v>
      </c>
      <c r="J68" s="20" t="n">
        <v>0</v>
      </c>
      <c r="K68" s="18" t="n">
        <v>0.69638439</v>
      </c>
      <c r="L68" s="20" t="n">
        <v>0.40304821</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(5037.0/B70*100)</f>
        <v/>
      </c>
      <c r="D70" s="19" t="n">
        <v>997</v>
      </c>
      <c r="E70" s="18" t="n">
        <v>35.05714051</v>
      </c>
      <c r="F70" s="20" t="n">
        <v>1.70914941</v>
      </c>
      <c r="G70" s="18" t="n">
        <v>63.8046451</v>
      </c>
      <c r="H70" s="20" t="n">
        <v>1.7269145</v>
      </c>
      <c r="I70" s="18" t="n">
        <v>0</v>
      </c>
      <c r="J70" s="20" t="n">
        <v>0</v>
      </c>
      <c r="K70" s="18" t="n">
        <v>0.72409961</v>
      </c>
      <c r="L70" s="20" t="n">
        <v>0.27485811</v>
      </c>
      <c r="M70" s="18" t="n">
        <v>0</v>
      </c>
      <c r="N70" s="20" t="n">
        <v>0</v>
      </c>
      <c r="O70" s="18" t="n">
        <v>0</v>
      </c>
      <c r="P70" s="20" t="n">
        <v>0</v>
      </c>
      <c r="Q70" s="18" t="n">
        <v>0.41411478</v>
      </c>
      <c r="R70" s="20" t="n">
        <v>0.20504105</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(2626.0/B77*100)</f>
        <v/>
      </c>
      <c r="D77" s="19" t="n">
        <v>343</v>
      </c>
      <c r="E77" s="18" t="n">
        <v>27.6610444</v>
      </c>
      <c r="F77" s="20" t="n">
        <v>2.20215099</v>
      </c>
      <c r="G77" s="18" t="n">
        <v>66.91655125</v>
      </c>
      <c r="H77" s="20" t="n">
        <v>2.32556799</v>
      </c>
      <c r="I77" s="18" t="n">
        <v>0</v>
      </c>
      <c r="J77" s="20" t="n">
        <v>0</v>
      </c>
      <c r="K77" s="18" t="n">
        <v>4.34564493</v>
      </c>
      <c r="L77" s="20" t="n">
        <v>1.51034467</v>
      </c>
      <c r="M77" s="18" t="n">
        <v>0</v>
      </c>
      <c r="N77" s="20" t="n">
        <v>0</v>
      </c>
      <c r="O77" s="18" t="n">
        <v>0</v>
      </c>
      <c r="P77" s="20" t="n">
        <v>0</v>
      </c>
      <c r="Q77" s="18" t="n">
        <v>1.07675943</v>
      </c>
      <c r="R77" s="20" t="n">
        <v>0.54666941</v>
      </c>
    </row>
    <row r="78" spans="1:18">
      <c r="A78" s="15" t="s">
        <v>502</v>
      </c>
      <c r="B78" s="17" t="n">
        <v>7115</v>
      </c>
      <c r="C78" s="18">
        <f>(6214.0/B78*100)</f>
        <v/>
      </c>
      <c r="D78" s="19" t="n">
        <v>901</v>
      </c>
      <c r="E78" s="18" t="n">
        <v>34.28233247</v>
      </c>
      <c r="F78" s="20" t="n">
        <v>2.38646951</v>
      </c>
      <c r="G78" s="18" t="n">
        <v>64.78691462</v>
      </c>
      <c r="H78" s="20" t="n">
        <v>2.40322448</v>
      </c>
      <c r="I78" s="18" t="n">
        <v>0</v>
      </c>
      <c r="J78" s="20" t="n">
        <v>0</v>
      </c>
      <c r="K78" s="18" t="n">
        <v>0.37821561</v>
      </c>
      <c r="L78" s="20" t="n">
        <v>0.20289577</v>
      </c>
      <c r="M78" s="18" t="n">
        <v>0</v>
      </c>
      <c r="N78" s="20" t="n">
        <v>0</v>
      </c>
      <c r="O78" s="18" t="n">
        <v>0</v>
      </c>
      <c r="P78" s="20" t="n">
        <v>0</v>
      </c>
      <c r="Q78" s="18" t="n">
        <v>0.5525373</v>
      </c>
      <c r="R78" s="20" t="n">
        <v>0.3166408</v>
      </c>
    </row>
    <row r="79" spans="1:18">
      <c r="A79" s="15" t="s">
        <v>503</v>
      </c>
      <c r="B79" s="17" t="n">
        <v>3154</v>
      </c>
      <c r="C79" s="18">
        <f>(2776.0/B79*100)</f>
        <v/>
      </c>
      <c r="D79" s="19" t="n">
        <v>378</v>
      </c>
      <c r="E79" s="18" t="n">
        <v>17.63197587</v>
      </c>
      <c r="F79" s="20" t="n">
        <v>1.98714572</v>
      </c>
      <c r="G79" s="18" t="n">
        <v>80.84659327999999</v>
      </c>
      <c r="H79" s="20" t="n">
        <v>2.16285</v>
      </c>
      <c r="I79" s="18" t="n">
        <v>0</v>
      </c>
      <c r="J79" s="20" t="n">
        <v>0</v>
      </c>
      <c r="K79" s="18" t="n">
        <v>0.79063997</v>
      </c>
      <c r="L79" s="20" t="n">
        <v>0.54722933</v>
      </c>
      <c r="M79" s="18" t="n">
        <v>0</v>
      </c>
      <c r="N79" s="20" t="n">
        <v>0</v>
      </c>
      <c r="O79" s="18" t="n">
        <v>0</v>
      </c>
      <c r="P79" s="20" t="n">
        <v>0</v>
      </c>
      <c r="Q79" s="18" t="n">
        <v>0.73079089</v>
      </c>
      <c r="R79" s="20" t="n">
        <v>0.31260511</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(3068.0/B11*100)</f>
        <v/>
      </c>
      <c r="D11" s="19" t="n">
        <v>432</v>
      </c>
      <c r="E11" s="18" t="n">
        <v>27.08069365</v>
      </c>
      <c r="F11" s="20" t="n">
        <v>2.4833335</v>
      </c>
      <c r="G11" s="18" t="n">
        <v>64.27158659</v>
      </c>
      <c r="H11" s="20" t="n">
        <v>2.84908253</v>
      </c>
      <c r="I11" s="18" t="n">
        <v>0</v>
      </c>
      <c r="J11" s="20" t="n">
        <v>0</v>
      </c>
      <c r="K11" s="18" t="n">
        <v>0.29209721</v>
      </c>
      <c r="L11" s="20" t="n">
        <v>0.2950149</v>
      </c>
      <c r="M11" s="18" t="n">
        <v>0</v>
      </c>
      <c r="N11" s="20" t="n">
        <v>0</v>
      </c>
      <c r="O11" s="18" t="n">
        <v>0</v>
      </c>
      <c r="P11" s="20" t="n">
        <v>0</v>
      </c>
      <c r="Q11" s="18" t="n">
        <v>8.35562255</v>
      </c>
      <c r="R11" s="20" t="n">
        <v>2.13951556</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(3372.0/B28*100)</f>
        <v/>
      </c>
      <c r="D28" s="19" t="n">
        <v>431</v>
      </c>
      <c r="E28" s="18" t="n">
        <v>25.21381265</v>
      </c>
      <c r="F28" s="20" t="n">
        <v>2.62430462</v>
      </c>
      <c r="G28" s="18" t="n">
        <v>74.58282567000001</v>
      </c>
      <c r="H28" s="20" t="n">
        <v>2.64836319</v>
      </c>
      <c r="I28" s="18" t="n">
        <v>0</v>
      </c>
      <c r="J28" s="20" t="n">
        <v>0</v>
      </c>
      <c r="K28" s="18" t="n">
        <v>0</v>
      </c>
      <c r="L28" s="20" t="n">
        <v>0</v>
      </c>
      <c r="M28" s="18" t="n">
        <v>0</v>
      </c>
      <c r="N28" s="20" t="n">
        <v>0</v>
      </c>
      <c r="O28" s="18" t="n">
        <v>0</v>
      </c>
      <c r="P28" s="20" t="n">
        <v>0</v>
      </c>
      <c r="Q28" s="18" t="n">
        <v>0.20336168</v>
      </c>
      <c r="R28" s="20" t="n">
        <v>0.20375898</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(10821.0/B46*100)</f>
        <v/>
      </c>
      <c r="D46" s="19" t="n">
        <v>1252</v>
      </c>
      <c r="E46" s="18" t="n">
        <v>34.12887918</v>
      </c>
      <c r="F46" s="20" t="n">
        <v>1.55132237</v>
      </c>
      <c r="G46" s="18" t="n">
        <v>53.80238744</v>
      </c>
      <c r="H46" s="20" t="n">
        <v>1.67850287</v>
      </c>
      <c r="I46" s="18" t="n">
        <v>0</v>
      </c>
      <c r="J46" s="20" t="n">
        <v>0</v>
      </c>
      <c r="K46" s="18" t="n">
        <v>1.30684992</v>
      </c>
      <c r="L46" s="20" t="n">
        <v>0.43680672</v>
      </c>
      <c r="M46" s="18" t="n">
        <v>0.30639906</v>
      </c>
      <c r="N46" s="20" t="n">
        <v>0.25718104</v>
      </c>
      <c r="O46" s="18" t="n">
        <v>0</v>
      </c>
      <c r="P46" s="20" t="n">
        <v>0</v>
      </c>
      <c r="Q46" s="18" t="n">
        <v>10.45548441</v>
      </c>
      <c r="R46" s="20" t="n">
        <v>1.05504584</v>
      </c>
    </row>
    <row r="47" spans="1:18">
      <c r="A47" s="15" t="s">
        <v>470</v>
      </c>
      <c r="B47" s="17" t="n">
        <v>2823</v>
      </c>
      <c r="C47" s="18">
        <f>(2480.0/B47*100)</f>
        <v/>
      </c>
      <c r="D47" s="19" t="n">
        <v>343</v>
      </c>
      <c r="E47" s="18" t="n">
        <v>29.61748019</v>
      </c>
      <c r="F47" s="20" t="n">
        <v>2.66336128</v>
      </c>
      <c r="G47" s="18" t="n">
        <v>64.14595421999999</v>
      </c>
      <c r="H47" s="20" t="n">
        <v>2.87712159</v>
      </c>
      <c r="I47" s="18" t="n">
        <v>0</v>
      </c>
      <c r="J47" s="20" t="n">
        <v>0</v>
      </c>
      <c r="K47" s="18" t="n">
        <v>0</v>
      </c>
      <c r="L47" s="20" t="n">
        <v>0</v>
      </c>
      <c r="M47" s="18" t="n">
        <v>0</v>
      </c>
      <c r="N47" s="20" t="n">
        <v>0</v>
      </c>
      <c r="O47" s="18" t="n">
        <v>0</v>
      </c>
      <c r="P47" s="20" t="n">
        <v>0</v>
      </c>
      <c r="Q47" s="18" t="n">
        <v>6.23656559</v>
      </c>
      <c r="R47" s="20" t="n">
        <v>1.25711796</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(5402.0/B49*100)</f>
        <v/>
      </c>
      <c r="D49" s="19" t="n">
        <v>756</v>
      </c>
      <c r="E49" s="18" t="n">
        <v>25.53212044</v>
      </c>
      <c r="F49" s="20" t="n">
        <v>2.18372505</v>
      </c>
      <c r="G49" s="18" t="n">
        <v>72.5161171</v>
      </c>
      <c r="H49" s="20" t="n">
        <v>2.11408067</v>
      </c>
      <c r="I49" s="18" t="n">
        <v>0</v>
      </c>
      <c r="J49" s="20" t="n">
        <v>0</v>
      </c>
      <c r="K49" s="18" t="n">
        <v>0.60646937</v>
      </c>
      <c r="L49" s="20" t="n">
        <v>0.27105204</v>
      </c>
      <c r="M49" s="18" t="n">
        <v>0.14757243</v>
      </c>
      <c r="N49" s="20" t="n">
        <v>0.14750378</v>
      </c>
      <c r="O49" s="18" t="n">
        <v>0</v>
      </c>
      <c r="P49" s="20" t="n">
        <v>0</v>
      </c>
      <c r="Q49" s="18" t="n">
        <v>1.19772066</v>
      </c>
      <c r="R49" s="20" t="n">
        <v>0.46357072</v>
      </c>
    </row>
    <row r="50" spans="1:18">
      <c r="A50" s="15" t="s">
        <v>473</v>
      </c>
      <c r="B50" s="17" t="n">
        <v>3494</v>
      </c>
      <c r="C50" s="18">
        <f>(3114.0/B50*100)</f>
        <v/>
      </c>
      <c r="D50" s="19" t="n">
        <v>380</v>
      </c>
      <c r="E50" s="18" t="n">
        <v>19.89831504</v>
      </c>
      <c r="F50" s="20" t="n">
        <v>2.17072011</v>
      </c>
      <c r="G50" s="18" t="n">
        <v>71.50278383</v>
      </c>
      <c r="H50" s="20" t="n">
        <v>2.63081012</v>
      </c>
      <c r="I50" s="18" t="n">
        <v>0</v>
      </c>
      <c r="J50" s="20" t="n">
        <v>0</v>
      </c>
      <c r="K50" s="18" t="n">
        <v>0.50314875</v>
      </c>
      <c r="L50" s="20" t="n">
        <v>0.39020265</v>
      </c>
      <c r="M50" s="18" t="n">
        <v>0</v>
      </c>
      <c r="N50" s="20" t="n">
        <v>0</v>
      </c>
      <c r="O50" s="18" t="n">
        <v>0</v>
      </c>
      <c r="P50" s="20" t="n">
        <v>0</v>
      </c>
      <c r="Q50" s="18" t="n">
        <v>8.09575238</v>
      </c>
      <c r="R50" s="20" t="n">
        <v>1.5195469</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(2425.0/B52*100)</f>
        <v/>
      </c>
      <c r="D52" s="19" t="n">
        <v>335</v>
      </c>
      <c r="E52" s="18" t="n">
        <v>36.55037513</v>
      </c>
      <c r="F52" s="20" t="n">
        <v>2.77188075</v>
      </c>
      <c r="G52" s="18" t="n">
        <v>61.80073409</v>
      </c>
      <c r="H52" s="20" t="n">
        <v>2.81402333</v>
      </c>
      <c r="I52" s="18" t="n">
        <v>0</v>
      </c>
      <c r="J52" s="20" t="n">
        <v>0</v>
      </c>
      <c r="K52" s="18" t="n">
        <v>0</v>
      </c>
      <c r="L52" s="20" t="n">
        <v>0</v>
      </c>
      <c r="M52" s="18" t="n">
        <v>0</v>
      </c>
      <c r="N52" s="20" t="n">
        <v>0</v>
      </c>
      <c r="O52" s="18" t="n">
        <v>0</v>
      </c>
      <c r="P52" s="20" t="n">
        <v>0</v>
      </c>
      <c r="Q52" s="18" t="n">
        <v>1.64889078</v>
      </c>
      <c r="R52" s="20" t="n">
        <v>0.76887087</v>
      </c>
    </row>
    <row r="53" spans="1:18">
      <c r="A53" s="15" t="s">
        <v>476</v>
      </c>
      <c r="B53" s="17" t="n">
        <v>2474</v>
      </c>
      <c r="C53" s="18">
        <f>(2030.0/B53*100)</f>
        <v/>
      </c>
      <c r="D53" s="19" t="n">
        <v>444</v>
      </c>
      <c r="E53" s="18" t="n">
        <v>29.48305279</v>
      </c>
      <c r="F53" s="20" t="n">
        <v>2.33418455</v>
      </c>
      <c r="G53" s="18" t="n">
        <v>58.70906697</v>
      </c>
      <c r="H53" s="20" t="n">
        <v>2.13180911</v>
      </c>
      <c r="I53" s="18" t="n">
        <v>0</v>
      </c>
      <c r="J53" s="20" t="n">
        <v>0</v>
      </c>
      <c r="K53" s="18" t="n">
        <v>10.23637363</v>
      </c>
      <c r="L53" s="20" t="n">
        <v>1.73928863</v>
      </c>
      <c r="M53" s="18" t="n">
        <v>0.49687821</v>
      </c>
      <c r="N53" s="20" t="n">
        <v>0.53845652</v>
      </c>
      <c r="O53" s="18" t="n">
        <v>0</v>
      </c>
      <c r="P53" s="20" t="n">
        <v>0</v>
      </c>
      <c r="Q53" s="18" t="n">
        <v>1.0746284</v>
      </c>
      <c r="R53" s="20" t="n">
        <v>0.40772057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(3061.0/B68*100)</f>
        <v/>
      </c>
      <c r="D68" s="19" t="n">
        <v>399</v>
      </c>
      <c r="E68" s="18" t="n">
        <v>37.89936259</v>
      </c>
      <c r="F68" s="20" t="n">
        <v>2.45826595</v>
      </c>
      <c r="G68" s="18" t="n">
        <v>60.93760222</v>
      </c>
      <c r="H68" s="20" t="n">
        <v>2.53198466</v>
      </c>
      <c r="I68" s="18" t="n">
        <v>0</v>
      </c>
      <c r="J68" s="20" t="n">
        <v>0</v>
      </c>
      <c r="K68" s="18" t="n">
        <v>0.71774471</v>
      </c>
      <c r="L68" s="20" t="n">
        <v>0.41399408</v>
      </c>
      <c r="M68" s="18" t="n">
        <v>0</v>
      </c>
      <c r="N68" s="20" t="n">
        <v>0</v>
      </c>
      <c r="O68" s="18" t="n">
        <v>0</v>
      </c>
      <c r="P68" s="20" t="n">
        <v>0</v>
      </c>
      <c r="Q68" s="18" t="n">
        <v>0.44529048</v>
      </c>
      <c r="R68" s="20" t="n">
        <v>0.32161294</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(5037.0/B70*100)</f>
        <v/>
      </c>
      <c r="D70" s="19" t="n">
        <v>997</v>
      </c>
      <c r="E70" s="18" t="n">
        <v>33.43399556</v>
      </c>
      <c r="F70" s="20" t="n">
        <v>1.43532568</v>
      </c>
      <c r="G70" s="18" t="n">
        <v>65.06124534999999</v>
      </c>
      <c r="H70" s="20" t="n">
        <v>1.50820702</v>
      </c>
      <c r="I70" s="18" t="n">
        <v>0</v>
      </c>
      <c r="J70" s="20" t="n">
        <v>0</v>
      </c>
      <c r="K70" s="18" t="n">
        <v>0.82213627</v>
      </c>
      <c r="L70" s="20" t="n">
        <v>0.29147163</v>
      </c>
      <c r="M70" s="18" t="n">
        <v>0</v>
      </c>
      <c r="N70" s="20" t="n">
        <v>0</v>
      </c>
      <c r="O70" s="18" t="n">
        <v>0</v>
      </c>
      <c r="P70" s="20" t="n">
        <v>0</v>
      </c>
      <c r="Q70" s="18" t="n">
        <v>0.68262282</v>
      </c>
      <c r="R70" s="20" t="n">
        <v>0.25830104</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(2628.0/B77*100)</f>
        <v/>
      </c>
      <c r="D77" s="19" t="n">
        <v>341</v>
      </c>
      <c r="E77" s="18" t="n">
        <v>33.12943583</v>
      </c>
      <c r="F77" s="20" t="n">
        <v>2.64424832</v>
      </c>
      <c r="G77" s="18" t="n">
        <v>59.64799679</v>
      </c>
      <c r="H77" s="20" t="n">
        <v>2.90928345</v>
      </c>
      <c r="I77" s="18" t="n">
        <v>0</v>
      </c>
      <c r="J77" s="20" t="n">
        <v>0</v>
      </c>
      <c r="K77" s="18" t="n">
        <v>4.63323113</v>
      </c>
      <c r="L77" s="20" t="n">
        <v>1.49071981</v>
      </c>
      <c r="M77" s="18" t="n">
        <v>0.34733837</v>
      </c>
      <c r="N77" s="20" t="n">
        <v>0.34176914</v>
      </c>
      <c r="O77" s="18" t="n">
        <v>0</v>
      </c>
      <c r="P77" s="20" t="n">
        <v>0</v>
      </c>
      <c r="Q77" s="18" t="n">
        <v>2.24199789</v>
      </c>
      <c r="R77" s="20" t="n">
        <v>0.7601042099999999</v>
      </c>
    </row>
    <row r="78" spans="1:18">
      <c r="A78" s="15" t="s">
        <v>502</v>
      </c>
      <c r="B78" s="17" t="n">
        <v>7115</v>
      </c>
      <c r="C78" s="18">
        <f>(6215.0/B78*100)</f>
        <v/>
      </c>
      <c r="D78" s="19" t="n">
        <v>900</v>
      </c>
      <c r="E78" s="18" t="n">
        <v>24.24056453</v>
      </c>
      <c r="F78" s="20" t="n">
        <v>1.62373124</v>
      </c>
      <c r="G78" s="18" t="n">
        <v>74.71287813000001</v>
      </c>
      <c r="H78" s="20" t="n">
        <v>1.70038552</v>
      </c>
      <c r="I78" s="18" t="n">
        <v>0</v>
      </c>
      <c r="J78" s="20" t="n">
        <v>0</v>
      </c>
      <c r="K78" s="18" t="n">
        <v>0.37862109</v>
      </c>
      <c r="L78" s="20" t="n">
        <v>0.20311703</v>
      </c>
      <c r="M78" s="18" t="n">
        <v>0</v>
      </c>
      <c r="N78" s="20" t="n">
        <v>0</v>
      </c>
      <c r="O78" s="18" t="n">
        <v>0</v>
      </c>
      <c r="P78" s="20" t="n">
        <v>0</v>
      </c>
      <c r="Q78" s="18" t="n">
        <v>0.6679362599999999</v>
      </c>
      <c r="R78" s="20" t="n">
        <v>0.37316561</v>
      </c>
    </row>
    <row r="79" spans="1:18">
      <c r="A79" s="15" t="s">
        <v>503</v>
      </c>
      <c r="B79" s="17" t="n">
        <v>3154</v>
      </c>
      <c r="C79" s="18">
        <f>(2777.0/B79*100)</f>
        <v/>
      </c>
      <c r="D79" s="19" t="n">
        <v>377</v>
      </c>
      <c r="E79" s="18" t="n">
        <v>31.10360977</v>
      </c>
      <c r="F79" s="20" t="n">
        <v>2.73145601</v>
      </c>
      <c r="G79" s="18" t="n">
        <v>65.21621365999999</v>
      </c>
      <c r="H79" s="20" t="n">
        <v>2.73890663</v>
      </c>
      <c r="I79" s="18" t="n">
        <v>0</v>
      </c>
      <c r="J79" s="20" t="n">
        <v>0</v>
      </c>
      <c r="K79" s="18" t="n">
        <v>1.02949666</v>
      </c>
      <c r="L79" s="20" t="n">
        <v>0.59386277</v>
      </c>
      <c r="M79" s="18" t="n">
        <v>0.23987804</v>
      </c>
      <c r="N79" s="20" t="n">
        <v>0.24822273</v>
      </c>
      <c r="O79" s="18" t="n">
        <v>0</v>
      </c>
      <c r="P79" s="20" t="n">
        <v>0</v>
      </c>
      <c r="Q79" s="18" t="n">
        <v>2.41080188</v>
      </c>
      <c r="R79" s="20" t="n">
        <v>0.78386908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(3068.0/B11*100)</f>
        <v/>
      </c>
      <c r="D11" s="19" t="n">
        <v>432</v>
      </c>
      <c r="E11" s="18" t="n">
        <v>37.7608683</v>
      </c>
      <c r="F11" s="20" t="n">
        <v>2.76843633</v>
      </c>
      <c r="G11" s="18" t="n">
        <v>61.94703449</v>
      </c>
      <c r="H11" s="20" t="n">
        <v>2.76744712</v>
      </c>
      <c r="I11" s="18" t="n">
        <v>0</v>
      </c>
      <c r="J11" s="20" t="n">
        <v>0</v>
      </c>
      <c r="K11" s="18" t="n">
        <v>0.29209721</v>
      </c>
      <c r="L11" s="20" t="n">
        <v>0.2950149</v>
      </c>
      <c r="M11" s="18" t="n">
        <v>0</v>
      </c>
      <c r="N11" s="20" t="n">
        <v>0</v>
      </c>
      <c r="O11" s="18" t="n">
        <v>0</v>
      </c>
      <c r="P11" s="20" t="n">
        <v>0</v>
      </c>
      <c r="Q11" s="18" t="n">
        <v>0</v>
      </c>
      <c r="R11" s="20" t="n">
        <v>0</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(3372.0/B28*100)</f>
        <v/>
      </c>
      <c r="D28" s="19" t="n">
        <v>431</v>
      </c>
      <c r="E28" s="18" t="n">
        <v>39.74737245</v>
      </c>
      <c r="F28" s="20" t="n">
        <v>3.06530978</v>
      </c>
      <c r="G28" s="18" t="n">
        <v>59.58697493</v>
      </c>
      <c r="H28" s="20" t="n">
        <v>3.0605702</v>
      </c>
      <c r="I28" s="18" t="n">
        <v>0</v>
      </c>
      <c r="J28" s="20" t="n">
        <v>0</v>
      </c>
      <c r="K28" s="18" t="n">
        <v>0</v>
      </c>
      <c r="L28" s="20" t="n">
        <v>0</v>
      </c>
      <c r="M28" s="18" t="n">
        <v>0</v>
      </c>
      <c r="N28" s="20" t="n">
        <v>0</v>
      </c>
      <c r="O28" s="18" t="n">
        <v>0</v>
      </c>
      <c r="P28" s="20" t="n">
        <v>0</v>
      </c>
      <c r="Q28" s="18" t="n">
        <v>0.66565262</v>
      </c>
      <c r="R28" s="20" t="n">
        <v>0.48762367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(10820.0/B46*100)</f>
        <v/>
      </c>
      <c r="D46" s="19" t="n">
        <v>1253</v>
      </c>
      <c r="E46" s="18" t="n">
        <v>45.85638206</v>
      </c>
      <c r="F46" s="20" t="n">
        <v>1.86908182</v>
      </c>
      <c r="G46" s="18" t="n">
        <v>51.52243002</v>
      </c>
      <c r="H46" s="20" t="n">
        <v>1.97254657</v>
      </c>
      <c r="I46" s="18" t="n">
        <v>0</v>
      </c>
      <c r="J46" s="20" t="n">
        <v>0</v>
      </c>
      <c r="K46" s="18" t="n">
        <v>1.30497948</v>
      </c>
      <c r="L46" s="20" t="n">
        <v>0.43610635</v>
      </c>
      <c r="M46" s="18" t="n">
        <v>0</v>
      </c>
      <c r="N46" s="20" t="n">
        <v>0</v>
      </c>
      <c r="O46" s="18" t="n">
        <v>0</v>
      </c>
      <c r="P46" s="20" t="n">
        <v>0</v>
      </c>
      <c r="Q46" s="18" t="n">
        <v>1.31620844</v>
      </c>
      <c r="R46" s="20" t="n">
        <v>0.4618132</v>
      </c>
    </row>
    <row r="47" spans="1:18">
      <c r="A47" s="15" t="s">
        <v>470</v>
      </c>
      <c r="B47" s="17" t="n">
        <v>2823</v>
      </c>
      <c r="C47" s="18">
        <f>(2480.0/B47*100)</f>
        <v/>
      </c>
      <c r="D47" s="19" t="n">
        <v>343</v>
      </c>
      <c r="E47" s="18" t="n">
        <v>36.66986803</v>
      </c>
      <c r="F47" s="20" t="n">
        <v>3.06531673</v>
      </c>
      <c r="G47" s="18" t="n">
        <v>62.11139923</v>
      </c>
      <c r="H47" s="20" t="n">
        <v>3.06847711</v>
      </c>
      <c r="I47" s="18" t="n">
        <v>0</v>
      </c>
      <c r="J47" s="20" t="n">
        <v>0</v>
      </c>
      <c r="K47" s="18" t="n">
        <v>0.60901884</v>
      </c>
      <c r="L47" s="20" t="n">
        <v>0.3092125</v>
      </c>
      <c r="M47" s="18" t="n">
        <v>0</v>
      </c>
      <c r="N47" s="20" t="n">
        <v>0</v>
      </c>
      <c r="O47" s="18" t="n">
        <v>0</v>
      </c>
      <c r="P47" s="20" t="n">
        <v>0</v>
      </c>
      <c r="Q47" s="18" t="n">
        <v>0.6097139</v>
      </c>
      <c r="R47" s="20" t="n">
        <v>0.39821114</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(5401.0/B49*100)</f>
        <v/>
      </c>
      <c r="D49" s="19" t="n">
        <v>757</v>
      </c>
      <c r="E49" s="18" t="n">
        <v>66.04982826</v>
      </c>
      <c r="F49" s="20" t="n">
        <v>2.39555319</v>
      </c>
      <c r="G49" s="18" t="n">
        <v>32.8475228</v>
      </c>
      <c r="H49" s="20" t="n">
        <v>2.35528377</v>
      </c>
      <c r="I49" s="18" t="n">
        <v>0</v>
      </c>
      <c r="J49" s="20" t="n">
        <v>0</v>
      </c>
      <c r="K49" s="18" t="n">
        <v>0.6150753</v>
      </c>
      <c r="L49" s="20" t="n">
        <v>0.27109753</v>
      </c>
      <c r="M49" s="18" t="n">
        <v>0</v>
      </c>
      <c r="N49" s="20" t="n">
        <v>0</v>
      </c>
      <c r="O49" s="18" t="n">
        <v>0</v>
      </c>
      <c r="P49" s="20" t="n">
        <v>0</v>
      </c>
      <c r="Q49" s="18" t="n">
        <v>0.48757365</v>
      </c>
      <c r="R49" s="20" t="n">
        <v>0.28282133</v>
      </c>
    </row>
    <row r="50" spans="1:18">
      <c r="A50" s="15" t="s">
        <v>473</v>
      </c>
      <c r="B50" s="17" t="n">
        <v>3494</v>
      </c>
      <c r="C50" s="18">
        <f>(3114.0/B50*100)</f>
        <v/>
      </c>
      <c r="D50" s="19" t="n">
        <v>380</v>
      </c>
      <c r="E50" s="18" t="n">
        <v>51.90088065</v>
      </c>
      <c r="F50" s="20" t="n">
        <v>2.60275956</v>
      </c>
      <c r="G50" s="18" t="n">
        <v>47.03423245</v>
      </c>
      <c r="H50" s="20" t="n">
        <v>2.66945165</v>
      </c>
      <c r="I50" s="18" t="n">
        <v>0</v>
      </c>
      <c r="J50" s="20" t="n">
        <v>0</v>
      </c>
      <c r="K50" s="18" t="n">
        <v>0.50314875</v>
      </c>
      <c r="L50" s="20" t="n">
        <v>0.39020265</v>
      </c>
      <c r="M50" s="18" t="n">
        <v>0</v>
      </c>
      <c r="N50" s="20" t="n">
        <v>0</v>
      </c>
      <c r="O50" s="18" t="n">
        <v>0</v>
      </c>
      <c r="P50" s="20" t="n">
        <v>0</v>
      </c>
      <c r="Q50" s="18" t="n">
        <v>0.56173815</v>
      </c>
      <c r="R50" s="20" t="n">
        <v>0.35048077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(2425.0/B52*100)</f>
        <v/>
      </c>
      <c r="D52" s="19" t="n">
        <v>335</v>
      </c>
      <c r="E52" s="18" t="n">
        <v>20.12824633</v>
      </c>
      <c r="F52" s="20" t="n">
        <v>2.17050351</v>
      </c>
      <c r="G52" s="18" t="n">
        <v>79.11027326</v>
      </c>
      <c r="H52" s="20" t="n">
        <v>2.16746654</v>
      </c>
      <c r="I52" s="18" t="n">
        <v>0</v>
      </c>
      <c r="J52" s="20" t="n">
        <v>0</v>
      </c>
      <c r="K52" s="18" t="n">
        <v>0</v>
      </c>
      <c r="L52" s="20" t="n">
        <v>0</v>
      </c>
      <c r="M52" s="18" t="n">
        <v>0</v>
      </c>
      <c r="N52" s="20" t="n">
        <v>0</v>
      </c>
      <c r="O52" s="18" t="n">
        <v>0</v>
      </c>
      <c r="P52" s="20" t="n">
        <v>0</v>
      </c>
      <c r="Q52" s="18" t="n">
        <v>0.76148041</v>
      </c>
      <c r="R52" s="20" t="n">
        <v>0.58100487</v>
      </c>
    </row>
    <row r="53" spans="1:18">
      <c r="A53" s="15" t="s">
        <v>476</v>
      </c>
      <c r="B53" s="17" t="n">
        <v>2474</v>
      </c>
      <c r="C53" s="18">
        <f>(2030.0/B53*100)</f>
        <v/>
      </c>
      <c r="D53" s="19" t="n">
        <v>444</v>
      </c>
      <c r="E53" s="18" t="n">
        <v>53.32936286</v>
      </c>
      <c r="F53" s="20" t="n">
        <v>2.30264362</v>
      </c>
      <c r="G53" s="18" t="n">
        <v>34.33053712</v>
      </c>
      <c r="H53" s="20" t="n">
        <v>2.0813076</v>
      </c>
      <c r="I53" s="18" t="n">
        <v>0</v>
      </c>
      <c r="J53" s="20" t="n">
        <v>0</v>
      </c>
      <c r="K53" s="18" t="n">
        <v>11.58960639</v>
      </c>
      <c r="L53" s="20" t="n">
        <v>1.78948126</v>
      </c>
      <c r="M53" s="18" t="n">
        <v>0</v>
      </c>
      <c r="N53" s="20" t="n">
        <v>0</v>
      </c>
      <c r="O53" s="18" t="n">
        <v>0</v>
      </c>
      <c r="P53" s="20" t="n">
        <v>0</v>
      </c>
      <c r="Q53" s="18" t="n">
        <v>0.75049363</v>
      </c>
      <c r="R53" s="20" t="n">
        <v>0.45637091</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(3061.0/B68*100)</f>
        <v/>
      </c>
      <c r="D68" s="19" t="n">
        <v>399</v>
      </c>
      <c r="E68" s="18" t="n">
        <v>57.00017084</v>
      </c>
      <c r="F68" s="20" t="n">
        <v>1.99863873</v>
      </c>
      <c r="G68" s="18" t="n">
        <v>41.78287665</v>
      </c>
      <c r="H68" s="20" t="n">
        <v>2.05139058</v>
      </c>
      <c r="I68" s="18" t="n">
        <v>0</v>
      </c>
      <c r="J68" s="20" t="n">
        <v>0</v>
      </c>
      <c r="K68" s="18" t="n">
        <v>0.96934543</v>
      </c>
      <c r="L68" s="20" t="n">
        <v>0.4822747</v>
      </c>
      <c r="M68" s="18" t="n">
        <v>0</v>
      </c>
      <c r="N68" s="20" t="n">
        <v>0</v>
      </c>
      <c r="O68" s="18" t="n">
        <v>0</v>
      </c>
      <c r="P68" s="20" t="n">
        <v>0</v>
      </c>
      <c r="Q68" s="18" t="n">
        <v>0.24760708</v>
      </c>
      <c r="R68" s="20" t="n">
        <v>0.24919117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(5038.0/B70*100)</f>
        <v/>
      </c>
      <c r="D70" s="19" t="n">
        <v>996</v>
      </c>
      <c r="E70" s="18" t="n">
        <v>42.27549354</v>
      </c>
      <c r="F70" s="20" t="n">
        <v>1.61254536</v>
      </c>
      <c r="G70" s="18" t="n">
        <v>56.28399198</v>
      </c>
      <c r="H70" s="20" t="n">
        <v>1.56318106</v>
      </c>
      <c r="I70" s="18" t="n">
        <v>0</v>
      </c>
      <c r="J70" s="20" t="n">
        <v>0</v>
      </c>
      <c r="K70" s="18" t="n">
        <v>1.02105557</v>
      </c>
      <c r="L70" s="20" t="n">
        <v>0.32259816</v>
      </c>
      <c r="M70" s="18" t="n">
        <v>0</v>
      </c>
      <c r="N70" s="20" t="n">
        <v>0</v>
      </c>
      <c r="O70" s="18" t="n">
        <v>0</v>
      </c>
      <c r="P70" s="20" t="n">
        <v>0</v>
      </c>
      <c r="Q70" s="18" t="n">
        <v>0.41945891</v>
      </c>
      <c r="R70" s="20" t="n">
        <v>0.20784128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(2628.0/B77*100)</f>
        <v/>
      </c>
      <c r="D77" s="19" t="n">
        <v>341</v>
      </c>
      <c r="E77" s="18" t="n">
        <v>23.56725862</v>
      </c>
      <c r="F77" s="20" t="n">
        <v>2.54291666</v>
      </c>
      <c r="G77" s="18" t="n">
        <v>70.77575099000001</v>
      </c>
      <c r="H77" s="20" t="n">
        <v>2.7327844</v>
      </c>
      <c r="I77" s="18" t="n">
        <v>0</v>
      </c>
      <c r="J77" s="20" t="n">
        <v>0</v>
      </c>
      <c r="K77" s="18" t="n">
        <v>4.8805919</v>
      </c>
      <c r="L77" s="20" t="n">
        <v>1.50808519</v>
      </c>
      <c r="M77" s="18" t="n">
        <v>0</v>
      </c>
      <c r="N77" s="20" t="n">
        <v>0</v>
      </c>
      <c r="O77" s="18" t="n">
        <v>0</v>
      </c>
      <c r="P77" s="20" t="n">
        <v>0</v>
      </c>
      <c r="Q77" s="18" t="n">
        <v>0.7763984900000001</v>
      </c>
      <c r="R77" s="20" t="n">
        <v>0.44825503</v>
      </c>
    </row>
    <row r="78" spans="1:18">
      <c r="A78" s="15" t="s">
        <v>502</v>
      </c>
      <c r="B78" s="17" t="n">
        <v>7115</v>
      </c>
      <c r="C78" s="18">
        <f>(6215.0/B78*100)</f>
        <v/>
      </c>
      <c r="D78" s="19" t="n">
        <v>900</v>
      </c>
      <c r="E78" s="18" t="n">
        <v>43.18016223</v>
      </c>
      <c r="F78" s="20" t="n">
        <v>1.9243321</v>
      </c>
      <c r="G78" s="18" t="n">
        <v>56.01272169</v>
      </c>
      <c r="H78" s="20" t="n">
        <v>1.89051861</v>
      </c>
      <c r="I78" s="18" t="n">
        <v>0</v>
      </c>
      <c r="J78" s="20" t="n">
        <v>0</v>
      </c>
      <c r="K78" s="18" t="n">
        <v>0.52336949</v>
      </c>
      <c r="L78" s="20" t="n">
        <v>0.24968288</v>
      </c>
      <c r="M78" s="18" t="n">
        <v>0</v>
      </c>
      <c r="N78" s="20" t="n">
        <v>0</v>
      </c>
      <c r="O78" s="18" t="n">
        <v>0</v>
      </c>
      <c r="P78" s="20" t="n">
        <v>0</v>
      </c>
      <c r="Q78" s="18" t="n">
        <v>0.28374659</v>
      </c>
      <c r="R78" s="20" t="n">
        <v>0.2441207</v>
      </c>
    </row>
    <row r="79" spans="1:18">
      <c r="A79" s="15" t="s">
        <v>503</v>
      </c>
      <c r="B79" s="17" t="n">
        <v>3154</v>
      </c>
      <c r="C79" s="18">
        <f>(2779.0/B79*100)</f>
        <v/>
      </c>
      <c r="D79" s="19" t="n">
        <v>375</v>
      </c>
      <c r="E79" s="18" t="n">
        <v>26.34186941</v>
      </c>
      <c r="F79" s="20" t="n">
        <v>2.65960433</v>
      </c>
      <c r="G79" s="18" t="n">
        <v>71.58224337999999</v>
      </c>
      <c r="H79" s="20" t="n">
        <v>2.81420055</v>
      </c>
      <c r="I79" s="18" t="n">
        <v>0</v>
      </c>
      <c r="J79" s="20" t="n">
        <v>0</v>
      </c>
      <c r="K79" s="18" t="n">
        <v>1.88529386</v>
      </c>
      <c r="L79" s="20" t="n">
        <v>0.79133149</v>
      </c>
      <c r="M79" s="18" t="n">
        <v>0</v>
      </c>
      <c r="N79" s="20" t="n">
        <v>0</v>
      </c>
      <c r="O79" s="18" t="n">
        <v>0</v>
      </c>
      <c r="P79" s="20" t="n">
        <v>0</v>
      </c>
      <c r="Q79" s="18" t="n">
        <v>0.19059334</v>
      </c>
      <c r="R79" s="20" t="n">
        <v>0.19259848</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(3069.0/B11*100)</f>
        <v/>
      </c>
      <c r="D11" s="19" t="n">
        <v>431</v>
      </c>
      <c r="E11" s="18" t="n">
        <v>3.94904789</v>
      </c>
      <c r="F11" s="20" t="n">
        <v>1.29466284</v>
      </c>
      <c r="G11" s="18" t="n">
        <v>94.89505049</v>
      </c>
      <c r="H11" s="20" t="n">
        <v>1.75467017</v>
      </c>
      <c r="I11" s="18" t="n">
        <v>0</v>
      </c>
      <c r="J11" s="20" t="n">
        <v>0</v>
      </c>
      <c r="K11" s="18" t="n">
        <v>0.66012293</v>
      </c>
      <c r="L11" s="20" t="n">
        <v>0.4532488</v>
      </c>
      <c r="M11" s="18" t="n">
        <v>0</v>
      </c>
      <c r="N11" s="20" t="n">
        <v>0</v>
      </c>
      <c r="O11" s="18" t="n">
        <v>0</v>
      </c>
      <c r="P11" s="20" t="n">
        <v>0</v>
      </c>
      <c r="Q11" s="18" t="n">
        <v>0.49577869</v>
      </c>
      <c r="R11" s="20" t="n">
        <v>0.48065384</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(3384.0/B28*100)</f>
        <v/>
      </c>
      <c r="D28" s="19" t="n">
        <v>419</v>
      </c>
      <c r="E28" s="18" t="n">
        <v>2.44936017</v>
      </c>
      <c r="F28" s="20" t="n">
        <v>0.95962418</v>
      </c>
      <c r="G28" s="18" t="n">
        <v>97.55063982999999</v>
      </c>
      <c r="H28" s="20" t="n">
        <v>0.95962418</v>
      </c>
      <c r="I28" s="18" t="n">
        <v>0</v>
      </c>
      <c r="J28" s="20" t="n">
        <v>0</v>
      </c>
      <c r="K28" s="18" t="n">
        <v>0</v>
      </c>
      <c r="L28" s="20" t="n">
        <v>0</v>
      </c>
      <c r="M28" s="18" t="n">
        <v>0</v>
      </c>
      <c r="N28" s="20" t="n">
        <v>0</v>
      </c>
      <c r="O28" s="18" t="n">
        <v>0</v>
      </c>
      <c r="P28" s="20" t="n">
        <v>0</v>
      </c>
      <c r="Q28" s="18" t="n">
        <v>0</v>
      </c>
      <c r="R28" s="20" t="n">
        <v>0</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(10911.0/B46*100)</f>
        <v/>
      </c>
      <c r="D46" s="19" t="n">
        <v>1162</v>
      </c>
      <c r="E46" s="18" t="n">
        <v>5.58014725</v>
      </c>
      <c r="F46" s="20" t="n">
        <v>0.7865896999999999</v>
      </c>
      <c r="G46" s="18" t="n">
        <v>90.65458954</v>
      </c>
      <c r="H46" s="20" t="n">
        <v>0.9308240800000001</v>
      </c>
      <c r="I46" s="18" t="n">
        <v>0</v>
      </c>
      <c r="J46" s="20" t="n">
        <v>0</v>
      </c>
      <c r="K46" s="18" t="n">
        <v>2.61541204</v>
      </c>
      <c r="L46" s="20" t="n">
        <v>0.60162914</v>
      </c>
      <c r="M46" s="18" t="n">
        <v>0.07866004</v>
      </c>
      <c r="N46" s="20" t="n">
        <v>0.05795371</v>
      </c>
      <c r="O46" s="18" t="n">
        <v>0</v>
      </c>
      <c r="P46" s="20" t="n">
        <v>0</v>
      </c>
      <c r="Q46" s="18" t="n">
        <v>1.07119113</v>
      </c>
      <c r="R46" s="20" t="n">
        <v>0.37269941</v>
      </c>
    </row>
    <row r="47" spans="1:18">
      <c r="A47" s="15" t="s">
        <v>470</v>
      </c>
      <c r="B47" s="17" t="n">
        <v>2823</v>
      </c>
      <c r="C47" s="18">
        <f>(2485.0/B47*100)</f>
        <v/>
      </c>
      <c r="D47" s="19" t="n">
        <v>338</v>
      </c>
      <c r="E47" s="18" t="n">
        <v>10.57571176</v>
      </c>
      <c r="F47" s="20" t="n">
        <v>1.7673832</v>
      </c>
      <c r="G47" s="18" t="n">
        <v>85.52855895</v>
      </c>
      <c r="H47" s="20" t="n">
        <v>2.37158109</v>
      </c>
      <c r="I47" s="18" t="n">
        <v>0</v>
      </c>
      <c r="J47" s="20" t="n">
        <v>0</v>
      </c>
      <c r="K47" s="18" t="n">
        <v>3.02662035</v>
      </c>
      <c r="L47" s="20" t="n">
        <v>0.96270881</v>
      </c>
      <c r="M47" s="18" t="n">
        <v>0</v>
      </c>
      <c r="N47" s="20" t="n">
        <v>0</v>
      </c>
      <c r="O47" s="18" t="n">
        <v>0</v>
      </c>
      <c r="P47" s="20" t="n">
        <v>0</v>
      </c>
      <c r="Q47" s="18" t="n">
        <v>0.86910895</v>
      </c>
      <c r="R47" s="20" t="n">
        <v>0.50782314</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(5406.0/B49*100)</f>
        <v/>
      </c>
      <c r="D49" s="19" t="n">
        <v>752</v>
      </c>
      <c r="E49" s="18" t="n">
        <v>4.37619261</v>
      </c>
      <c r="F49" s="20" t="n">
        <v>1.166307</v>
      </c>
      <c r="G49" s="18" t="n">
        <v>94.1321617</v>
      </c>
      <c r="H49" s="20" t="n">
        <v>1.30292254</v>
      </c>
      <c r="I49" s="18" t="n">
        <v>0</v>
      </c>
      <c r="J49" s="20" t="n">
        <v>0</v>
      </c>
      <c r="K49" s="18" t="n">
        <v>0.84962591</v>
      </c>
      <c r="L49" s="20" t="n">
        <v>0.26228121</v>
      </c>
      <c r="M49" s="18" t="n">
        <v>0.14896494</v>
      </c>
      <c r="N49" s="20" t="n">
        <v>0.1488948</v>
      </c>
      <c r="O49" s="18" t="n">
        <v>0</v>
      </c>
      <c r="P49" s="20" t="n">
        <v>0</v>
      </c>
      <c r="Q49" s="18" t="n">
        <v>0.49305485</v>
      </c>
      <c r="R49" s="20" t="n">
        <v>0.32283244</v>
      </c>
    </row>
    <row r="50" spans="1:18">
      <c r="A50" s="15" t="s">
        <v>473</v>
      </c>
      <c r="B50" s="17" t="n">
        <v>3494</v>
      </c>
      <c r="C50" s="18">
        <f>(3121.0/B50*100)</f>
        <v/>
      </c>
      <c r="D50" s="19" t="n">
        <v>373</v>
      </c>
      <c r="E50" s="18" t="n">
        <v>1.69382158</v>
      </c>
      <c r="F50" s="20" t="n">
        <v>0.69761617</v>
      </c>
      <c r="G50" s="18" t="n">
        <v>97.66473743</v>
      </c>
      <c r="H50" s="20" t="n">
        <v>0.81271821</v>
      </c>
      <c r="I50" s="18" t="n">
        <v>0</v>
      </c>
      <c r="J50" s="20" t="n">
        <v>0</v>
      </c>
      <c r="K50" s="18" t="n">
        <v>0.64144099</v>
      </c>
      <c r="L50" s="20" t="n">
        <v>0.41825941</v>
      </c>
      <c r="M50" s="18" t="n">
        <v>0</v>
      </c>
      <c r="N50" s="20" t="n">
        <v>0</v>
      </c>
      <c r="O50" s="18" t="n">
        <v>0</v>
      </c>
      <c r="P50" s="20" t="n">
        <v>0</v>
      </c>
      <c r="Q50" s="18" t="n">
        <v>0</v>
      </c>
      <c r="R50" s="20" t="n">
        <v>0</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(2426.0/B52*100)</f>
        <v/>
      </c>
      <c r="D52" s="19" t="n">
        <v>334</v>
      </c>
      <c r="E52" s="18" t="n">
        <v>4.11844988</v>
      </c>
      <c r="F52" s="20" t="n">
        <v>1.13033765</v>
      </c>
      <c r="G52" s="18" t="n">
        <v>94.18252201</v>
      </c>
      <c r="H52" s="20" t="n">
        <v>1.39907061</v>
      </c>
      <c r="I52" s="18" t="n">
        <v>0</v>
      </c>
      <c r="J52" s="20" t="n">
        <v>0</v>
      </c>
      <c r="K52" s="18" t="n">
        <v>1.28972633</v>
      </c>
      <c r="L52" s="20" t="n">
        <v>0.59091977</v>
      </c>
      <c r="M52" s="18" t="n">
        <v>0</v>
      </c>
      <c r="N52" s="20" t="n">
        <v>0</v>
      </c>
      <c r="O52" s="18" t="n">
        <v>0</v>
      </c>
      <c r="P52" s="20" t="n">
        <v>0</v>
      </c>
      <c r="Q52" s="18" t="n">
        <v>0.40930177</v>
      </c>
      <c r="R52" s="20" t="n">
        <v>0.41492506</v>
      </c>
    </row>
    <row r="53" spans="1:18">
      <c r="A53" s="15" t="s">
        <v>476</v>
      </c>
      <c r="B53" s="17" t="n">
        <v>2474</v>
      </c>
      <c r="C53" s="18">
        <f>(2036.0/B53*100)</f>
        <v/>
      </c>
      <c r="D53" s="19" t="n">
        <v>438</v>
      </c>
      <c r="E53" s="18" t="n">
        <v>12.72442874</v>
      </c>
      <c r="F53" s="20" t="n">
        <v>1.71097044</v>
      </c>
      <c r="G53" s="18" t="n">
        <v>72.11667513</v>
      </c>
      <c r="H53" s="20" t="n">
        <v>2.43427506</v>
      </c>
      <c r="I53" s="18" t="n">
        <v>0</v>
      </c>
      <c r="J53" s="20" t="n">
        <v>0</v>
      </c>
      <c r="K53" s="18" t="n">
        <v>13.93760732</v>
      </c>
      <c r="L53" s="20" t="n">
        <v>1.85832781</v>
      </c>
      <c r="M53" s="18" t="n">
        <v>0.50129577</v>
      </c>
      <c r="N53" s="20" t="n">
        <v>0.54206362</v>
      </c>
      <c r="O53" s="18" t="n">
        <v>0</v>
      </c>
      <c r="P53" s="20" t="n">
        <v>0</v>
      </c>
      <c r="Q53" s="18" t="n">
        <v>0.71999304</v>
      </c>
      <c r="R53" s="20" t="n">
        <v>0.53039025</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(3083.0/B68*100)</f>
        <v/>
      </c>
      <c r="D68" s="19" t="n">
        <v>377</v>
      </c>
      <c r="E68" s="18" t="n">
        <v>5.98465884</v>
      </c>
      <c r="F68" s="20" t="n">
        <v>1.22505933</v>
      </c>
      <c r="G68" s="18" t="n">
        <v>91.11227906000001</v>
      </c>
      <c r="H68" s="20" t="n">
        <v>1.51679362</v>
      </c>
      <c r="I68" s="18" t="n">
        <v>0</v>
      </c>
      <c r="J68" s="20" t="n">
        <v>0</v>
      </c>
      <c r="K68" s="18" t="n">
        <v>2.12746987</v>
      </c>
      <c r="L68" s="20" t="n">
        <v>0.6621016199999999</v>
      </c>
      <c r="M68" s="18" t="n">
        <v>0</v>
      </c>
      <c r="N68" s="20" t="n">
        <v>0</v>
      </c>
      <c r="O68" s="18" t="n">
        <v>0</v>
      </c>
      <c r="P68" s="20" t="n">
        <v>0</v>
      </c>
      <c r="Q68" s="18" t="n">
        <v>0.77559223</v>
      </c>
      <c r="R68" s="20" t="n">
        <v>0.51280436</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17.22427831</v>
      </c>
      <c r="F70" s="20" t="n">
        <v>1.15424824</v>
      </c>
      <c r="G70" s="18" t="n">
        <v>77.45179288</v>
      </c>
      <c r="H70" s="20" t="n">
        <v>1.27498638</v>
      </c>
      <c r="I70" s="18" t="n">
        <v>0</v>
      </c>
      <c r="J70" s="20" t="n">
        <v>0</v>
      </c>
      <c r="K70" s="18" t="n">
        <v>3.73372338</v>
      </c>
      <c r="L70" s="20" t="n">
        <v>0.60668453</v>
      </c>
      <c r="M70" s="18" t="n">
        <v>0</v>
      </c>
      <c r="N70" s="20" t="n">
        <v>0</v>
      </c>
      <c r="O70" s="18" t="n">
        <v>0</v>
      </c>
      <c r="P70" s="20" t="n">
        <v>0</v>
      </c>
      <c r="Q70" s="18" t="n">
        <v>1.59020543</v>
      </c>
      <c r="R70" s="20" t="n">
        <v>0.408028</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(2637.0/B77*100)</f>
        <v/>
      </c>
      <c r="D77" s="19" t="n">
        <v>332</v>
      </c>
      <c r="E77" s="18" t="n">
        <v>15.15043436</v>
      </c>
      <c r="F77" s="20" t="n">
        <v>1.80866323</v>
      </c>
      <c r="G77" s="18" t="n">
        <v>67.42414889</v>
      </c>
      <c r="H77" s="20" t="n">
        <v>2.73342713</v>
      </c>
      <c r="I77" s="18" t="n">
        <v>0</v>
      </c>
      <c r="J77" s="20" t="n">
        <v>0</v>
      </c>
      <c r="K77" s="18" t="n">
        <v>9.45560972</v>
      </c>
      <c r="L77" s="20" t="n">
        <v>1.82850013</v>
      </c>
      <c r="M77" s="18" t="n">
        <v>0.35628331</v>
      </c>
      <c r="N77" s="20" t="n">
        <v>0.35041692</v>
      </c>
      <c r="O77" s="18" t="n">
        <v>0</v>
      </c>
      <c r="P77" s="20" t="n">
        <v>0</v>
      </c>
      <c r="Q77" s="18" t="n">
        <v>7.61352372</v>
      </c>
      <c r="R77" s="20" t="n">
        <v>1.5007947</v>
      </c>
    </row>
    <row r="78" spans="1:18">
      <c r="A78" s="15" t="s">
        <v>502</v>
      </c>
      <c r="B78" s="17" t="n">
        <v>7115</v>
      </c>
      <c r="C78" s="18">
        <f>(6216.0/B78*100)</f>
        <v/>
      </c>
      <c r="D78" s="19" t="n">
        <v>899</v>
      </c>
      <c r="E78" s="18" t="n">
        <v>12.36903061</v>
      </c>
      <c r="F78" s="20" t="n">
        <v>1.23098855</v>
      </c>
      <c r="G78" s="18" t="n">
        <v>85.3145531</v>
      </c>
      <c r="H78" s="20" t="n">
        <v>1.53758555</v>
      </c>
      <c r="I78" s="18" t="n">
        <v>0</v>
      </c>
      <c r="J78" s="20" t="n">
        <v>0</v>
      </c>
      <c r="K78" s="18" t="n">
        <v>0.8695662199999999</v>
      </c>
      <c r="L78" s="20" t="n">
        <v>0.38498392</v>
      </c>
      <c r="M78" s="18" t="n">
        <v>0</v>
      </c>
      <c r="N78" s="20" t="n">
        <v>0</v>
      </c>
      <c r="O78" s="18" t="n">
        <v>0</v>
      </c>
      <c r="P78" s="20" t="n">
        <v>0</v>
      </c>
      <c r="Q78" s="18" t="n">
        <v>1.44685008</v>
      </c>
      <c r="R78" s="20" t="n">
        <v>0.52834524</v>
      </c>
    </row>
    <row r="79" spans="1:18">
      <c r="A79" s="15" t="s">
        <v>503</v>
      </c>
      <c r="B79" s="17" t="n">
        <v>3154</v>
      </c>
      <c r="C79" s="18">
        <f>(2783.0/B79*100)</f>
        <v/>
      </c>
      <c r="D79" s="19" t="n">
        <v>371</v>
      </c>
      <c r="E79" s="18" t="n">
        <v>7.45924496</v>
      </c>
      <c r="F79" s="20" t="n">
        <v>1.55144664</v>
      </c>
      <c r="G79" s="18" t="n">
        <v>86.31688561999999</v>
      </c>
      <c r="H79" s="20" t="n">
        <v>2.33126692</v>
      </c>
      <c r="I79" s="18" t="n">
        <v>0</v>
      </c>
      <c r="J79" s="20" t="n">
        <v>0</v>
      </c>
      <c r="K79" s="18" t="n">
        <v>3.68656552</v>
      </c>
      <c r="L79" s="20" t="n">
        <v>1.07120638</v>
      </c>
      <c r="M79" s="18" t="n">
        <v>0.24495644</v>
      </c>
      <c r="N79" s="20" t="n">
        <v>0.25376639</v>
      </c>
      <c r="O79" s="18" t="n">
        <v>0</v>
      </c>
      <c r="P79" s="20" t="n">
        <v>0</v>
      </c>
      <c r="Q79" s="18" t="n">
        <v>2.29234746</v>
      </c>
      <c r="R79" s="20" t="n">
        <v>0.90894866</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(3069.0/B11*100)</f>
        <v/>
      </c>
      <c r="D11" s="19" t="n">
        <v>431</v>
      </c>
      <c r="E11" s="18" t="n">
        <v>28.49746804</v>
      </c>
      <c r="F11" s="20" t="n">
        <v>2.99128686</v>
      </c>
      <c r="G11" s="18" t="n">
        <v>64.25758524</v>
      </c>
      <c r="H11" s="20" t="n">
        <v>3.25809929</v>
      </c>
      <c r="I11" s="18" t="n">
        <v>0</v>
      </c>
      <c r="J11" s="20" t="n">
        <v>0</v>
      </c>
      <c r="K11" s="18" t="n">
        <v>1.22726263</v>
      </c>
      <c r="L11" s="20" t="n">
        <v>0.40181201</v>
      </c>
      <c r="M11" s="18" t="n">
        <v>0</v>
      </c>
      <c r="N11" s="20" t="n">
        <v>0</v>
      </c>
      <c r="O11" s="18" t="n">
        <v>0</v>
      </c>
      <c r="P11" s="20" t="n">
        <v>0</v>
      </c>
      <c r="Q11" s="18" t="n">
        <v>6.01768409</v>
      </c>
      <c r="R11" s="20" t="n">
        <v>1.48250689</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(3384.0/B28*100)</f>
        <v/>
      </c>
      <c r="D28" s="19" t="n">
        <v>419</v>
      </c>
      <c r="E28" s="18" t="n">
        <v>48.13339765</v>
      </c>
      <c r="F28" s="20" t="n">
        <v>2.8366656</v>
      </c>
      <c r="G28" s="18" t="n">
        <v>50.78315521</v>
      </c>
      <c r="H28" s="20" t="n">
        <v>2.91036241</v>
      </c>
      <c r="I28" s="18" t="n">
        <v>0</v>
      </c>
      <c r="J28" s="20" t="n">
        <v>0</v>
      </c>
      <c r="K28" s="18" t="n">
        <v>0</v>
      </c>
      <c r="L28" s="20" t="n">
        <v>0</v>
      </c>
      <c r="M28" s="18" t="n">
        <v>0</v>
      </c>
      <c r="N28" s="20" t="n">
        <v>0</v>
      </c>
      <c r="O28" s="18" t="n">
        <v>0</v>
      </c>
      <c r="P28" s="20" t="n">
        <v>0</v>
      </c>
      <c r="Q28" s="18" t="n">
        <v>1.08344714</v>
      </c>
      <c r="R28" s="20" t="n">
        <v>0.5902667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(10909.0/B46*100)</f>
        <v/>
      </c>
      <c r="D46" s="19" t="n">
        <v>1164</v>
      </c>
      <c r="E46" s="18" t="n">
        <v>45.72566189</v>
      </c>
      <c r="F46" s="20" t="n">
        <v>2.20589425</v>
      </c>
      <c r="G46" s="18" t="n">
        <v>40.44200587</v>
      </c>
      <c r="H46" s="20" t="n">
        <v>2.21972481</v>
      </c>
      <c r="I46" s="18" t="n">
        <v>0</v>
      </c>
      <c r="J46" s="20" t="n">
        <v>0</v>
      </c>
      <c r="K46" s="18" t="n">
        <v>4.20763504</v>
      </c>
      <c r="L46" s="20" t="n">
        <v>0.7883769900000001</v>
      </c>
      <c r="M46" s="18" t="n">
        <v>0.07860953</v>
      </c>
      <c r="N46" s="20" t="n">
        <v>0.05791781</v>
      </c>
      <c r="O46" s="18" t="n">
        <v>0</v>
      </c>
      <c r="P46" s="20" t="n">
        <v>0</v>
      </c>
      <c r="Q46" s="18" t="n">
        <v>9.54608766</v>
      </c>
      <c r="R46" s="20" t="n">
        <v>1.10690324</v>
      </c>
    </row>
    <row r="47" spans="1:18">
      <c r="A47" s="15" t="s">
        <v>470</v>
      </c>
      <c r="B47" s="17" t="n">
        <v>2823</v>
      </c>
      <c r="C47" s="18">
        <f>(2485.0/B47*100)</f>
        <v/>
      </c>
      <c r="D47" s="19" t="n">
        <v>338</v>
      </c>
      <c r="E47" s="18" t="n">
        <v>16.82873918</v>
      </c>
      <c r="F47" s="20" t="n">
        <v>1.96126854</v>
      </c>
      <c r="G47" s="18" t="n">
        <v>74.80819794999999</v>
      </c>
      <c r="H47" s="20" t="n">
        <v>2.54570664</v>
      </c>
      <c r="I47" s="18" t="n">
        <v>0</v>
      </c>
      <c r="J47" s="20" t="n">
        <v>0</v>
      </c>
      <c r="K47" s="18" t="n">
        <v>5.22976785</v>
      </c>
      <c r="L47" s="20" t="n">
        <v>1.22113938</v>
      </c>
      <c r="M47" s="18" t="n">
        <v>0</v>
      </c>
      <c r="N47" s="20" t="n">
        <v>0</v>
      </c>
      <c r="O47" s="18" t="n">
        <v>0</v>
      </c>
      <c r="P47" s="20" t="n">
        <v>0</v>
      </c>
      <c r="Q47" s="18" t="n">
        <v>3.13329502</v>
      </c>
      <c r="R47" s="20" t="n">
        <v>1.00000788</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(5405.0/B49*100)</f>
        <v/>
      </c>
      <c r="D49" s="19" t="n">
        <v>753</v>
      </c>
      <c r="E49" s="18" t="n">
        <v>46.68636374</v>
      </c>
      <c r="F49" s="20" t="n">
        <v>2.53016849</v>
      </c>
      <c r="G49" s="18" t="n">
        <v>49.23485717</v>
      </c>
      <c r="H49" s="20" t="n">
        <v>2.50097642</v>
      </c>
      <c r="I49" s="18" t="n">
        <v>0</v>
      </c>
      <c r="J49" s="20" t="n">
        <v>0</v>
      </c>
      <c r="K49" s="18" t="n">
        <v>1.22053476</v>
      </c>
      <c r="L49" s="20" t="n">
        <v>0.37740892</v>
      </c>
      <c r="M49" s="18" t="n">
        <v>0.14858714</v>
      </c>
      <c r="N49" s="20" t="n">
        <v>0.14852666</v>
      </c>
      <c r="O49" s="18" t="n">
        <v>0</v>
      </c>
      <c r="P49" s="20" t="n">
        <v>0</v>
      </c>
      <c r="Q49" s="18" t="n">
        <v>2.70965718</v>
      </c>
      <c r="R49" s="20" t="n">
        <v>0.71792574</v>
      </c>
    </row>
    <row r="50" spans="1:18">
      <c r="A50" s="15" t="s">
        <v>473</v>
      </c>
      <c r="B50" s="17" t="n">
        <v>3494</v>
      </c>
      <c r="C50" s="18">
        <f>(3121.0/B50*100)</f>
        <v/>
      </c>
      <c r="D50" s="19" t="n">
        <v>373</v>
      </c>
      <c r="E50" s="18" t="n">
        <v>52.91487967</v>
      </c>
      <c r="F50" s="20" t="n">
        <v>2.63365523</v>
      </c>
      <c r="G50" s="18" t="n">
        <v>43.48906079</v>
      </c>
      <c r="H50" s="20" t="n">
        <v>2.67209281</v>
      </c>
      <c r="I50" s="18" t="n">
        <v>0</v>
      </c>
      <c r="J50" s="20" t="n">
        <v>0</v>
      </c>
      <c r="K50" s="18" t="n">
        <v>0.64144099</v>
      </c>
      <c r="L50" s="20" t="n">
        <v>0.41825941</v>
      </c>
      <c r="M50" s="18" t="n">
        <v>0</v>
      </c>
      <c r="N50" s="20" t="n">
        <v>0</v>
      </c>
      <c r="O50" s="18" t="n">
        <v>0</v>
      </c>
      <c r="P50" s="20" t="n">
        <v>0</v>
      </c>
      <c r="Q50" s="18" t="n">
        <v>2.95461855</v>
      </c>
      <c r="R50" s="20" t="n">
        <v>0.87397473</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(2426.0/B52*100)</f>
        <v/>
      </c>
      <c r="D52" s="19" t="n">
        <v>334</v>
      </c>
      <c r="E52" s="18" t="n">
        <v>20.50600188</v>
      </c>
      <c r="F52" s="20" t="n">
        <v>2.38585098</v>
      </c>
      <c r="G52" s="18" t="n">
        <v>73.5387297</v>
      </c>
      <c r="H52" s="20" t="n">
        <v>2.5227821</v>
      </c>
      <c r="I52" s="18" t="n">
        <v>0</v>
      </c>
      <c r="J52" s="20" t="n">
        <v>0</v>
      </c>
      <c r="K52" s="18" t="n">
        <v>1.28972633</v>
      </c>
      <c r="L52" s="20" t="n">
        <v>0.59091977</v>
      </c>
      <c r="M52" s="18" t="n">
        <v>0</v>
      </c>
      <c r="N52" s="20" t="n">
        <v>0</v>
      </c>
      <c r="O52" s="18" t="n">
        <v>0</v>
      </c>
      <c r="P52" s="20" t="n">
        <v>0</v>
      </c>
      <c r="Q52" s="18" t="n">
        <v>4.66554209</v>
      </c>
      <c r="R52" s="20" t="n">
        <v>1.24712675</v>
      </c>
    </row>
    <row r="53" spans="1:18">
      <c r="A53" s="15" t="s">
        <v>476</v>
      </c>
      <c r="B53" s="17" t="n">
        <v>2474</v>
      </c>
      <c r="C53" s="18">
        <f>(2035.0/B53*100)</f>
        <v/>
      </c>
      <c r="D53" s="19" t="n">
        <v>439</v>
      </c>
      <c r="E53" s="18" t="n">
        <v>57.06597335</v>
      </c>
      <c r="F53" s="20" t="n">
        <v>2.73251293</v>
      </c>
      <c r="G53" s="18" t="n">
        <v>18.59614899</v>
      </c>
      <c r="H53" s="20" t="n">
        <v>1.89323206</v>
      </c>
      <c r="I53" s="18" t="n">
        <v>0</v>
      </c>
      <c r="J53" s="20" t="n">
        <v>0</v>
      </c>
      <c r="K53" s="18" t="n">
        <v>15.88963258</v>
      </c>
      <c r="L53" s="20" t="n">
        <v>1.93330962</v>
      </c>
      <c r="M53" s="18" t="n">
        <v>0.50031601</v>
      </c>
      <c r="N53" s="20" t="n">
        <v>0.54101075</v>
      </c>
      <c r="O53" s="18" t="n">
        <v>0</v>
      </c>
      <c r="P53" s="20" t="n">
        <v>0</v>
      </c>
      <c r="Q53" s="18" t="n">
        <v>7.94792907</v>
      </c>
      <c r="R53" s="20" t="n">
        <v>1.37961762</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(3083.0/B68*100)</f>
        <v/>
      </c>
      <c r="D68" s="19" t="n">
        <v>377</v>
      </c>
      <c r="E68" s="18" t="n">
        <v>51.3216921</v>
      </c>
      <c r="F68" s="20" t="n">
        <v>2.61101032</v>
      </c>
      <c r="G68" s="18" t="n">
        <v>42.00349916</v>
      </c>
      <c r="H68" s="20" t="n">
        <v>2.58638893</v>
      </c>
      <c r="I68" s="18" t="n">
        <v>0</v>
      </c>
      <c r="J68" s="20" t="n">
        <v>0</v>
      </c>
      <c r="K68" s="18" t="n">
        <v>2.41046334</v>
      </c>
      <c r="L68" s="20" t="n">
        <v>0.72512504</v>
      </c>
      <c r="M68" s="18" t="n">
        <v>0</v>
      </c>
      <c r="N68" s="20" t="n">
        <v>0</v>
      </c>
      <c r="O68" s="18" t="n">
        <v>0</v>
      </c>
      <c r="P68" s="20" t="n">
        <v>0</v>
      </c>
      <c r="Q68" s="18" t="n">
        <v>4.2643454</v>
      </c>
      <c r="R68" s="20" t="n">
        <v>1.20424145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60.94498652</v>
      </c>
      <c r="F70" s="20" t="n">
        <v>1.45351364</v>
      </c>
      <c r="G70" s="18" t="n">
        <v>30.01417217</v>
      </c>
      <c r="H70" s="20" t="n">
        <v>1.48512613</v>
      </c>
      <c r="I70" s="18" t="n">
        <v>0</v>
      </c>
      <c r="J70" s="20" t="n">
        <v>0</v>
      </c>
      <c r="K70" s="18" t="n">
        <v>4.34559071</v>
      </c>
      <c r="L70" s="20" t="n">
        <v>0.66624284</v>
      </c>
      <c r="M70" s="18" t="n">
        <v>0</v>
      </c>
      <c r="N70" s="20" t="n">
        <v>0</v>
      </c>
      <c r="O70" s="18" t="n">
        <v>0</v>
      </c>
      <c r="P70" s="20" t="n">
        <v>0</v>
      </c>
      <c r="Q70" s="18" t="n">
        <v>4.69525061</v>
      </c>
      <c r="R70" s="20" t="n">
        <v>0.60195572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(2638.0/B77*100)</f>
        <v/>
      </c>
      <c r="D77" s="19" t="n">
        <v>331</v>
      </c>
      <c r="E77" s="18" t="n">
        <v>38.82939387</v>
      </c>
      <c r="F77" s="20" t="n">
        <v>2.74032029</v>
      </c>
      <c r="G77" s="18" t="n">
        <v>42.84270708</v>
      </c>
      <c r="H77" s="20" t="n">
        <v>2.90976786</v>
      </c>
      <c r="I77" s="18" t="n">
        <v>0</v>
      </c>
      <c r="J77" s="20" t="n">
        <v>0</v>
      </c>
      <c r="K77" s="18" t="n">
        <v>10.86347691</v>
      </c>
      <c r="L77" s="20" t="n">
        <v>1.94107009</v>
      </c>
      <c r="M77" s="18" t="n">
        <v>0.357658</v>
      </c>
      <c r="N77" s="20" t="n">
        <v>0.3517147</v>
      </c>
      <c r="O77" s="18" t="n">
        <v>0</v>
      </c>
      <c r="P77" s="20" t="n">
        <v>0</v>
      </c>
      <c r="Q77" s="18" t="n">
        <v>7.10676415</v>
      </c>
      <c r="R77" s="20" t="n">
        <v>1.35496002</v>
      </c>
    </row>
    <row r="78" spans="1:18">
      <c r="A78" s="15" t="s">
        <v>502</v>
      </c>
      <c r="B78" s="17" t="n">
        <v>7115</v>
      </c>
      <c r="C78" s="18">
        <f>(6216.0/B78*100)</f>
        <v/>
      </c>
      <c r="D78" s="19" t="n">
        <v>899</v>
      </c>
      <c r="E78" s="18" t="n">
        <v>62.16375065</v>
      </c>
      <c r="F78" s="20" t="n">
        <v>1.77059466</v>
      </c>
      <c r="G78" s="18" t="n">
        <v>34.11263795</v>
      </c>
      <c r="H78" s="20" t="n">
        <v>1.76248177</v>
      </c>
      <c r="I78" s="18" t="n">
        <v>0</v>
      </c>
      <c r="J78" s="20" t="n">
        <v>0</v>
      </c>
      <c r="K78" s="18" t="n">
        <v>1.64780704</v>
      </c>
      <c r="L78" s="20" t="n">
        <v>0.52766306</v>
      </c>
      <c r="M78" s="18" t="n">
        <v>0</v>
      </c>
      <c r="N78" s="20" t="n">
        <v>0</v>
      </c>
      <c r="O78" s="18" t="n">
        <v>0</v>
      </c>
      <c r="P78" s="20" t="n">
        <v>0</v>
      </c>
      <c r="Q78" s="18" t="n">
        <v>2.07580436</v>
      </c>
      <c r="R78" s="20" t="n">
        <v>0.4303417</v>
      </c>
    </row>
    <row r="79" spans="1:18">
      <c r="A79" s="15" t="s">
        <v>503</v>
      </c>
      <c r="B79" s="17" t="n">
        <v>3154</v>
      </c>
      <c r="C79" s="18">
        <f>(2783.0/B79*100)</f>
        <v/>
      </c>
      <c r="D79" s="19" t="n">
        <v>371</v>
      </c>
      <c r="E79" s="18" t="n">
        <v>35.60460424</v>
      </c>
      <c r="F79" s="20" t="n">
        <v>2.51773603</v>
      </c>
      <c r="G79" s="18" t="n">
        <v>51.80342632</v>
      </c>
      <c r="H79" s="20" t="n">
        <v>2.90574338</v>
      </c>
      <c r="I79" s="18" t="n">
        <v>0</v>
      </c>
      <c r="J79" s="20" t="n">
        <v>0</v>
      </c>
      <c r="K79" s="18" t="n">
        <v>5.20514333</v>
      </c>
      <c r="L79" s="20" t="n">
        <v>1.17792126</v>
      </c>
      <c r="M79" s="18" t="n">
        <v>0.24495644</v>
      </c>
      <c r="N79" s="20" t="n">
        <v>0.25376639</v>
      </c>
      <c r="O79" s="18" t="n">
        <v>0</v>
      </c>
      <c r="P79" s="20" t="n">
        <v>0</v>
      </c>
      <c r="Q79" s="18" t="n">
        <v>7.14186966</v>
      </c>
      <c r="R79" s="20" t="n">
        <v>1.25600475</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(3070.0/B11*100)</f>
        <v/>
      </c>
      <c r="D11" s="19" t="n">
        <v>430</v>
      </c>
      <c r="E11" s="18" t="n">
        <v>21.23754651</v>
      </c>
      <c r="F11" s="20" t="n">
        <v>2.45277238</v>
      </c>
      <c r="G11" s="18" t="n">
        <v>73.14954075</v>
      </c>
      <c r="H11" s="20" t="n">
        <v>2.64381012</v>
      </c>
      <c r="I11" s="18" t="n">
        <v>0</v>
      </c>
      <c r="J11" s="20" t="n">
        <v>0</v>
      </c>
      <c r="K11" s="18" t="n">
        <v>1.55454081</v>
      </c>
      <c r="L11" s="20" t="n">
        <v>0.50677061</v>
      </c>
      <c r="M11" s="18" t="n">
        <v>0</v>
      </c>
      <c r="N11" s="20" t="n">
        <v>0</v>
      </c>
      <c r="O11" s="18" t="n">
        <v>0</v>
      </c>
      <c r="P11" s="20" t="n">
        <v>0</v>
      </c>
      <c r="Q11" s="18" t="n">
        <v>4.05837193</v>
      </c>
      <c r="R11" s="20" t="n">
        <v>1.02669613</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(3384.0/B28*100)</f>
        <v/>
      </c>
      <c r="D28" s="19" t="n">
        <v>419</v>
      </c>
      <c r="E28" s="18" t="n">
        <v>34.85583664</v>
      </c>
      <c r="F28" s="20" t="n">
        <v>2.95488382</v>
      </c>
      <c r="G28" s="18" t="n">
        <v>64.09227469</v>
      </c>
      <c r="H28" s="20" t="n">
        <v>2.98572127</v>
      </c>
      <c r="I28" s="18" t="n">
        <v>0</v>
      </c>
      <c r="J28" s="20" t="n">
        <v>0</v>
      </c>
      <c r="K28" s="18" t="n">
        <v>0.43453578</v>
      </c>
      <c r="L28" s="20" t="n">
        <v>0.41753768</v>
      </c>
      <c r="M28" s="18" t="n">
        <v>0</v>
      </c>
      <c r="N28" s="20" t="n">
        <v>0</v>
      </c>
      <c r="O28" s="18" t="n">
        <v>0</v>
      </c>
      <c r="P28" s="20" t="n">
        <v>0</v>
      </c>
      <c r="Q28" s="18" t="n">
        <v>0.61735288</v>
      </c>
      <c r="R28" s="20" t="n">
        <v>0.31817758</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(10909.0/B46*100)</f>
        <v/>
      </c>
      <c r="D46" s="19" t="n">
        <v>1164</v>
      </c>
      <c r="E46" s="18" t="n">
        <v>31.69118839</v>
      </c>
      <c r="F46" s="20" t="n">
        <v>1.56586797</v>
      </c>
      <c r="G46" s="18" t="n">
        <v>58.24218643</v>
      </c>
      <c r="H46" s="20" t="n">
        <v>1.7109406</v>
      </c>
      <c r="I46" s="18" t="n">
        <v>0</v>
      </c>
      <c r="J46" s="20" t="n">
        <v>0</v>
      </c>
      <c r="K46" s="18" t="n">
        <v>5.1976986</v>
      </c>
      <c r="L46" s="20" t="n">
        <v>0.83484751</v>
      </c>
      <c r="M46" s="18" t="n">
        <v>0.07860953</v>
      </c>
      <c r="N46" s="20" t="n">
        <v>0.05791781</v>
      </c>
      <c r="O46" s="18" t="n">
        <v>0</v>
      </c>
      <c r="P46" s="20" t="n">
        <v>0</v>
      </c>
      <c r="Q46" s="18" t="n">
        <v>4.79031704</v>
      </c>
      <c r="R46" s="20" t="n">
        <v>0.81317384</v>
      </c>
    </row>
    <row r="47" spans="1:18">
      <c r="A47" s="15" t="s">
        <v>470</v>
      </c>
      <c r="B47" s="17" t="n">
        <v>2823</v>
      </c>
      <c r="C47" s="18">
        <f>(2485.0/B47*100)</f>
        <v/>
      </c>
      <c r="D47" s="19" t="n">
        <v>338</v>
      </c>
      <c r="E47" s="18" t="n">
        <v>25.35092923</v>
      </c>
      <c r="F47" s="20" t="n">
        <v>2.74266115</v>
      </c>
      <c r="G47" s="18" t="n">
        <v>60.80371153</v>
      </c>
      <c r="H47" s="20" t="n">
        <v>3.39487736</v>
      </c>
      <c r="I47" s="18" t="n">
        <v>0</v>
      </c>
      <c r="J47" s="20" t="n">
        <v>0</v>
      </c>
      <c r="K47" s="18" t="n">
        <v>8.747545540000001</v>
      </c>
      <c r="L47" s="20" t="n">
        <v>1.62042804</v>
      </c>
      <c r="M47" s="18" t="n">
        <v>0</v>
      </c>
      <c r="N47" s="20" t="n">
        <v>0</v>
      </c>
      <c r="O47" s="18" t="n">
        <v>0</v>
      </c>
      <c r="P47" s="20" t="n">
        <v>0</v>
      </c>
      <c r="Q47" s="18" t="n">
        <v>5.0978137</v>
      </c>
      <c r="R47" s="20" t="n">
        <v>1.23213037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(5405.0/B49*100)</f>
        <v/>
      </c>
      <c r="D49" s="19" t="n">
        <v>753</v>
      </c>
      <c r="E49" s="18" t="n">
        <v>15.36269613</v>
      </c>
      <c r="F49" s="20" t="n">
        <v>1.57266882</v>
      </c>
      <c r="G49" s="18" t="n">
        <v>81.32371127</v>
      </c>
      <c r="H49" s="20" t="n">
        <v>1.67273271</v>
      </c>
      <c r="I49" s="18" t="n">
        <v>0</v>
      </c>
      <c r="J49" s="20" t="n">
        <v>0</v>
      </c>
      <c r="K49" s="18" t="n">
        <v>1.5071167</v>
      </c>
      <c r="L49" s="20" t="n">
        <v>0.4708747</v>
      </c>
      <c r="M49" s="18" t="n">
        <v>0.14858714</v>
      </c>
      <c r="N49" s="20" t="n">
        <v>0.14852666</v>
      </c>
      <c r="O49" s="18" t="n">
        <v>0</v>
      </c>
      <c r="P49" s="20" t="n">
        <v>0</v>
      </c>
      <c r="Q49" s="18" t="n">
        <v>1.65788875</v>
      </c>
      <c r="R49" s="20" t="n">
        <v>0.44873433</v>
      </c>
    </row>
    <row r="50" spans="1:18">
      <c r="A50" s="15" t="s">
        <v>473</v>
      </c>
      <c r="B50" s="17" t="n">
        <v>3494</v>
      </c>
      <c r="C50" s="18">
        <f>(3121.0/B50*100)</f>
        <v/>
      </c>
      <c r="D50" s="19" t="n">
        <v>373</v>
      </c>
      <c r="E50" s="18" t="n">
        <v>39.32218474</v>
      </c>
      <c r="F50" s="20" t="n">
        <v>2.82802767</v>
      </c>
      <c r="G50" s="18" t="n">
        <v>56.77404013</v>
      </c>
      <c r="H50" s="20" t="n">
        <v>2.81249592</v>
      </c>
      <c r="I50" s="18" t="n">
        <v>0</v>
      </c>
      <c r="J50" s="20" t="n">
        <v>0</v>
      </c>
      <c r="K50" s="18" t="n">
        <v>0.79998762</v>
      </c>
      <c r="L50" s="20" t="n">
        <v>0.44629846</v>
      </c>
      <c r="M50" s="18" t="n">
        <v>0</v>
      </c>
      <c r="N50" s="20" t="n">
        <v>0</v>
      </c>
      <c r="O50" s="18" t="n">
        <v>0</v>
      </c>
      <c r="P50" s="20" t="n">
        <v>0</v>
      </c>
      <c r="Q50" s="18" t="n">
        <v>3.10378751</v>
      </c>
      <c r="R50" s="20" t="n">
        <v>0.98461634</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(2426.0/B52*100)</f>
        <v/>
      </c>
      <c r="D52" s="19" t="n">
        <v>334</v>
      </c>
      <c r="E52" s="18" t="n">
        <v>21.94871403</v>
      </c>
      <c r="F52" s="20" t="n">
        <v>2.35622386</v>
      </c>
      <c r="G52" s="18" t="n">
        <v>71.35738152</v>
      </c>
      <c r="H52" s="20" t="n">
        <v>2.51500842</v>
      </c>
      <c r="I52" s="18" t="n">
        <v>0</v>
      </c>
      <c r="J52" s="20" t="n">
        <v>0</v>
      </c>
      <c r="K52" s="18" t="n">
        <v>2.45250051</v>
      </c>
      <c r="L52" s="20" t="n">
        <v>0.81703404</v>
      </c>
      <c r="M52" s="18" t="n">
        <v>0</v>
      </c>
      <c r="N52" s="20" t="n">
        <v>0</v>
      </c>
      <c r="O52" s="18" t="n">
        <v>0</v>
      </c>
      <c r="P52" s="20" t="n">
        <v>0</v>
      </c>
      <c r="Q52" s="18" t="n">
        <v>4.24140395</v>
      </c>
      <c r="R52" s="20" t="n">
        <v>1.211726</v>
      </c>
    </row>
    <row r="53" spans="1:18">
      <c r="A53" s="15" t="s">
        <v>476</v>
      </c>
      <c r="B53" s="17" t="n">
        <v>2474</v>
      </c>
      <c r="C53" s="18">
        <f>(2035.0/B53*100)</f>
        <v/>
      </c>
      <c r="D53" s="19" t="n">
        <v>439</v>
      </c>
      <c r="E53" s="18" t="n">
        <v>32.44858174</v>
      </c>
      <c r="F53" s="20" t="n">
        <v>2.66614079</v>
      </c>
      <c r="G53" s="18" t="n">
        <v>46.54334795</v>
      </c>
      <c r="H53" s="20" t="n">
        <v>2.49418343</v>
      </c>
      <c r="I53" s="18" t="n">
        <v>0</v>
      </c>
      <c r="J53" s="20" t="n">
        <v>0</v>
      </c>
      <c r="K53" s="18" t="n">
        <v>16.33205321</v>
      </c>
      <c r="L53" s="20" t="n">
        <v>1.96838418</v>
      </c>
      <c r="M53" s="18" t="n">
        <v>0.50031601</v>
      </c>
      <c r="N53" s="20" t="n">
        <v>0.54101075</v>
      </c>
      <c r="O53" s="18" t="n">
        <v>0</v>
      </c>
      <c r="P53" s="20" t="n">
        <v>0</v>
      </c>
      <c r="Q53" s="18" t="n">
        <v>4.17570109</v>
      </c>
      <c r="R53" s="20" t="n">
        <v>1.25624056</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(3083.0/B68*100)</f>
        <v/>
      </c>
      <c r="D68" s="19" t="n">
        <v>377</v>
      </c>
      <c r="E68" s="18" t="n">
        <v>52.58258834</v>
      </c>
      <c r="F68" s="20" t="n">
        <v>2.46973193</v>
      </c>
      <c r="G68" s="18" t="n">
        <v>38.50911699</v>
      </c>
      <c r="H68" s="20" t="n">
        <v>2.41299802</v>
      </c>
      <c r="I68" s="18" t="n">
        <v>0</v>
      </c>
      <c r="J68" s="20" t="n">
        <v>0</v>
      </c>
      <c r="K68" s="18" t="n">
        <v>3.60732416</v>
      </c>
      <c r="L68" s="20" t="n">
        <v>0.8809461</v>
      </c>
      <c r="M68" s="18" t="n">
        <v>0</v>
      </c>
      <c r="N68" s="20" t="n">
        <v>0</v>
      </c>
      <c r="O68" s="18" t="n">
        <v>0</v>
      </c>
      <c r="P68" s="20" t="n">
        <v>0</v>
      </c>
      <c r="Q68" s="18" t="n">
        <v>5.30097051</v>
      </c>
      <c r="R68" s="20" t="n">
        <v>1.34639165</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39.41547239</v>
      </c>
      <c r="F70" s="20" t="n">
        <v>1.55655912</v>
      </c>
      <c r="G70" s="18" t="n">
        <v>53.10392792</v>
      </c>
      <c r="H70" s="20" t="n">
        <v>1.45581453</v>
      </c>
      <c r="I70" s="18" t="n">
        <v>0</v>
      </c>
      <c r="J70" s="20" t="n">
        <v>0</v>
      </c>
      <c r="K70" s="18" t="n">
        <v>5.27113653</v>
      </c>
      <c r="L70" s="20" t="n">
        <v>0.67888226</v>
      </c>
      <c r="M70" s="18" t="n">
        <v>0</v>
      </c>
      <c r="N70" s="20" t="n">
        <v>0</v>
      </c>
      <c r="O70" s="18" t="n">
        <v>0</v>
      </c>
      <c r="P70" s="20" t="n">
        <v>0</v>
      </c>
      <c r="Q70" s="18" t="n">
        <v>2.20946316</v>
      </c>
      <c r="R70" s="20" t="n">
        <v>0.45735202</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(2637.0/B77*100)</f>
        <v/>
      </c>
      <c r="D77" s="19" t="n">
        <v>332</v>
      </c>
      <c r="E77" s="18" t="n">
        <v>54.11543495</v>
      </c>
      <c r="F77" s="20" t="n">
        <v>2.78752066</v>
      </c>
      <c r="G77" s="18" t="n">
        <v>27.67976377</v>
      </c>
      <c r="H77" s="20" t="n">
        <v>2.50202729</v>
      </c>
      <c r="I77" s="18" t="n">
        <v>0</v>
      </c>
      <c r="J77" s="20" t="n">
        <v>0</v>
      </c>
      <c r="K77" s="18" t="n">
        <v>14.65941028</v>
      </c>
      <c r="L77" s="20" t="n">
        <v>2.27519664</v>
      </c>
      <c r="M77" s="18" t="n">
        <v>0.35628331</v>
      </c>
      <c r="N77" s="20" t="n">
        <v>0.35041692</v>
      </c>
      <c r="O77" s="18" t="n">
        <v>0</v>
      </c>
      <c r="P77" s="20" t="n">
        <v>0</v>
      </c>
      <c r="Q77" s="18" t="n">
        <v>3.18910769</v>
      </c>
      <c r="R77" s="20" t="n">
        <v>1.0053935</v>
      </c>
    </row>
    <row r="78" spans="1:18">
      <c r="A78" s="15" t="s">
        <v>502</v>
      </c>
      <c r="B78" s="17" t="n">
        <v>7115</v>
      </c>
      <c r="C78" s="18">
        <f>(6216.0/B78*100)</f>
        <v/>
      </c>
      <c r="D78" s="19" t="n">
        <v>899</v>
      </c>
      <c r="E78" s="18" t="n">
        <v>37.35139941</v>
      </c>
      <c r="F78" s="20" t="n">
        <v>1.94469643</v>
      </c>
      <c r="G78" s="18" t="n">
        <v>59.64566828</v>
      </c>
      <c r="H78" s="20" t="n">
        <v>1.84895381</v>
      </c>
      <c r="I78" s="18" t="n">
        <v>0</v>
      </c>
      <c r="J78" s="20" t="n">
        <v>0</v>
      </c>
      <c r="K78" s="18" t="n">
        <v>2.02492123</v>
      </c>
      <c r="L78" s="20" t="n">
        <v>0.60557151</v>
      </c>
      <c r="M78" s="18" t="n">
        <v>0</v>
      </c>
      <c r="N78" s="20" t="n">
        <v>0</v>
      </c>
      <c r="O78" s="18" t="n">
        <v>0</v>
      </c>
      <c r="P78" s="20" t="n">
        <v>0</v>
      </c>
      <c r="Q78" s="18" t="n">
        <v>0.97801108</v>
      </c>
      <c r="R78" s="20" t="n">
        <v>0.41616736</v>
      </c>
    </row>
    <row r="79" spans="1:18">
      <c r="A79" s="15" t="s">
        <v>503</v>
      </c>
      <c r="B79" s="17" t="n">
        <v>3154</v>
      </c>
      <c r="C79" s="18">
        <f>(2783.0/B79*100)</f>
        <v/>
      </c>
      <c r="D79" s="19" t="n">
        <v>371</v>
      </c>
      <c r="E79" s="18" t="n">
        <v>20.54660548</v>
      </c>
      <c r="F79" s="20" t="n">
        <v>1.76760725</v>
      </c>
      <c r="G79" s="18" t="n">
        <v>61.14421843</v>
      </c>
      <c r="H79" s="20" t="n">
        <v>2.42531156</v>
      </c>
      <c r="I79" s="18" t="n">
        <v>0</v>
      </c>
      <c r="J79" s="20" t="n">
        <v>0</v>
      </c>
      <c r="K79" s="18" t="n">
        <v>6.09904249</v>
      </c>
      <c r="L79" s="20" t="n">
        <v>1.20983075</v>
      </c>
      <c r="M79" s="18" t="n">
        <v>0.24495644</v>
      </c>
      <c r="N79" s="20" t="n">
        <v>0.25376639</v>
      </c>
      <c r="O79" s="18" t="n">
        <v>0</v>
      </c>
      <c r="P79" s="20" t="n">
        <v>0</v>
      </c>
      <c r="Q79" s="18" t="n">
        <v>11.96517715</v>
      </c>
      <c r="R79" s="20" t="n">
        <v>2.05433702</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(3069.0/B11*100)</f>
        <v/>
      </c>
      <c r="D11" s="19" t="n">
        <v>431</v>
      </c>
      <c r="E11" s="18" t="n">
        <v>58.44150134</v>
      </c>
      <c r="F11" s="20" t="n">
        <v>2.88396715</v>
      </c>
      <c r="G11" s="18" t="n">
        <v>38.98016967</v>
      </c>
      <c r="H11" s="20" t="n">
        <v>2.90794335</v>
      </c>
      <c r="I11" s="18" t="n">
        <v>0</v>
      </c>
      <c r="J11" s="20" t="n">
        <v>0</v>
      </c>
      <c r="K11" s="18" t="n">
        <v>2.57832899</v>
      </c>
      <c r="L11" s="20" t="n">
        <v>0.74326201</v>
      </c>
      <c r="M11" s="18" t="n">
        <v>0</v>
      </c>
      <c r="N11" s="20" t="n">
        <v>0</v>
      </c>
      <c r="O11" s="18" t="n">
        <v>0</v>
      </c>
      <c r="P11" s="20" t="n">
        <v>0</v>
      </c>
      <c r="Q11" s="18" t="n">
        <v>0</v>
      </c>
      <c r="R11" s="20" t="n">
        <v>0</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(3384.0/B28*100)</f>
        <v/>
      </c>
      <c r="D28" s="19" t="n">
        <v>419</v>
      </c>
      <c r="E28" s="18" t="n">
        <v>66.59970472000001</v>
      </c>
      <c r="F28" s="20" t="n">
        <v>2.31536421</v>
      </c>
      <c r="G28" s="18" t="n">
        <v>32.40534311</v>
      </c>
      <c r="H28" s="20" t="n">
        <v>2.30183211</v>
      </c>
      <c r="I28" s="18" t="n">
        <v>0</v>
      </c>
      <c r="J28" s="20" t="n">
        <v>0</v>
      </c>
      <c r="K28" s="18" t="n">
        <v>0.99495217</v>
      </c>
      <c r="L28" s="20" t="n">
        <v>0.6951657999999999</v>
      </c>
      <c r="M28" s="18" t="n">
        <v>0</v>
      </c>
      <c r="N28" s="20" t="n">
        <v>0</v>
      </c>
      <c r="O28" s="18" t="n">
        <v>0</v>
      </c>
      <c r="P28" s="20" t="n">
        <v>0</v>
      </c>
      <c r="Q28" s="18" t="n">
        <v>0</v>
      </c>
      <c r="R28" s="20" t="n">
        <v>0</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(10909.0/B46*100)</f>
        <v/>
      </c>
      <c r="D46" s="19" t="n">
        <v>1164</v>
      </c>
      <c r="E46" s="18" t="n">
        <v>48.30801921</v>
      </c>
      <c r="F46" s="20" t="n">
        <v>1.80989712</v>
      </c>
      <c r="G46" s="18" t="n">
        <v>43.72271017</v>
      </c>
      <c r="H46" s="20" t="n">
        <v>1.97806665</v>
      </c>
      <c r="I46" s="18" t="n">
        <v>0</v>
      </c>
      <c r="J46" s="20" t="n">
        <v>0</v>
      </c>
      <c r="K46" s="18" t="n">
        <v>7.89066109</v>
      </c>
      <c r="L46" s="20" t="n">
        <v>1.08561898</v>
      </c>
      <c r="M46" s="18" t="n">
        <v>0.07860953</v>
      </c>
      <c r="N46" s="20" t="n">
        <v>0.05791781</v>
      </c>
      <c r="O46" s="18" t="n">
        <v>0</v>
      </c>
      <c r="P46" s="20" t="n">
        <v>0</v>
      </c>
      <c r="Q46" s="18" t="n">
        <v>0</v>
      </c>
      <c r="R46" s="20" t="n">
        <v>0</v>
      </c>
    </row>
    <row r="47" spans="1:18">
      <c r="A47" s="15" t="s">
        <v>470</v>
      </c>
      <c r="B47" s="17" t="n">
        <v>2823</v>
      </c>
      <c r="C47" s="18">
        <f>(2485.0/B47*100)</f>
        <v/>
      </c>
      <c r="D47" s="19" t="n">
        <v>338</v>
      </c>
      <c r="E47" s="18" t="n">
        <v>37.2568463</v>
      </c>
      <c r="F47" s="20" t="n">
        <v>3.00648025</v>
      </c>
      <c r="G47" s="18" t="n">
        <v>52.69141213</v>
      </c>
      <c r="H47" s="20" t="n">
        <v>3.24882813</v>
      </c>
      <c r="I47" s="18" t="n">
        <v>0</v>
      </c>
      <c r="J47" s="20" t="n">
        <v>0</v>
      </c>
      <c r="K47" s="18" t="n">
        <v>10.05174157</v>
      </c>
      <c r="L47" s="20" t="n">
        <v>1.6032104</v>
      </c>
      <c r="M47" s="18" t="n">
        <v>0</v>
      </c>
      <c r="N47" s="20" t="n">
        <v>0</v>
      </c>
      <c r="O47" s="18" t="n">
        <v>0</v>
      </c>
      <c r="P47" s="20" t="n">
        <v>0</v>
      </c>
      <c r="Q47" s="18" t="n">
        <v>0</v>
      </c>
      <c r="R47" s="20" t="n">
        <v>0</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(5405.0/B49*100)</f>
        <v/>
      </c>
      <c r="D49" s="19" t="n">
        <v>753</v>
      </c>
      <c r="E49" s="18" t="n">
        <v>54.10925366</v>
      </c>
      <c r="F49" s="20" t="n">
        <v>2.70281541</v>
      </c>
      <c r="G49" s="18" t="n">
        <v>44.03334206</v>
      </c>
      <c r="H49" s="20" t="n">
        <v>2.57808405</v>
      </c>
      <c r="I49" s="18" t="n">
        <v>0</v>
      </c>
      <c r="J49" s="20" t="n">
        <v>0</v>
      </c>
      <c r="K49" s="18" t="n">
        <v>1.70881714</v>
      </c>
      <c r="L49" s="20" t="n">
        <v>0.482128</v>
      </c>
      <c r="M49" s="18" t="n">
        <v>0.14858714</v>
      </c>
      <c r="N49" s="20" t="n">
        <v>0.14852666</v>
      </c>
      <c r="O49" s="18" t="n">
        <v>0</v>
      </c>
      <c r="P49" s="20" t="n">
        <v>0</v>
      </c>
      <c r="Q49" s="18" t="n">
        <v>0</v>
      </c>
      <c r="R49" s="20" t="n">
        <v>0</v>
      </c>
    </row>
    <row r="50" spans="1:18">
      <c r="A50" s="15" t="s">
        <v>473</v>
      </c>
      <c r="B50" s="17" t="n">
        <v>3494</v>
      </c>
      <c r="C50" s="18">
        <f>(3121.0/B50*100)</f>
        <v/>
      </c>
      <c r="D50" s="19" t="n">
        <v>373</v>
      </c>
      <c r="E50" s="18" t="n">
        <v>58.30142253</v>
      </c>
      <c r="F50" s="20" t="n">
        <v>3.06288312</v>
      </c>
      <c r="G50" s="18" t="n">
        <v>40.89858985</v>
      </c>
      <c r="H50" s="20" t="n">
        <v>3.0324498</v>
      </c>
      <c r="I50" s="18" t="n">
        <v>0</v>
      </c>
      <c r="J50" s="20" t="n">
        <v>0</v>
      </c>
      <c r="K50" s="18" t="n">
        <v>0.79998762</v>
      </c>
      <c r="L50" s="20" t="n">
        <v>0.44629846</v>
      </c>
      <c r="M50" s="18" t="n">
        <v>0</v>
      </c>
      <c r="N50" s="20" t="n">
        <v>0</v>
      </c>
      <c r="O50" s="18" t="n">
        <v>0</v>
      </c>
      <c r="P50" s="20" t="n">
        <v>0</v>
      </c>
      <c r="Q50" s="18" t="n">
        <v>0</v>
      </c>
      <c r="R50" s="20" t="n">
        <v>0</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(2426.0/B52*100)</f>
        <v/>
      </c>
      <c r="D52" s="19" t="n">
        <v>334</v>
      </c>
      <c r="E52" s="18" t="n">
        <v>30.85358489</v>
      </c>
      <c r="F52" s="20" t="n">
        <v>2.51717565</v>
      </c>
      <c r="G52" s="18" t="n">
        <v>65.29031685</v>
      </c>
      <c r="H52" s="20" t="n">
        <v>2.77331694</v>
      </c>
      <c r="I52" s="18" t="n">
        <v>0</v>
      </c>
      <c r="J52" s="20" t="n">
        <v>0</v>
      </c>
      <c r="K52" s="18" t="n">
        <v>3.85609826</v>
      </c>
      <c r="L52" s="20" t="n">
        <v>1.07199649</v>
      </c>
      <c r="M52" s="18" t="n">
        <v>0</v>
      </c>
      <c r="N52" s="20" t="n">
        <v>0</v>
      </c>
      <c r="O52" s="18" t="n">
        <v>0</v>
      </c>
      <c r="P52" s="20" t="n">
        <v>0</v>
      </c>
      <c r="Q52" s="18" t="n">
        <v>0</v>
      </c>
      <c r="R52" s="20" t="n">
        <v>0</v>
      </c>
    </row>
    <row r="53" spans="1:18">
      <c r="A53" s="15" t="s">
        <v>476</v>
      </c>
      <c r="B53" s="17" t="n">
        <v>2474</v>
      </c>
      <c r="C53" s="18">
        <f>(2035.0/B53*100)</f>
        <v/>
      </c>
      <c r="D53" s="19" t="n">
        <v>439</v>
      </c>
      <c r="E53" s="18" t="n">
        <v>48.34883601</v>
      </c>
      <c r="F53" s="20" t="n">
        <v>2.58052327</v>
      </c>
      <c r="G53" s="18" t="n">
        <v>30.26517381</v>
      </c>
      <c r="H53" s="20" t="n">
        <v>2.26058821</v>
      </c>
      <c r="I53" s="18" t="n">
        <v>0</v>
      </c>
      <c r="J53" s="20" t="n">
        <v>0</v>
      </c>
      <c r="K53" s="18" t="n">
        <v>20.88567418</v>
      </c>
      <c r="L53" s="20" t="n">
        <v>2.00413231</v>
      </c>
      <c r="M53" s="18" t="n">
        <v>0.50031601</v>
      </c>
      <c r="N53" s="20" t="n">
        <v>0.54101075</v>
      </c>
      <c r="O53" s="18" t="n">
        <v>0</v>
      </c>
      <c r="P53" s="20" t="n">
        <v>0</v>
      </c>
      <c r="Q53" s="18" t="n">
        <v>0</v>
      </c>
      <c r="R53" s="20" t="n">
        <v>0</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(3083.0/B68*100)</f>
        <v/>
      </c>
      <c r="D68" s="19" t="n">
        <v>377</v>
      </c>
      <c r="E68" s="18" t="n">
        <v>65.48961482</v>
      </c>
      <c r="F68" s="20" t="n">
        <v>2.76345027</v>
      </c>
      <c r="G68" s="18" t="n">
        <v>29.74992808</v>
      </c>
      <c r="H68" s="20" t="n">
        <v>2.7101251</v>
      </c>
      <c r="I68" s="18" t="n">
        <v>0</v>
      </c>
      <c r="J68" s="20" t="n">
        <v>0</v>
      </c>
      <c r="K68" s="18" t="n">
        <v>4.7604571</v>
      </c>
      <c r="L68" s="20" t="n">
        <v>1.07806134</v>
      </c>
      <c r="M68" s="18" t="n">
        <v>0</v>
      </c>
      <c r="N68" s="20" t="n">
        <v>0</v>
      </c>
      <c r="O68" s="18" t="n">
        <v>0</v>
      </c>
      <c r="P68" s="20" t="n">
        <v>0</v>
      </c>
      <c r="Q68" s="18" t="n">
        <v>0</v>
      </c>
      <c r="R68" s="20" t="n">
        <v>0</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(5036.0/B70*100)</f>
        <v/>
      </c>
      <c r="D70" s="19" t="n">
        <v>998</v>
      </c>
      <c r="E70" s="18" t="n">
        <v>52.21128545</v>
      </c>
      <c r="F70" s="20" t="n">
        <v>1.89751067</v>
      </c>
      <c r="G70" s="18" t="n">
        <v>41.22873789</v>
      </c>
      <c r="H70" s="20" t="n">
        <v>1.79058396</v>
      </c>
      <c r="I70" s="18" t="n">
        <v>0</v>
      </c>
      <c r="J70" s="20" t="n">
        <v>0</v>
      </c>
      <c r="K70" s="18" t="n">
        <v>6.55997666</v>
      </c>
      <c r="L70" s="20" t="n">
        <v>0.83562048</v>
      </c>
      <c r="M70" s="18" t="n">
        <v>0</v>
      </c>
      <c r="N70" s="20" t="n">
        <v>0</v>
      </c>
      <c r="O70" s="18" t="n">
        <v>0</v>
      </c>
      <c r="P70" s="20" t="n">
        <v>0</v>
      </c>
      <c r="Q70" s="18" t="n">
        <v>0</v>
      </c>
      <c r="R70" s="20" t="n">
        <v>0</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(2637.0/B77*100)</f>
        <v/>
      </c>
      <c r="D77" s="19" t="n">
        <v>332</v>
      </c>
      <c r="E77" s="18" t="n">
        <v>33.48391809</v>
      </c>
      <c r="F77" s="20" t="n">
        <v>2.40094225</v>
      </c>
      <c r="G77" s="18" t="n">
        <v>46.51988274</v>
      </c>
      <c r="H77" s="20" t="n">
        <v>2.64122833</v>
      </c>
      <c r="I77" s="18" t="n">
        <v>0</v>
      </c>
      <c r="J77" s="20" t="n">
        <v>0</v>
      </c>
      <c r="K77" s="18" t="n">
        <v>19.63991586</v>
      </c>
      <c r="L77" s="20" t="n">
        <v>2.28331306</v>
      </c>
      <c r="M77" s="18" t="n">
        <v>0.35628331</v>
      </c>
      <c r="N77" s="20" t="n">
        <v>0.35041692</v>
      </c>
      <c r="O77" s="18" t="n">
        <v>0</v>
      </c>
      <c r="P77" s="20" t="n">
        <v>0</v>
      </c>
      <c r="Q77" s="18" t="n">
        <v>0</v>
      </c>
      <c r="R77" s="20" t="n">
        <v>0</v>
      </c>
    </row>
    <row r="78" spans="1:18">
      <c r="A78" s="15" t="s">
        <v>502</v>
      </c>
      <c r="B78" s="17" t="n">
        <v>7115</v>
      </c>
      <c r="C78" s="18">
        <f>(6216.0/B78*100)</f>
        <v/>
      </c>
      <c r="D78" s="19" t="n">
        <v>899</v>
      </c>
      <c r="E78" s="18" t="n">
        <v>41.33908076</v>
      </c>
      <c r="F78" s="20" t="n">
        <v>2.20279864</v>
      </c>
      <c r="G78" s="18" t="n">
        <v>56.37621677</v>
      </c>
      <c r="H78" s="20" t="n">
        <v>2.23259479</v>
      </c>
      <c r="I78" s="18" t="n">
        <v>0</v>
      </c>
      <c r="J78" s="20" t="n">
        <v>0</v>
      </c>
      <c r="K78" s="18" t="n">
        <v>2.28470248</v>
      </c>
      <c r="L78" s="20" t="n">
        <v>0.61023398</v>
      </c>
      <c r="M78" s="18" t="n">
        <v>0</v>
      </c>
      <c r="N78" s="20" t="n">
        <v>0</v>
      </c>
      <c r="O78" s="18" t="n">
        <v>0</v>
      </c>
      <c r="P78" s="20" t="n">
        <v>0</v>
      </c>
      <c r="Q78" s="18" t="n">
        <v>0</v>
      </c>
      <c r="R78" s="20" t="n">
        <v>0</v>
      </c>
    </row>
    <row r="79" spans="1:18">
      <c r="A79" s="15" t="s">
        <v>503</v>
      </c>
      <c r="B79" s="17" t="n">
        <v>3154</v>
      </c>
      <c r="C79" s="18">
        <f>(2783.0/B79*100)</f>
        <v/>
      </c>
      <c r="D79" s="19" t="n">
        <v>371</v>
      </c>
      <c r="E79" s="18" t="n">
        <v>41.99446814</v>
      </c>
      <c r="F79" s="20" t="n">
        <v>2.776708</v>
      </c>
      <c r="G79" s="18" t="n">
        <v>50.36568689</v>
      </c>
      <c r="H79" s="20" t="n">
        <v>2.92110059</v>
      </c>
      <c r="I79" s="18" t="n">
        <v>0</v>
      </c>
      <c r="J79" s="20" t="n">
        <v>0</v>
      </c>
      <c r="K79" s="18" t="n">
        <v>7.39488852</v>
      </c>
      <c r="L79" s="20" t="n">
        <v>1.37259612</v>
      </c>
      <c r="M79" s="18" t="n">
        <v>0.24495644</v>
      </c>
      <c r="N79" s="20" t="n">
        <v>0.25376639</v>
      </c>
      <c r="O79" s="18" t="n">
        <v>0</v>
      </c>
      <c r="P79" s="20" t="n">
        <v>0</v>
      </c>
      <c r="Q79" s="18" t="n">
        <v>0</v>
      </c>
      <c r="R79" s="20" t="n">
        <v>0</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28.20397016</v>
      </c>
      <c r="F44" s="20" t="n">
        <v>2.70427397</v>
      </c>
      <c r="G44" s="18" t="n">
        <v>28.64745146</v>
      </c>
      <c r="H44" s="20" t="n">
        <v>2.24666017</v>
      </c>
      <c r="I44" s="18" t="n">
        <v>0</v>
      </c>
      <c r="J44" s="20" t="n">
        <v>0</v>
      </c>
      <c r="K44" s="18" t="n">
        <v>1.05588058</v>
      </c>
      <c r="L44" s="20" t="n">
        <v>0.4638314</v>
      </c>
      <c r="M44" s="18" t="n">
        <v>0</v>
      </c>
      <c r="N44" s="20" t="n">
        <v>0</v>
      </c>
      <c r="O44" s="18" t="n">
        <v>0</v>
      </c>
      <c r="P44" s="20" t="n">
        <v>0</v>
      </c>
      <c r="Q44" s="18" t="n">
        <v>42.0926978</v>
      </c>
      <c r="R44" s="20" t="n">
        <v>2.80599565</v>
      </c>
    </row>
    <row r="45" spans="1:18">
      <c r="A45" s="15" t="s">
        <v>468</v>
      </c>
      <c r="B45" s="17" t="n">
        <v>2670</v>
      </c>
      <c r="C45" s="18">
        <f>(2219.0/B45*100)</f>
        <v/>
      </c>
      <c r="D45" s="19" t="n">
        <v>451</v>
      </c>
      <c r="E45" s="18" t="n">
        <v>19.36693359</v>
      </c>
      <c r="F45" s="20" t="n">
        <v>2.01264243</v>
      </c>
      <c r="G45" s="18" t="n">
        <v>9.02786132</v>
      </c>
      <c r="H45" s="20" t="n">
        <v>1.39302341</v>
      </c>
      <c r="I45" s="18" t="n">
        <v>0</v>
      </c>
      <c r="J45" s="20" t="n">
        <v>0</v>
      </c>
      <c r="K45" s="18" t="n">
        <v>2.84194398</v>
      </c>
      <c r="L45" s="20" t="n">
        <v>0.86529505</v>
      </c>
      <c r="M45" s="18" t="n">
        <v>0.71672382</v>
      </c>
      <c r="N45" s="20" t="n">
        <v>0.40210547</v>
      </c>
      <c r="O45" s="18" t="n">
        <v>0</v>
      </c>
      <c r="P45" s="20" t="n">
        <v>0</v>
      </c>
      <c r="Q45" s="18" t="n">
        <v>68.04653729</v>
      </c>
      <c r="R45" s="20" t="n">
        <v>2.53386736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39.35909452</v>
      </c>
      <c r="F54" s="20" t="n">
        <v>2.45926985</v>
      </c>
      <c r="G54" s="18" t="n">
        <v>13.8567373</v>
      </c>
      <c r="H54" s="20" t="n">
        <v>1.46248604</v>
      </c>
      <c r="I54" s="18" t="n">
        <v>0</v>
      </c>
      <c r="J54" s="20" t="n">
        <v>0</v>
      </c>
      <c r="K54" s="18" t="n">
        <v>1.50462311</v>
      </c>
      <c r="L54" s="20" t="n">
        <v>0.53539781</v>
      </c>
      <c r="M54" s="18" t="n">
        <v>0</v>
      </c>
      <c r="N54" s="20" t="n">
        <v>0</v>
      </c>
      <c r="O54" s="18" t="n">
        <v>0</v>
      </c>
      <c r="P54" s="20" t="n">
        <v>0</v>
      </c>
      <c r="Q54" s="18" t="n">
        <v>45.27954508</v>
      </c>
      <c r="R54" s="20" t="n">
        <v>2.43084585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20.5292668</v>
      </c>
      <c r="F56" s="20" t="n">
        <v>2.03600041</v>
      </c>
      <c r="G56" s="18" t="n">
        <v>17.23187475</v>
      </c>
      <c r="H56" s="20" t="n">
        <v>1.65770633</v>
      </c>
      <c r="I56" s="18" t="n">
        <v>0</v>
      </c>
      <c r="J56" s="20" t="n">
        <v>0</v>
      </c>
      <c r="K56" s="18" t="n">
        <v>1.5842936</v>
      </c>
      <c r="L56" s="20" t="n">
        <v>0.63786579</v>
      </c>
      <c r="M56" s="18" t="n">
        <v>0</v>
      </c>
      <c r="N56" s="20" t="n">
        <v>0</v>
      </c>
      <c r="O56" s="18" t="n">
        <v>0</v>
      </c>
      <c r="P56" s="20" t="n">
        <v>0</v>
      </c>
      <c r="Q56" s="18" t="n">
        <v>60.65456484</v>
      </c>
      <c r="R56" s="20" t="n">
        <v>2.35805076</v>
      </c>
    </row>
    <row r="57" spans="1:18">
      <c r="A57" s="15" t="s">
        <v>480</v>
      </c>
      <c r="B57" s="17" t="n">
        <v>3737</v>
      </c>
      <c r="C57" s="18">
        <f>(3115.0/B57*100)</f>
        <v/>
      </c>
      <c r="D57" s="19" t="n">
        <v>622</v>
      </c>
      <c r="E57" s="18" t="n">
        <v>34.09151272</v>
      </c>
      <c r="F57" s="20" t="n">
        <v>2.65956305</v>
      </c>
      <c r="G57" s="18" t="n">
        <v>32.48817417</v>
      </c>
      <c r="H57" s="20" t="n">
        <v>2.08012344</v>
      </c>
      <c r="I57" s="18" t="n">
        <v>0</v>
      </c>
      <c r="J57" s="20" t="n">
        <v>0</v>
      </c>
      <c r="K57" s="18" t="n">
        <v>0.44542946</v>
      </c>
      <c r="L57" s="20" t="n">
        <v>0.29188647</v>
      </c>
      <c r="M57" s="18" t="n">
        <v>0</v>
      </c>
      <c r="N57" s="20" t="n">
        <v>0</v>
      </c>
      <c r="O57" s="18" t="n">
        <v>0</v>
      </c>
      <c r="P57" s="20" t="n">
        <v>0</v>
      </c>
      <c r="Q57" s="18" t="n">
        <v>32.97488364</v>
      </c>
      <c r="R57" s="20" t="n">
        <v>2.68724298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32.15556031</v>
      </c>
      <c r="F59" s="20" t="n">
        <v>2.92147367</v>
      </c>
      <c r="G59" s="18" t="n">
        <v>18.06879596</v>
      </c>
      <c r="H59" s="20" t="n">
        <v>2.49013629</v>
      </c>
      <c r="I59" s="18" t="n">
        <v>0</v>
      </c>
      <c r="J59" s="20" t="n">
        <v>0</v>
      </c>
      <c r="K59" s="18" t="n">
        <v>0.50858938</v>
      </c>
      <c r="L59" s="20" t="n">
        <v>0.40816413</v>
      </c>
      <c r="M59" s="18" t="n">
        <v>0</v>
      </c>
      <c r="N59" s="20" t="n">
        <v>0</v>
      </c>
      <c r="O59" s="18" t="n">
        <v>0</v>
      </c>
      <c r="P59" s="20" t="n">
        <v>0</v>
      </c>
      <c r="Q59" s="18" t="n">
        <v>49.26705435</v>
      </c>
      <c r="R59" s="20" t="n">
        <v>2.95020704</v>
      </c>
    </row>
    <row r="60" spans="1:18">
      <c r="A60" s="15" t="s">
        <v>484</v>
      </c>
      <c r="B60" s="17" t="n">
        <v>2451</v>
      </c>
      <c r="C60" s="18">
        <f>(2043.0/B60*100)</f>
        <v/>
      </c>
      <c r="D60" s="19" t="n">
        <v>408</v>
      </c>
      <c r="E60" s="18" t="n">
        <v>18.78989127</v>
      </c>
      <c r="F60" s="20" t="n">
        <v>2.04161871</v>
      </c>
      <c r="G60" s="18" t="n">
        <v>12.10655908</v>
      </c>
      <c r="H60" s="20" t="n">
        <v>1.60541887</v>
      </c>
      <c r="I60" s="18" t="n">
        <v>0</v>
      </c>
      <c r="J60" s="20" t="n">
        <v>0</v>
      </c>
      <c r="K60" s="18" t="n">
        <v>4.66472565</v>
      </c>
      <c r="L60" s="20" t="n">
        <v>1.38484916</v>
      </c>
      <c r="M60" s="18" t="n">
        <v>0</v>
      </c>
      <c r="N60" s="20" t="n">
        <v>0</v>
      </c>
      <c r="O60" s="18" t="n">
        <v>0</v>
      </c>
      <c r="P60" s="20" t="n">
        <v>0</v>
      </c>
      <c r="Q60" s="18" t="n">
        <v>64.438824</v>
      </c>
      <c r="R60" s="20" t="n">
        <v>2.34245857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30.89151381</v>
      </c>
      <c r="F63" s="20" t="n">
        <v>2.50041721</v>
      </c>
      <c r="G63" s="18" t="n">
        <v>13.53194132</v>
      </c>
      <c r="H63" s="20" t="n">
        <v>1.81746541</v>
      </c>
      <c r="I63" s="18" t="n">
        <v>0</v>
      </c>
      <c r="J63" s="20" t="n">
        <v>0</v>
      </c>
      <c r="K63" s="18" t="n">
        <v>2.82921017</v>
      </c>
      <c r="L63" s="20" t="n">
        <v>0.76571168</v>
      </c>
      <c r="M63" s="18" t="n">
        <v>0</v>
      </c>
      <c r="N63" s="20" t="n">
        <v>0</v>
      </c>
      <c r="O63" s="18" t="n">
        <v>0</v>
      </c>
      <c r="P63" s="20" t="n">
        <v>0</v>
      </c>
      <c r="Q63" s="18" t="n">
        <v>52.7473347</v>
      </c>
      <c r="R63" s="20" t="n">
        <v>2.47280194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25.10638385</v>
      </c>
      <c r="F65" s="20" t="n">
        <v>2.66263595</v>
      </c>
      <c r="G65" s="18" t="n">
        <v>55.86064449</v>
      </c>
      <c r="H65" s="20" t="n">
        <v>3.06650759</v>
      </c>
      <c r="I65" s="18" t="n">
        <v>0</v>
      </c>
      <c r="J65" s="20" t="n">
        <v>0</v>
      </c>
      <c r="K65" s="18" t="n">
        <v>1.09454303</v>
      </c>
      <c r="L65" s="20" t="n">
        <v>0.64061397</v>
      </c>
      <c r="M65" s="18" t="n">
        <v>0</v>
      </c>
      <c r="N65" s="20" t="n">
        <v>0</v>
      </c>
      <c r="O65" s="18" t="n">
        <v>0</v>
      </c>
      <c r="P65" s="20" t="n">
        <v>0</v>
      </c>
      <c r="Q65" s="18" t="n">
        <v>17.93842863</v>
      </c>
      <c r="R65" s="20" t="n">
        <v>2.30760447</v>
      </c>
    </row>
    <row r="66" spans="1:18">
      <c r="A66" s="15" t="s">
        <v>490</v>
      </c>
      <c r="B66" s="17" t="n">
        <v>2634</v>
      </c>
      <c r="C66" s="18">
        <f>(2197.0/B66*100)</f>
        <v/>
      </c>
      <c r="D66" s="19" t="n">
        <v>437</v>
      </c>
      <c r="E66" s="18" t="n">
        <v>29.89353712</v>
      </c>
      <c r="F66" s="20" t="n">
        <v>2.68610386</v>
      </c>
      <c r="G66" s="18" t="n">
        <v>30.19525692</v>
      </c>
      <c r="H66" s="20" t="n">
        <v>2.39134062</v>
      </c>
      <c r="I66" s="18" t="n">
        <v>0</v>
      </c>
      <c r="J66" s="20" t="n">
        <v>0</v>
      </c>
      <c r="K66" s="18" t="n">
        <v>1.99838384</v>
      </c>
      <c r="L66" s="20" t="n">
        <v>0.67980455</v>
      </c>
      <c r="M66" s="18" t="n">
        <v>0</v>
      </c>
      <c r="N66" s="20" t="n">
        <v>0</v>
      </c>
      <c r="O66" s="18" t="n">
        <v>0</v>
      </c>
      <c r="P66" s="20" t="n">
        <v>0</v>
      </c>
      <c r="Q66" s="18" t="n">
        <v>37.91282212</v>
      </c>
      <c r="R66" s="20" t="n">
        <v>2.96706843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32.61553295</v>
      </c>
      <c r="F69" s="20" t="n">
        <v>5.58513913</v>
      </c>
      <c r="G69" s="18" t="n">
        <v>23.24271912</v>
      </c>
      <c r="H69" s="20" t="n">
        <v>4.51752233</v>
      </c>
      <c r="I69" s="18" t="n">
        <v>0</v>
      </c>
      <c r="J69" s="20" t="n">
        <v>0</v>
      </c>
      <c r="K69" s="18" t="n">
        <v>0</v>
      </c>
      <c r="L69" s="20" t="n">
        <v>0</v>
      </c>
      <c r="M69" s="18" t="n">
        <v>0</v>
      </c>
      <c r="N69" s="20" t="n">
        <v>0</v>
      </c>
      <c r="O69" s="18" t="n">
        <v>0</v>
      </c>
      <c r="P69" s="20" t="n">
        <v>0</v>
      </c>
      <c r="Q69" s="18" t="n">
        <v>44.14174793</v>
      </c>
      <c r="R69" s="20" t="n">
        <v>5.11879011</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31.9658977</v>
      </c>
      <c r="F71" s="20" t="n">
        <v>2.95821596</v>
      </c>
      <c r="G71" s="18" t="n">
        <v>61.84817287</v>
      </c>
      <c r="H71" s="20" t="n">
        <v>3.03681005</v>
      </c>
      <c r="I71" s="18" t="n">
        <v>0</v>
      </c>
      <c r="J71" s="20" t="n">
        <v>0</v>
      </c>
      <c r="K71" s="18" t="n">
        <v>0</v>
      </c>
      <c r="L71" s="20" t="n">
        <v>0</v>
      </c>
      <c r="M71" s="18" t="n">
        <v>0</v>
      </c>
      <c r="N71" s="20" t="n">
        <v>0</v>
      </c>
      <c r="O71" s="18" t="n">
        <v>0</v>
      </c>
      <c r="P71" s="20" t="n">
        <v>0</v>
      </c>
      <c r="Q71" s="18" t="n">
        <v>6.18592942</v>
      </c>
      <c r="R71" s="20" t="n">
        <v>1.24024528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44.17424555</v>
      </c>
      <c r="F76" s="20" t="n">
        <v>2.54021575</v>
      </c>
      <c r="G76" s="18" t="n">
        <v>25.08218036</v>
      </c>
      <c r="H76" s="20" t="n">
        <v>2.19186365</v>
      </c>
      <c r="I76" s="18" t="n">
        <v>0</v>
      </c>
      <c r="J76" s="20" t="n">
        <v>0</v>
      </c>
      <c r="K76" s="18" t="n">
        <v>3.46865145</v>
      </c>
      <c r="L76" s="20" t="n">
        <v>1.19072047</v>
      </c>
      <c r="M76" s="18" t="n">
        <v>0</v>
      </c>
      <c r="N76" s="20" t="n">
        <v>0</v>
      </c>
      <c r="O76" s="18" t="n">
        <v>0</v>
      </c>
      <c r="P76" s="20" t="n">
        <v>0</v>
      </c>
      <c r="Q76" s="18" t="n">
        <v>27.27492264</v>
      </c>
      <c r="R76" s="20" t="n">
        <v>2.53682877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49.85639456</v>
      </c>
      <c r="F80" s="20" t="n">
        <v>2.45812841</v>
      </c>
      <c r="G80" s="18" t="n">
        <v>22.06056975</v>
      </c>
      <c r="H80" s="20" t="n">
        <v>2.01381138</v>
      </c>
      <c r="I80" s="18" t="n">
        <v>0</v>
      </c>
      <c r="J80" s="20" t="n">
        <v>0</v>
      </c>
      <c r="K80" s="18" t="n">
        <v>0</v>
      </c>
      <c r="L80" s="20" t="n">
        <v>0</v>
      </c>
      <c r="M80" s="18" t="n">
        <v>0</v>
      </c>
      <c r="N80" s="20" t="n">
        <v>0</v>
      </c>
      <c r="O80" s="18" t="n">
        <v>0</v>
      </c>
      <c r="P80" s="20" t="n">
        <v>0</v>
      </c>
      <c r="Q80" s="18" t="n">
        <v>28.0830357</v>
      </c>
      <c r="R80" s="20" t="n">
        <v>2.11550569</v>
      </c>
    </row>
    <row r="81" spans="1:18">
      <c r="A81" s="15" t="s">
        <v>505</v>
      </c>
      <c r="B81" s="17" t="n">
        <v>870</v>
      </c>
      <c r="C81" s="18">
        <f>(720.0/B81*100)</f>
        <v/>
      </c>
      <c r="D81" s="19" t="n">
        <v>150</v>
      </c>
      <c r="E81" s="18" t="n">
        <v>26.29134762</v>
      </c>
      <c r="F81" s="20" t="n">
        <v>4.01846875</v>
      </c>
      <c r="G81" s="18" t="n">
        <v>51.80762324</v>
      </c>
      <c r="H81" s="20" t="n">
        <v>4.84420955</v>
      </c>
      <c r="I81" s="18" t="n">
        <v>0</v>
      </c>
      <c r="J81" s="20" t="n">
        <v>0</v>
      </c>
      <c r="K81" s="18" t="n">
        <v>2.08028772</v>
      </c>
      <c r="L81" s="20" t="n">
        <v>1.20903575</v>
      </c>
      <c r="M81" s="18" t="n">
        <v>0.56599338</v>
      </c>
      <c r="N81" s="20" t="n">
        <v>0.55955235</v>
      </c>
      <c r="O81" s="18" t="n">
        <v>0</v>
      </c>
      <c r="P81" s="20" t="n">
        <v>0</v>
      </c>
      <c r="Q81" s="18" t="n">
        <v>19.25474804</v>
      </c>
      <c r="R81" s="20" t="n">
        <v>4.94472767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58.35279537</v>
      </c>
      <c r="F44" s="20" t="n">
        <v>2.67173753</v>
      </c>
      <c r="G44" s="18" t="n">
        <v>7.4407687</v>
      </c>
      <c r="H44" s="20" t="n">
        <v>1.35163281</v>
      </c>
      <c r="I44" s="18" t="n">
        <v>0</v>
      </c>
      <c r="J44" s="20" t="n">
        <v>0</v>
      </c>
      <c r="K44" s="18" t="n">
        <v>1.05588058</v>
      </c>
      <c r="L44" s="20" t="n">
        <v>0.4638314</v>
      </c>
      <c r="M44" s="18" t="n">
        <v>0</v>
      </c>
      <c r="N44" s="20" t="n">
        <v>0</v>
      </c>
      <c r="O44" s="18" t="n">
        <v>0</v>
      </c>
      <c r="P44" s="20" t="n">
        <v>0</v>
      </c>
      <c r="Q44" s="18" t="n">
        <v>33.15055535</v>
      </c>
      <c r="R44" s="20" t="n">
        <v>2.43238357</v>
      </c>
    </row>
    <row r="45" spans="1:18">
      <c r="A45" s="15" t="s">
        <v>468</v>
      </c>
      <c r="B45" s="17" t="n">
        <v>2670</v>
      </c>
      <c r="C45" s="18">
        <f>(2219.0/B45*100)</f>
        <v/>
      </c>
      <c r="D45" s="19" t="n">
        <v>451</v>
      </c>
      <c r="E45" s="18" t="n">
        <v>25.39047767</v>
      </c>
      <c r="F45" s="20" t="n">
        <v>2.17438568</v>
      </c>
      <c r="G45" s="18" t="n">
        <v>8.615597810000001</v>
      </c>
      <c r="H45" s="20" t="n">
        <v>1.59856328</v>
      </c>
      <c r="I45" s="18" t="n">
        <v>0</v>
      </c>
      <c r="J45" s="20" t="n">
        <v>0</v>
      </c>
      <c r="K45" s="18" t="n">
        <v>2.84194398</v>
      </c>
      <c r="L45" s="20" t="n">
        <v>0.86529505</v>
      </c>
      <c r="M45" s="18" t="n">
        <v>0.48206325</v>
      </c>
      <c r="N45" s="20" t="n">
        <v>0.32197897</v>
      </c>
      <c r="O45" s="18" t="n">
        <v>0</v>
      </c>
      <c r="P45" s="20" t="n">
        <v>0</v>
      </c>
      <c r="Q45" s="18" t="n">
        <v>62.66991729</v>
      </c>
      <c r="R45" s="20" t="n">
        <v>2.20857613</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35.54065164</v>
      </c>
      <c r="F54" s="20" t="n">
        <v>2.38090129</v>
      </c>
      <c r="G54" s="18" t="n">
        <v>26.60591434</v>
      </c>
      <c r="H54" s="20" t="n">
        <v>1.70718266</v>
      </c>
      <c r="I54" s="18" t="n">
        <v>0</v>
      </c>
      <c r="J54" s="20" t="n">
        <v>0</v>
      </c>
      <c r="K54" s="18" t="n">
        <v>1.50462311</v>
      </c>
      <c r="L54" s="20" t="n">
        <v>0.53539781</v>
      </c>
      <c r="M54" s="18" t="n">
        <v>0</v>
      </c>
      <c r="N54" s="20" t="n">
        <v>0</v>
      </c>
      <c r="O54" s="18" t="n">
        <v>0</v>
      </c>
      <c r="P54" s="20" t="n">
        <v>0</v>
      </c>
      <c r="Q54" s="18" t="n">
        <v>36.34881091</v>
      </c>
      <c r="R54" s="20" t="n">
        <v>2.3009561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18.12609735</v>
      </c>
      <c r="F56" s="20" t="n">
        <v>1.65045929</v>
      </c>
      <c r="G56" s="18" t="n">
        <v>26.51593663</v>
      </c>
      <c r="H56" s="20" t="n">
        <v>2.33327884</v>
      </c>
      <c r="I56" s="18" t="n">
        <v>0</v>
      </c>
      <c r="J56" s="20" t="n">
        <v>0</v>
      </c>
      <c r="K56" s="18" t="n">
        <v>1.5842936</v>
      </c>
      <c r="L56" s="20" t="n">
        <v>0.63786579</v>
      </c>
      <c r="M56" s="18" t="n">
        <v>0</v>
      </c>
      <c r="N56" s="20" t="n">
        <v>0</v>
      </c>
      <c r="O56" s="18" t="n">
        <v>0</v>
      </c>
      <c r="P56" s="20" t="n">
        <v>0</v>
      </c>
      <c r="Q56" s="18" t="n">
        <v>53.77367242</v>
      </c>
      <c r="R56" s="20" t="n">
        <v>2.55264532</v>
      </c>
    </row>
    <row r="57" spans="1:18">
      <c r="A57" s="15" t="s">
        <v>480</v>
      </c>
      <c r="B57" s="17" t="n">
        <v>3737</v>
      </c>
      <c r="C57" s="18">
        <f>(3115.0/B57*100)</f>
        <v/>
      </c>
      <c r="D57" s="19" t="n">
        <v>622</v>
      </c>
      <c r="E57" s="18" t="n">
        <v>39.65696607</v>
      </c>
      <c r="F57" s="20" t="n">
        <v>2.16364587</v>
      </c>
      <c r="G57" s="18" t="n">
        <v>33.97681961</v>
      </c>
      <c r="H57" s="20" t="n">
        <v>2.27313271</v>
      </c>
      <c r="I57" s="18" t="n">
        <v>0</v>
      </c>
      <c r="J57" s="20" t="n">
        <v>0</v>
      </c>
      <c r="K57" s="18" t="n">
        <v>0.44542946</v>
      </c>
      <c r="L57" s="20" t="n">
        <v>0.29188647</v>
      </c>
      <c r="M57" s="18" t="n">
        <v>0</v>
      </c>
      <c r="N57" s="20" t="n">
        <v>0</v>
      </c>
      <c r="O57" s="18" t="n">
        <v>0</v>
      </c>
      <c r="P57" s="20" t="n">
        <v>0</v>
      </c>
      <c r="Q57" s="18" t="n">
        <v>25.92078487</v>
      </c>
      <c r="R57" s="20" t="n">
        <v>2.49810238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51.86978077</v>
      </c>
      <c r="F59" s="20" t="n">
        <v>2.98192188</v>
      </c>
      <c r="G59" s="18" t="n">
        <v>6.20212529</v>
      </c>
      <c r="H59" s="20" t="n">
        <v>1.87561268</v>
      </c>
      <c r="I59" s="18" t="n">
        <v>0</v>
      </c>
      <c r="J59" s="20" t="n">
        <v>0</v>
      </c>
      <c r="K59" s="18" t="n">
        <v>0.50858938</v>
      </c>
      <c r="L59" s="20" t="n">
        <v>0.40816413</v>
      </c>
      <c r="M59" s="18" t="n">
        <v>0</v>
      </c>
      <c r="N59" s="20" t="n">
        <v>0</v>
      </c>
      <c r="O59" s="18" t="n">
        <v>0</v>
      </c>
      <c r="P59" s="20" t="n">
        <v>0</v>
      </c>
      <c r="Q59" s="18" t="n">
        <v>41.41950455</v>
      </c>
      <c r="R59" s="20" t="n">
        <v>2.8304332</v>
      </c>
    </row>
    <row r="60" spans="1:18">
      <c r="A60" s="15" t="s">
        <v>484</v>
      </c>
      <c r="B60" s="17" t="n">
        <v>2451</v>
      </c>
      <c r="C60" s="18">
        <f>(2043.0/B60*100)</f>
        <v/>
      </c>
      <c r="D60" s="19" t="n">
        <v>408</v>
      </c>
      <c r="E60" s="18" t="n">
        <v>16.56570136</v>
      </c>
      <c r="F60" s="20" t="n">
        <v>1.73805311</v>
      </c>
      <c r="G60" s="18" t="n">
        <v>19.20427314</v>
      </c>
      <c r="H60" s="20" t="n">
        <v>1.87688406</v>
      </c>
      <c r="I60" s="18" t="n">
        <v>0</v>
      </c>
      <c r="J60" s="20" t="n">
        <v>0</v>
      </c>
      <c r="K60" s="18" t="n">
        <v>4.66472565</v>
      </c>
      <c r="L60" s="20" t="n">
        <v>1.38484916</v>
      </c>
      <c r="M60" s="18" t="n">
        <v>0</v>
      </c>
      <c r="N60" s="20" t="n">
        <v>0</v>
      </c>
      <c r="O60" s="18" t="n">
        <v>0</v>
      </c>
      <c r="P60" s="20" t="n">
        <v>0</v>
      </c>
      <c r="Q60" s="18" t="n">
        <v>59.56529984</v>
      </c>
      <c r="R60" s="20" t="n">
        <v>2.45025786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24.72106118</v>
      </c>
      <c r="F63" s="20" t="n">
        <v>1.82584836</v>
      </c>
      <c r="G63" s="18" t="n">
        <v>30.25411402</v>
      </c>
      <c r="H63" s="20" t="n">
        <v>2.19448418</v>
      </c>
      <c r="I63" s="18" t="n">
        <v>0</v>
      </c>
      <c r="J63" s="20" t="n">
        <v>0</v>
      </c>
      <c r="K63" s="18" t="n">
        <v>2.82921017</v>
      </c>
      <c r="L63" s="20" t="n">
        <v>0.76571168</v>
      </c>
      <c r="M63" s="18" t="n">
        <v>0</v>
      </c>
      <c r="N63" s="20" t="n">
        <v>0</v>
      </c>
      <c r="O63" s="18" t="n">
        <v>0</v>
      </c>
      <c r="P63" s="20" t="n">
        <v>0</v>
      </c>
      <c r="Q63" s="18" t="n">
        <v>42.19561462</v>
      </c>
      <c r="R63" s="20" t="n">
        <v>2.3589447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12.01361299</v>
      </c>
      <c r="F65" s="20" t="n">
        <v>1.84282087</v>
      </c>
      <c r="G65" s="18" t="n">
        <v>72.43373536</v>
      </c>
      <c r="H65" s="20" t="n">
        <v>2.43156205</v>
      </c>
      <c r="I65" s="18" t="n">
        <v>0</v>
      </c>
      <c r="J65" s="20" t="n">
        <v>0</v>
      </c>
      <c r="K65" s="18" t="n">
        <v>1.09454303</v>
      </c>
      <c r="L65" s="20" t="n">
        <v>0.64061397</v>
      </c>
      <c r="M65" s="18" t="n">
        <v>0</v>
      </c>
      <c r="N65" s="20" t="n">
        <v>0</v>
      </c>
      <c r="O65" s="18" t="n">
        <v>0</v>
      </c>
      <c r="P65" s="20" t="n">
        <v>0</v>
      </c>
      <c r="Q65" s="18" t="n">
        <v>14.45810861</v>
      </c>
      <c r="R65" s="20" t="n">
        <v>2.07906903</v>
      </c>
    </row>
    <row r="66" spans="1:18">
      <c r="A66" s="15" t="s">
        <v>490</v>
      </c>
      <c r="B66" s="17" t="n">
        <v>2634</v>
      </c>
      <c r="C66" s="18">
        <f>(2197.0/B66*100)</f>
        <v/>
      </c>
      <c r="D66" s="19" t="n">
        <v>437</v>
      </c>
      <c r="E66" s="18" t="n">
        <v>20.97375604</v>
      </c>
      <c r="F66" s="20" t="n">
        <v>2.29169772</v>
      </c>
      <c r="G66" s="18" t="n">
        <v>45.74628983</v>
      </c>
      <c r="H66" s="20" t="n">
        <v>2.6391391</v>
      </c>
      <c r="I66" s="18" t="n">
        <v>0</v>
      </c>
      <c r="J66" s="20" t="n">
        <v>0</v>
      </c>
      <c r="K66" s="18" t="n">
        <v>1.99838384</v>
      </c>
      <c r="L66" s="20" t="n">
        <v>0.67980455</v>
      </c>
      <c r="M66" s="18" t="n">
        <v>0</v>
      </c>
      <c r="N66" s="20" t="n">
        <v>0</v>
      </c>
      <c r="O66" s="18" t="n">
        <v>0</v>
      </c>
      <c r="P66" s="20" t="n">
        <v>0</v>
      </c>
      <c r="Q66" s="18" t="n">
        <v>31.2815703</v>
      </c>
      <c r="R66" s="20" t="n">
        <v>2.28608587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29.88714778</v>
      </c>
      <c r="F69" s="20" t="n">
        <v>5.70385807</v>
      </c>
      <c r="G69" s="18" t="n">
        <v>34.90283918</v>
      </c>
      <c r="H69" s="20" t="n">
        <v>4.20185102</v>
      </c>
      <c r="I69" s="18" t="n">
        <v>0</v>
      </c>
      <c r="J69" s="20" t="n">
        <v>0</v>
      </c>
      <c r="K69" s="18" t="n">
        <v>0</v>
      </c>
      <c r="L69" s="20" t="n">
        <v>0</v>
      </c>
      <c r="M69" s="18" t="n">
        <v>0</v>
      </c>
      <c r="N69" s="20" t="n">
        <v>0</v>
      </c>
      <c r="O69" s="18" t="n">
        <v>0</v>
      </c>
      <c r="P69" s="20" t="n">
        <v>0</v>
      </c>
      <c r="Q69" s="18" t="n">
        <v>35.21001304</v>
      </c>
      <c r="R69" s="20" t="n">
        <v>4.6655781</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46.92575146</v>
      </c>
      <c r="F71" s="20" t="n">
        <v>2.84376623</v>
      </c>
      <c r="G71" s="18" t="n">
        <v>47.88059985</v>
      </c>
      <c r="H71" s="20" t="n">
        <v>2.93272028</v>
      </c>
      <c r="I71" s="18" t="n">
        <v>0</v>
      </c>
      <c r="J71" s="20" t="n">
        <v>0</v>
      </c>
      <c r="K71" s="18" t="n">
        <v>0</v>
      </c>
      <c r="L71" s="20" t="n">
        <v>0</v>
      </c>
      <c r="M71" s="18" t="n">
        <v>0</v>
      </c>
      <c r="N71" s="20" t="n">
        <v>0</v>
      </c>
      <c r="O71" s="18" t="n">
        <v>0</v>
      </c>
      <c r="P71" s="20" t="n">
        <v>0</v>
      </c>
      <c r="Q71" s="18" t="n">
        <v>5.19364869</v>
      </c>
      <c r="R71" s="20" t="n">
        <v>1.14148502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17.02139085</v>
      </c>
      <c r="F76" s="20" t="n">
        <v>2.31003461</v>
      </c>
      <c r="G76" s="18" t="n">
        <v>59.31816454</v>
      </c>
      <c r="H76" s="20" t="n">
        <v>2.59506858</v>
      </c>
      <c r="I76" s="18" t="n">
        <v>0</v>
      </c>
      <c r="J76" s="20" t="n">
        <v>0</v>
      </c>
      <c r="K76" s="18" t="n">
        <v>3.46865145</v>
      </c>
      <c r="L76" s="20" t="n">
        <v>1.19072047</v>
      </c>
      <c r="M76" s="18" t="n">
        <v>0</v>
      </c>
      <c r="N76" s="20" t="n">
        <v>0</v>
      </c>
      <c r="O76" s="18" t="n">
        <v>0</v>
      </c>
      <c r="P76" s="20" t="n">
        <v>0</v>
      </c>
      <c r="Q76" s="18" t="n">
        <v>20.19179316</v>
      </c>
      <c r="R76" s="20" t="n">
        <v>2.44006564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29.35659134</v>
      </c>
      <c r="F80" s="20" t="n">
        <v>2.09485826</v>
      </c>
      <c r="G80" s="18" t="n">
        <v>49.31953818</v>
      </c>
      <c r="H80" s="20" t="n">
        <v>2.47902296</v>
      </c>
      <c r="I80" s="18" t="n">
        <v>0</v>
      </c>
      <c r="J80" s="20" t="n">
        <v>0</v>
      </c>
      <c r="K80" s="18" t="n">
        <v>0</v>
      </c>
      <c r="L80" s="20" t="n">
        <v>0</v>
      </c>
      <c r="M80" s="18" t="n">
        <v>0</v>
      </c>
      <c r="N80" s="20" t="n">
        <v>0</v>
      </c>
      <c r="O80" s="18" t="n">
        <v>0</v>
      </c>
      <c r="P80" s="20" t="n">
        <v>0</v>
      </c>
      <c r="Q80" s="18" t="n">
        <v>21.32387048</v>
      </c>
      <c r="R80" s="20" t="n">
        <v>2.07205378</v>
      </c>
    </row>
    <row r="81" spans="1:18">
      <c r="A81" s="15" t="s">
        <v>505</v>
      </c>
      <c r="B81" s="17" t="n">
        <v>870</v>
      </c>
      <c r="C81" s="18">
        <f>(720.0/B81*100)</f>
        <v/>
      </c>
      <c r="D81" s="19" t="n">
        <v>150</v>
      </c>
      <c r="E81" s="18" t="n">
        <v>12.79295424</v>
      </c>
      <c r="F81" s="20" t="n">
        <v>2.35440371</v>
      </c>
      <c r="G81" s="18" t="n">
        <v>70.50598136000001</v>
      </c>
      <c r="H81" s="20" t="n">
        <v>4.98556313</v>
      </c>
      <c r="I81" s="18" t="n">
        <v>0</v>
      </c>
      <c r="J81" s="20" t="n">
        <v>0</v>
      </c>
      <c r="K81" s="18" t="n">
        <v>2.08028772</v>
      </c>
      <c r="L81" s="20" t="n">
        <v>1.20903575</v>
      </c>
      <c r="M81" s="18" t="n">
        <v>0.56599338</v>
      </c>
      <c r="N81" s="20" t="n">
        <v>0.55955235</v>
      </c>
      <c r="O81" s="18" t="n">
        <v>0</v>
      </c>
      <c r="P81" s="20" t="n">
        <v>0</v>
      </c>
      <c r="Q81" s="18" t="n">
        <v>14.05478329</v>
      </c>
      <c r="R81" s="20" t="n">
        <v>3.45356404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20.56200233</v>
      </c>
      <c r="F44" s="20" t="n">
        <v>2.56644113</v>
      </c>
      <c r="G44" s="18" t="n">
        <v>59.02175139</v>
      </c>
      <c r="H44" s="20" t="n">
        <v>2.61392317</v>
      </c>
      <c r="I44" s="18" t="n">
        <v>0</v>
      </c>
      <c r="J44" s="20" t="n">
        <v>0</v>
      </c>
      <c r="K44" s="18" t="n">
        <v>1.05588058</v>
      </c>
      <c r="L44" s="20" t="n">
        <v>0.4638314</v>
      </c>
      <c r="M44" s="18" t="n">
        <v>0</v>
      </c>
      <c r="N44" s="20" t="n">
        <v>0</v>
      </c>
      <c r="O44" s="18" t="n">
        <v>0</v>
      </c>
      <c r="P44" s="20" t="n">
        <v>0</v>
      </c>
      <c r="Q44" s="18" t="n">
        <v>19.3603657</v>
      </c>
      <c r="R44" s="20" t="n">
        <v>2.27757186</v>
      </c>
    </row>
    <row r="45" spans="1:18">
      <c r="A45" s="15" t="s">
        <v>468</v>
      </c>
      <c r="B45" s="17" t="n">
        <v>2670</v>
      </c>
      <c r="C45" s="18">
        <f>(2219.0/B45*100)</f>
        <v/>
      </c>
      <c r="D45" s="19" t="n">
        <v>451</v>
      </c>
      <c r="E45" s="18" t="n">
        <v>41.74865352</v>
      </c>
      <c r="F45" s="20" t="n">
        <v>2.60684264</v>
      </c>
      <c r="G45" s="18" t="n">
        <v>27.7756868</v>
      </c>
      <c r="H45" s="20" t="n">
        <v>2.59390499</v>
      </c>
      <c r="I45" s="18" t="n">
        <v>0</v>
      </c>
      <c r="J45" s="20" t="n">
        <v>0</v>
      </c>
      <c r="K45" s="18" t="n">
        <v>2.96030208</v>
      </c>
      <c r="L45" s="20" t="n">
        <v>0.874165</v>
      </c>
      <c r="M45" s="18" t="n">
        <v>0.75986241</v>
      </c>
      <c r="N45" s="20" t="n">
        <v>0.38166763</v>
      </c>
      <c r="O45" s="18" t="n">
        <v>0</v>
      </c>
      <c r="P45" s="20" t="n">
        <v>0</v>
      </c>
      <c r="Q45" s="18" t="n">
        <v>26.75549519</v>
      </c>
      <c r="R45" s="20" t="n">
        <v>2.05286111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17.2569951</v>
      </c>
      <c r="F54" s="20" t="n">
        <v>1.71398584</v>
      </c>
      <c r="G54" s="18" t="n">
        <v>54.61804478</v>
      </c>
      <c r="H54" s="20" t="n">
        <v>2.47932682</v>
      </c>
      <c r="I54" s="18" t="n">
        <v>0</v>
      </c>
      <c r="J54" s="20" t="n">
        <v>0</v>
      </c>
      <c r="K54" s="18" t="n">
        <v>1.50462311</v>
      </c>
      <c r="L54" s="20" t="n">
        <v>0.53539781</v>
      </c>
      <c r="M54" s="18" t="n">
        <v>0</v>
      </c>
      <c r="N54" s="20" t="n">
        <v>0</v>
      </c>
      <c r="O54" s="18" t="n">
        <v>0</v>
      </c>
      <c r="P54" s="20" t="n">
        <v>0</v>
      </c>
      <c r="Q54" s="18" t="n">
        <v>26.62033701</v>
      </c>
      <c r="R54" s="20" t="n">
        <v>2.3256729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47.95041043</v>
      </c>
      <c r="F56" s="20" t="n">
        <v>2.3585857</v>
      </c>
      <c r="G56" s="18" t="n">
        <v>41.78862326</v>
      </c>
      <c r="H56" s="20" t="n">
        <v>2.28180509</v>
      </c>
      <c r="I56" s="18" t="n">
        <v>0</v>
      </c>
      <c r="J56" s="20" t="n">
        <v>0</v>
      </c>
      <c r="K56" s="18" t="n">
        <v>1.5842936</v>
      </c>
      <c r="L56" s="20" t="n">
        <v>0.63786579</v>
      </c>
      <c r="M56" s="18" t="n">
        <v>0</v>
      </c>
      <c r="N56" s="20" t="n">
        <v>0</v>
      </c>
      <c r="O56" s="18" t="n">
        <v>0</v>
      </c>
      <c r="P56" s="20" t="n">
        <v>0</v>
      </c>
      <c r="Q56" s="18" t="n">
        <v>8.676672699999999</v>
      </c>
      <c r="R56" s="20" t="n">
        <v>1.36352639</v>
      </c>
    </row>
    <row r="57" spans="1:18">
      <c r="A57" s="15" t="s">
        <v>480</v>
      </c>
      <c r="B57" s="17" t="n">
        <v>3737</v>
      </c>
      <c r="C57" s="18">
        <f>(3115.0/B57*100)</f>
        <v/>
      </c>
      <c r="D57" s="19" t="n">
        <v>622</v>
      </c>
      <c r="E57" s="18" t="n">
        <v>15.84959825</v>
      </c>
      <c r="F57" s="20" t="n">
        <v>1.77366131</v>
      </c>
      <c r="G57" s="18" t="n">
        <v>72.00205579</v>
      </c>
      <c r="H57" s="20" t="n">
        <v>2.20843891</v>
      </c>
      <c r="I57" s="18" t="n">
        <v>0</v>
      </c>
      <c r="J57" s="20" t="n">
        <v>0</v>
      </c>
      <c r="K57" s="18" t="n">
        <v>0.44542946</v>
      </c>
      <c r="L57" s="20" t="n">
        <v>0.29188647</v>
      </c>
      <c r="M57" s="18" t="n">
        <v>0</v>
      </c>
      <c r="N57" s="20" t="n">
        <v>0</v>
      </c>
      <c r="O57" s="18" t="n">
        <v>0</v>
      </c>
      <c r="P57" s="20" t="n">
        <v>0</v>
      </c>
      <c r="Q57" s="18" t="n">
        <v>11.7029165</v>
      </c>
      <c r="R57" s="20" t="n">
        <v>1.58549285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41.24512242</v>
      </c>
      <c r="F59" s="20" t="n">
        <v>2.80584883</v>
      </c>
      <c r="G59" s="18" t="n">
        <v>40.85092429</v>
      </c>
      <c r="H59" s="20" t="n">
        <v>3.07765412</v>
      </c>
      <c r="I59" s="18" t="n">
        <v>0</v>
      </c>
      <c r="J59" s="20" t="n">
        <v>0</v>
      </c>
      <c r="K59" s="18" t="n">
        <v>0.50858938</v>
      </c>
      <c r="L59" s="20" t="n">
        <v>0.40816413</v>
      </c>
      <c r="M59" s="18" t="n">
        <v>0</v>
      </c>
      <c r="N59" s="20" t="n">
        <v>0</v>
      </c>
      <c r="O59" s="18" t="n">
        <v>0</v>
      </c>
      <c r="P59" s="20" t="n">
        <v>0</v>
      </c>
      <c r="Q59" s="18" t="n">
        <v>17.39536391</v>
      </c>
      <c r="R59" s="20" t="n">
        <v>2.26049502</v>
      </c>
    </row>
    <row r="60" spans="1:18">
      <c r="A60" s="15" t="s">
        <v>484</v>
      </c>
      <c r="B60" s="17" t="n">
        <v>2451</v>
      </c>
      <c r="C60" s="18">
        <f>(2043.0/B60*100)</f>
        <v/>
      </c>
      <c r="D60" s="19" t="n">
        <v>408</v>
      </c>
      <c r="E60" s="18" t="n">
        <v>28.27528829</v>
      </c>
      <c r="F60" s="20" t="n">
        <v>2.38522213</v>
      </c>
      <c r="G60" s="18" t="n">
        <v>24.8762841</v>
      </c>
      <c r="H60" s="20" t="n">
        <v>2.02132257</v>
      </c>
      <c r="I60" s="18" t="n">
        <v>0</v>
      </c>
      <c r="J60" s="20" t="n">
        <v>0</v>
      </c>
      <c r="K60" s="18" t="n">
        <v>4.98805247</v>
      </c>
      <c r="L60" s="20" t="n">
        <v>1.40640718</v>
      </c>
      <c r="M60" s="18" t="n">
        <v>0</v>
      </c>
      <c r="N60" s="20" t="n">
        <v>0</v>
      </c>
      <c r="O60" s="18" t="n">
        <v>0</v>
      </c>
      <c r="P60" s="20" t="n">
        <v>0</v>
      </c>
      <c r="Q60" s="18" t="n">
        <v>41.86037514</v>
      </c>
      <c r="R60" s="20" t="n">
        <v>2.26273781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20.46782474</v>
      </c>
      <c r="F63" s="20" t="n">
        <v>2.27510418</v>
      </c>
      <c r="G63" s="18" t="n">
        <v>42.45739378</v>
      </c>
      <c r="H63" s="20" t="n">
        <v>2.60139132</v>
      </c>
      <c r="I63" s="18" t="n">
        <v>0</v>
      </c>
      <c r="J63" s="20" t="n">
        <v>0</v>
      </c>
      <c r="K63" s="18" t="n">
        <v>3.0518051</v>
      </c>
      <c r="L63" s="20" t="n">
        <v>0.79393867</v>
      </c>
      <c r="M63" s="18" t="n">
        <v>0</v>
      </c>
      <c r="N63" s="20" t="n">
        <v>0</v>
      </c>
      <c r="O63" s="18" t="n">
        <v>0</v>
      </c>
      <c r="P63" s="20" t="n">
        <v>0</v>
      </c>
      <c r="Q63" s="18" t="n">
        <v>34.02297638</v>
      </c>
      <c r="R63" s="20" t="n">
        <v>2.37782237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13.07159542</v>
      </c>
      <c r="F65" s="20" t="n">
        <v>1.81229267</v>
      </c>
      <c r="G65" s="18" t="n">
        <v>77.18463735</v>
      </c>
      <c r="H65" s="20" t="n">
        <v>2.5330074</v>
      </c>
      <c r="I65" s="18" t="n">
        <v>0</v>
      </c>
      <c r="J65" s="20" t="n">
        <v>0</v>
      </c>
      <c r="K65" s="18" t="n">
        <v>2.01128372</v>
      </c>
      <c r="L65" s="20" t="n">
        <v>0.8999690299999999</v>
      </c>
      <c r="M65" s="18" t="n">
        <v>0</v>
      </c>
      <c r="N65" s="20" t="n">
        <v>0</v>
      </c>
      <c r="O65" s="18" t="n">
        <v>0</v>
      </c>
      <c r="P65" s="20" t="n">
        <v>0</v>
      </c>
      <c r="Q65" s="18" t="n">
        <v>7.73248351</v>
      </c>
      <c r="R65" s="20" t="n">
        <v>1.57506776</v>
      </c>
    </row>
    <row r="66" spans="1:18">
      <c r="A66" s="15" t="s">
        <v>490</v>
      </c>
      <c r="B66" s="17" t="n">
        <v>2634</v>
      </c>
      <c r="C66" s="18">
        <f>(2197.0/B66*100)</f>
        <v/>
      </c>
      <c r="D66" s="19" t="n">
        <v>437</v>
      </c>
      <c r="E66" s="18" t="n">
        <v>20.71814428</v>
      </c>
      <c r="F66" s="20" t="n">
        <v>2.16883869</v>
      </c>
      <c r="G66" s="18" t="n">
        <v>52.13871508</v>
      </c>
      <c r="H66" s="20" t="n">
        <v>2.84173893</v>
      </c>
      <c r="I66" s="18" t="n">
        <v>0</v>
      </c>
      <c r="J66" s="20" t="n">
        <v>0</v>
      </c>
      <c r="K66" s="18" t="n">
        <v>2.42646707</v>
      </c>
      <c r="L66" s="20" t="n">
        <v>0.7247282900000001</v>
      </c>
      <c r="M66" s="18" t="n">
        <v>0</v>
      </c>
      <c r="N66" s="20" t="n">
        <v>0</v>
      </c>
      <c r="O66" s="18" t="n">
        <v>0</v>
      </c>
      <c r="P66" s="20" t="n">
        <v>0</v>
      </c>
      <c r="Q66" s="18" t="n">
        <v>24.71667357</v>
      </c>
      <c r="R66" s="20" t="n">
        <v>2.77268885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27.06285298</v>
      </c>
      <c r="F69" s="20" t="n">
        <v>5.67317981</v>
      </c>
      <c r="G69" s="18" t="n">
        <v>67.1271775</v>
      </c>
      <c r="H69" s="20" t="n">
        <v>5.68613344</v>
      </c>
      <c r="I69" s="18" t="n">
        <v>0</v>
      </c>
      <c r="J69" s="20" t="n">
        <v>0</v>
      </c>
      <c r="K69" s="18" t="n">
        <v>0</v>
      </c>
      <c r="L69" s="20" t="n">
        <v>0</v>
      </c>
      <c r="M69" s="18" t="n">
        <v>0</v>
      </c>
      <c r="N69" s="20" t="n">
        <v>0</v>
      </c>
      <c r="O69" s="18" t="n">
        <v>0</v>
      </c>
      <c r="P69" s="20" t="n">
        <v>0</v>
      </c>
      <c r="Q69" s="18" t="n">
        <v>5.80996953</v>
      </c>
      <c r="R69" s="20" t="n">
        <v>2.38752286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28.3091997</v>
      </c>
      <c r="F71" s="20" t="n">
        <v>2.33192814</v>
      </c>
      <c r="G71" s="18" t="n">
        <v>70.37908357000001</v>
      </c>
      <c r="H71" s="20" t="n">
        <v>2.276568</v>
      </c>
      <c r="I71" s="18" t="n">
        <v>0</v>
      </c>
      <c r="J71" s="20" t="n">
        <v>0</v>
      </c>
      <c r="K71" s="18" t="n">
        <v>0</v>
      </c>
      <c r="L71" s="20" t="n">
        <v>0</v>
      </c>
      <c r="M71" s="18" t="n">
        <v>0</v>
      </c>
      <c r="N71" s="20" t="n">
        <v>0</v>
      </c>
      <c r="O71" s="18" t="n">
        <v>0</v>
      </c>
      <c r="P71" s="20" t="n">
        <v>0</v>
      </c>
      <c r="Q71" s="18" t="n">
        <v>1.31171674</v>
      </c>
      <c r="R71" s="20" t="n">
        <v>0.53127635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20.52096612</v>
      </c>
      <c r="F76" s="20" t="n">
        <v>2.43752448</v>
      </c>
      <c r="G76" s="18" t="n">
        <v>67.20045591</v>
      </c>
      <c r="H76" s="20" t="n">
        <v>2.86958216</v>
      </c>
      <c r="I76" s="18" t="n">
        <v>0</v>
      </c>
      <c r="J76" s="20" t="n">
        <v>0</v>
      </c>
      <c r="K76" s="18" t="n">
        <v>3.5936785</v>
      </c>
      <c r="L76" s="20" t="n">
        <v>1.19564277</v>
      </c>
      <c r="M76" s="18" t="n">
        <v>0</v>
      </c>
      <c r="N76" s="20" t="n">
        <v>0</v>
      </c>
      <c r="O76" s="18" t="n">
        <v>0</v>
      </c>
      <c r="P76" s="20" t="n">
        <v>0</v>
      </c>
      <c r="Q76" s="18" t="n">
        <v>8.68489947</v>
      </c>
      <c r="R76" s="20" t="n">
        <v>1.76267194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13.92720694</v>
      </c>
      <c r="F80" s="20" t="n">
        <v>1.58072405</v>
      </c>
      <c r="G80" s="18" t="n">
        <v>84.77207126</v>
      </c>
      <c r="H80" s="20" t="n">
        <v>1.56235319</v>
      </c>
      <c r="I80" s="18" t="n">
        <v>0</v>
      </c>
      <c r="J80" s="20" t="n">
        <v>0</v>
      </c>
      <c r="K80" s="18" t="n">
        <v>0</v>
      </c>
      <c r="L80" s="20" t="n">
        <v>0</v>
      </c>
      <c r="M80" s="18" t="n">
        <v>0</v>
      </c>
      <c r="N80" s="20" t="n">
        <v>0</v>
      </c>
      <c r="O80" s="18" t="n">
        <v>0</v>
      </c>
      <c r="P80" s="20" t="n">
        <v>0</v>
      </c>
      <c r="Q80" s="18" t="n">
        <v>1.30072181</v>
      </c>
      <c r="R80" s="20" t="n">
        <v>0.4890298</v>
      </c>
    </row>
    <row r="81" spans="1:18">
      <c r="A81" s="15" t="s">
        <v>505</v>
      </c>
      <c r="B81" s="17" t="n">
        <v>870</v>
      </c>
      <c r="C81" s="18">
        <f>(720.0/B81*100)</f>
        <v/>
      </c>
      <c r="D81" s="19" t="n">
        <v>150</v>
      </c>
      <c r="E81" s="18" t="n">
        <v>6.98373165</v>
      </c>
      <c r="F81" s="20" t="n">
        <v>2.23014079</v>
      </c>
      <c r="G81" s="18" t="n">
        <v>78.02902372</v>
      </c>
      <c r="H81" s="20" t="n">
        <v>4.05097454</v>
      </c>
      <c r="I81" s="18" t="n">
        <v>0</v>
      </c>
      <c r="J81" s="20" t="n">
        <v>0</v>
      </c>
      <c r="K81" s="18" t="n">
        <v>2.08028772</v>
      </c>
      <c r="L81" s="20" t="n">
        <v>1.20903575</v>
      </c>
      <c r="M81" s="18" t="n">
        <v>0.56599338</v>
      </c>
      <c r="N81" s="20" t="n">
        <v>0.55955235</v>
      </c>
      <c r="O81" s="18" t="n">
        <v>0</v>
      </c>
      <c r="P81" s="20" t="n">
        <v>0</v>
      </c>
      <c r="Q81" s="18" t="n">
        <v>12.34096353</v>
      </c>
      <c r="R81" s="20" t="n">
        <v>2.79487414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9.02473449</v>
      </c>
      <c r="F44" s="20" t="n">
        <v>1.52461317</v>
      </c>
      <c r="G44" s="18" t="n">
        <v>88.55314052</v>
      </c>
      <c r="H44" s="20" t="n">
        <v>1.73784815</v>
      </c>
      <c r="I44" s="18" t="n">
        <v>0</v>
      </c>
      <c r="J44" s="20" t="n">
        <v>0</v>
      </c>
      <c r="K44" s="18" t="n">
        <v>1.31201379</v>
      </c>
      <c r="L44" s="20" t="n">
        <v>0.5295473000000001</v>
      </c>
      <c r="M44" s="18" t="n">
        <v>0</v>
      </c>
      <c r="N44" s="20" t="n">
        <v>0</v>
      </c>
      <c r="O44" s="18" t="n">
        <v>0.37322723</v>
      </c>
      <c r="P44" s="20" t="n">
        <v>0.2667561</v>
      </c>
      <c r="Q44" s="18" t="n">
        <v>0.73688398</v>
      </c>
      <c r="R44" s="20" t="n">
        <v>0.37360477</v>
      </c>
    </row>
    <row r="45" spans="1:18">
      <c r="A45" s="15" t="s">
        <v>468</v>
      </c>
      <c r="B45" s="17" t="n">
        <v>2670</v>
      </c>
      <c r="C45" s="18">
        <f>(2219.0/B45*100)</f>
        <v/>
      </c>
      <c r="D45" s="19" t="n">
        <v>451</v>
      </c>
      <c r="E45" s="18" t="n">
        <v>27.49796231</v>
      </c>
      <c r="F45" s="20" t="n">
        <v>2.14391596</v>
      </c>
      <c r="G45" s="18" t="n">
        <v>60.32851255</v>
      </c>
      <c r="H45" s="20" t="n">
        <v>2.37222145</v>
      </c>
      <c r="I45" s="18" t="n">
        <v>0</v>
      </c>
      <c r="J45" s="20" t="n">
        <v>0</v>
      </c>
      <c r="K45" s="18" t="n">
        <v>3.55584306</v>
      </c>
      <c r="L45" s="20" t="n">
        <v>0.98592915</v>
      </c>
      <c r="M45" s="18" t="n">
        <v>0.2557547</v>
      </c>
      <c r="N45" s="20" t="n">
        <v>0.26472964</v>
      </c>
      <c r="O45" s="18" t="n">
        <v>2.37787288</v>
      </c>
      <c r="P45" s="20" t="n">
        <v>0.7702577</v>
      </c>
      <c r="Q45" s="18" t="n">
        <v>5.98405451</v>
      </c>
      <c r="R45" s="20" t="n">
        <v>1.13716961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11.40094859</v>
      </c>
      <c r="F54" s="20" t="n">
        <v>1.84548154</v>
      </c>
      <c r="G54" s="18" t="n">
        <v>85.16491046</v>
      </c>
      <c r="H54" s="20" t="n">
        <v>1.93101291</v>
      </c>
      <c r="I54" s="18" t="n">
        <v>0</v>
      </c>
      <c r="J54" s="20" t="n">
        <v>0</v>
      </c>
      <c r="K54" s="18" t="n">
        <v>1.7291428</v>
      </c>
      <c r="L54" s="20" t="n">
        <v>0.5814936000000001</v>
      </c>
      <c r="M54" s="18" t="n">
        <v>0</v>
      </c>
      <c r="N54" s="20" t="n">
        <v>0</v>
      </c>
      <c r="O54" s="18" t="n">
        <v>0.79198409</v>
      </c>
      <c r="P54" s="20" t="n">
        <v>0.47166328</v>
      </c>
      <c r="Q54" s="18" t="n">
        <v>0.91301407</v>
      </c>
      <c r="R54" s="20" t="n">
        <v>0.5486687099999999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13.19479782</v>
      </c>
      <c r="F56" s="20" t="n">
        <v>1.69403107</v>
      </c>
      <c r="G56" s="18" t="n">
        <v>84.0827003</v>
      </c>
      <c r="H56" s="20" t="n">
        <v>1.8694863</v>
      </c>
      <c r="I56" s="18" t="n">
        <v>0</v>
      </c>
      <c r="J56" s="20" t="n">
        <v>0</v>
      </c>
      <c r="K56" s="18" t="n">
        <v>1.90589607</v>
      </c>
      <c r="L56" s="20" t="n">
        <v>0.6932315100000001</v>
      </c>
      <c r="M56" s="18" t="n">
        <v>0</v>
      </c>
      <c r="N56" s="20" t="n">
        <v>0</v>
      </c>
      <c r="O56" s="18" t="n">
        <v>0</v>
      </c>
      <c r="P56" s="20" t="n">
        <v>0</v>
      </c>
      <c r="Q56" s="18" t="n">
        <v>0.81660581</v>
      </c>
      <c r="R56" s="20" t="n">
        <v>0.37449492</v>
      </c>
    </row>
    <row r="57" spans="1:18">
      <c r="A57" s="15" t="s">
        <v>480</v>
      </c>
      <c r="B57" s="17" t="n">
        <v>3737</v>
      </c>
      <c r="C57" s="18">
        <f>(3115.0/B57*100)</f>
        <v/>
      </c>
      <c r="D57" s="19" t="n">
        <v>622</v>
      </c>
      <c r="E57" s="18" t="n">
        <v>10.87863541</v>
      </c>
      <c r="F57" s="20" t="n">
        <v>1.59042442</v>
      </c>
      <c r="G57" s="18" t="n">
        <v>87.52515529999999</v>
      </c>
      <c r="H57" s="20" t="n">
        <v>1.67526552</v>
      </c>
      <c r="I57" s="18" t="n">
        <v>0</v>
      </c>
      <c r="J57" s="20" t="n">
        <v>0</v>
      </c>
      <c r="K57" s="18" t="n">
        <v>0.53573613</v>
      </c>
      <c r="L57" s="20" t="n">
        <v>0.33016493</v>
      </c>
      <c r="M57" s="18" t="n">
        <v>0</v>
      </c>
      <c r="N57" s="20" t="n">
        <v>0</v>
      </c>
      <c r="O57" s="18" t="n">
        <v>0.26115658</v>
      </c>
      <c r="P57" s="20" t="n">
        <v>0.20584715</v>
      </c>
      <c r="Q57" s="18" t="n">
        <v>0.7993165800000001</v>
      </c>
      <c r="R57" s="20" t="n">
        <v>0.4415043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16.89372177</v>
      </c>
      <c r="F59" s="20" t="n">
        <v>2.14563409</v>
      </c>
      <c r="G59" s="18" t="n">
        <v>78.76753103999999</v>
      </c>
      <c r="H59" s="20" t="n">
        <v>2.50416322</v>
      </c>
      <c r="I59" s="18" t="n">
        <v>0</v>
      </c>
      <c r="J59" s="20" t="n">
        <v>0</v>
      </c>
      <c r="K59" s="18" t="n">
        <v>0.50858938</v>
      </c>
      <c r="L59" s="20" t="n">
        <v>0.40816413</v>
      </c>
      <c r="M59" s="18" t="n">
        <v>0</v>
      </c>
      <c r="N59" s="20" t="n">
        <v>0</v>
      </c>
      <c r="O59" s="18" t="n">
        <v>1.40098189</v>
      </c>
      <c r="P59" s="20" t="n">
        <v>0.57416505</v>
      </c>
      <c r="Q59" s="18" t="n">
        <v>2.42917591</v>
      </c>
      <c r="R59" s="20" t="n">
        <v>1.23005667</v>
      </c>
    </row>
    <row r="60" spans="1:18">
      <c r="A60" s="15" t="s">
        <v>484</v>
      </c>
      <c r="B60" s="17" t="n">
        <v>2451</v>
      </c>
      <c r="C60" s="18">
        <f>(2043.0/B60*100)</f>
        <v/>
      </c>
      <c r="D60" s="19" t="n">
        <v>408</v>
      </c>
      <c r="E60" s="18" t="n">
        <v>30.45299781</v>
      </c>
      <c r="F60" s="20" t="n">
        <v>2.94657479</v>
      </c>
      <c r="G60" s="18" t="n">
        <v>52.90885052</v>
      </c>
      <c r="H60" s="20" t="n">
        <v>2.79401294</v>
      </c>
      <c r="I60" s="18" t="n">
        <v>0</v>
      </c>
      <c r="J60" s="20" t="n">
        <v>0</v>
      </c>
      <c r="K60" s="18" t="n">
        <v>5.41296884</v>
      </c>
      <c r="L60" s="20" t="n">
        <v>1.43843496</v>
      </c>
      <c r="M60" s="18" t="n">
        <v>0</v>
      </c>
      <c r="N60" s="20" t="n">
        <v>0</v>
      </c>
      <c r="O60" s="18" t="n">
        <v>3.59730837</v>
      </c>
      <c r="P60" s="20" t="n">
        <v>1.0158754</v>
      </c>
      <c r="Q60" s="18" t="n">
        <v>7.62787446</v>
      </c>
      <c r="R60" s="20" t="n">
        <v>1.47637979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16.07003501</v>
      </c>
      <c r="F63" s="20" t="n">
        <v>2.19075794</v>
      </c>
      <c r="G63" s="18" t="n">
        <v>78.6156962</v>
      </c>
      <c r="H63" s="20" t="n">
        <v>2.32708405</v>
      </c>
      <c r="I63" s="18" t="n">
        <v>0</v>
      </c>
      <c r="J63" s="20" t="n">
        <v>0</v>
      </c>
      <c r="K63" s="18" t="n">
        <v>3.0518051</v>
      </c>
      <c r="L63" s="20" t="n">
        <v>0.79393867</v>
      </c>
      <c r="M63" s="18" t="n">
        <v>0</v>
      </c>
      <c r="N63" s="20" t="n">
        <v>0</v>
      </c>
      <c r="O63" s="18" t="n">
        <v>0.33943147</v>
      </c>
      <c r="P63" s="20" t="n">
        <v>0.24024763</v>
      </c>
      <c r="Q63" s="18" t="n">
        <v>1.92303221</v>
      </c>
      <c r="R63" s="20" t="n">
        <v>0.65198902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13.07274762</v>
      </c>
      <c r="F65" s="20" t="n">
        <v>2.12801088</v>
      </c>
      <c r="G65" s="18" t="n">
        <v>82.49798547</v>
      </c>
      <c r="H65" s="20" t="n">
        <v>2.53328428</v>
      </c>
      <c r="I65" s="18" t="n">
        <v>0</v>
      </c>
      <c r="J65" s="20" t="n">
        <v>0</v>
      </c>
      <c r="K65" s="18" t="n">
        <v>2.72809621</v>
      </c>
      <c r="L65" s="20" t="n">
        <v>1.02318837</v>
      </c>
      <c r="M65" s="18" t="n">
        <v>0</v>
      </c>
      <c r="N65" s="20" t="n">
        <v>0</v>
      </c>
      <c r="O65" s="18" t="n">
        <v>0</v>
      </c>
      <c r="P65" s="20" t="n">
        <v>0</v>
      </c>
      <c r="Q65" s="18" t="n">
        <v>1.7011707</v>
      </c>
      <c r="R65" s="20" t="n">
        <v>0.77881508</v>
      </c>
    </row>
    <row r="66" spans="1:18">
      <c r="A66" s="15" t="s">
        <v>490</v>
      </c>
      <c r="B66" s="17" t="n">
        <v>2634</v>
      </c>
      <c r="C66" s="18">
        <f>(2197.0/B66*100)</f>
        <v/>
      </c>
      <c r="D66" s="19" t="n">
        <v>437</v>
      </c>
      <c r="E66" s="18" t="n">
        <v>11.0371381</v>
      </c>
      <c r="F66" s="20" t="n">
        <v>1.53355361</v>
      </c>
      <c r="G66" s="18" t="n">
        <v>85.35667419000001</v>
      </c>
      <c r="H66" s="20" t="n">
        <v>1.72824062</v>
      </c>
      <c r="I66" s="18" t="n">
        <v>0</v>
      </c>
      <c r="J66" s="20" t="n">
        <v>0</v>
      </c>
      <c r="K66" s="18" t="n">
        <v>2.42646707</v>
      </c>
      <c r="L66" s="20" t="n">
        <v>0.7247282900000001</v>
      </c>
      <c r="M66" s="18" t="n">
        <v>0.9867623</v>
      </c>
      <c r="N66" s="20" t="n">
        <v>0.35551022</v>
      </c>
      <c r="O66" s="18" t="n">
        <v>0</v>
      </c>
      <c r="P66" s="20" t="n">
        <v>0</v>
      </c>
      <c r="Q66" s="18" t="n">
        <v>0.19295833</v>
      </c>
      <c r="R66" s="20" t="n">
        <v>0.19345696</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11.1052474</v>
      </c>
      <c r="F69" s="20" t="n">
        <v>3.09451107</v>
      </c>
      <c r="G69" s="18" t="n">
        <v>66.57188459</v>
      </c>
      <c r="H69" s="20" t="n">
        <v>3.34125691</v>
      </c>
      <c r="I69" s="18" t="n">
        <v>0</v>
      </c>
      <c r="J69" s="20" t="n">
        <v>0</v>
      </c>
      <c r="K69" s="18" t="n">
        <v>0</v>
      </c>
      <c r="L69" s="20" t="n">
        <v>0</v>
      </c>
      <c r="M69" s="18" t="n">
        <v>0</v>
      </c>
      <c r="N69" s="20" t="n">
        <v>0</v>
      </c>
      <c r="O69" s="18" t="n">
        <v>0</v>
      </c>
      <c r="P69" s="20" t="n">
        <v>0</v>
      </c>
      <c r="Q69" s="18" t="n">
        <v>22.32286801</v>
      </c>
      <c r="R69" s="20" t="n">
        <v>2.86583388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39.57556477</v>
      </c>
      <c r="F71" s="20" t="n">
        <v>2.45473171</v>
      </c>
      <c r="G71" s="18" t="n">
        <v>60.19244307</v>
      </c>
      <c r="H71" s="20" t="n">
        <v>2.46419098</v>
      </c>
      <c r="I71" s="18" t="n">
        <v>0</v>
      </c>
      <c r="J71" s="20" t="n">
        <v>0</v>
      </c>
      <c r="K71" s="18" t="n">
        <v>0</v>
      </c>
      <c r="L71" s="20" t="n">
        <v>0</v>
      </c>
      <c r="M71" s="18" t="n">
        <v>0</v>
      </c>
      <c r="N71" s="20" t="n">
        <v>0</v>
      </c>
      <c r="O71" s="18" t="n">
        <v>0</v>
      </c>
      <c r="P71" s="20" t="n">
        <v>0</v>
      </c>
      <c r="Q71" s="18" t="n">
        <v>0.23199216</v>
      </c>
      <c r="R71" s="20" t="n">
        <v>0.23075406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9.06682745</v>
      </c>
      <c r="F76" s="20" t="n">
        <v>1.39180135</v>
      </c>
      <c r="G76" s="18" t="n">
        <v>86.97715878</v>
      </c>
      <c r="H76" s="20" t="n">
        <v>1.86351242</v>
      </c>
      <c r="I76" s="18" t="n">
        <v>0</v>
      </c>
      <c r="J76" s="20" t="n">
        <v>0</v>
      </c>
      <c r="K76" s="18" t="n">
        <v>3.847769</v>
      </c>
      <c r="L76" s="20" t="n">
        <v>1.21370456</v>
      </c>
      <c r="M76" s="18" t="n">
        <v>0</v>
      </c>
      <c r="N76" s="20" t="n">
        <v>0</v>
      </c>
      <c r="O76" s="18" t="n">
        <v>0</v>
      </c>
      <c r="P76" s="20" t="n">
        <v>0</v>
      </c>
      <c r="Q76" s="18" t="n">
        <v>0.10824476</v>
      </c>
      <c r="R76" s="20" t="n">
        <v>0.1080202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2.70957951</v>
      </c>
      <c r="F80" s="20" t="n">
        <v>0.85942964</v>
      </c>
      <c r="G80" s="18" t="n">
        <v>97.09348973</v>
      </c>
      <c r="H80" s="20" t="n">
        <v>0.88177829</v>
      </c>
      <c r="I80" s="18" t="n">
        <v>0</v>
      </c>
      <c r="J80" s="20" t="n">
        <v>0</v>
      </c>
      <c r="K80" s="18" t="n">
        <v>0</v>
      </c>
      <c r="L80" s="20" t="n">
        <v>0</v>
      </c>
      <c r="M80" s="18" t="n">
        <v>0</v>
      </c>
      <c r="N80" s="20" t="n">
        <v>0</v>
      </c>
      <c r="O80" s="18" t="n">
        <v>0</v>
      </c>
      <c r="P80" s="20" t="n">
        <v>0</v>
      </c>
      <c r="Q80" s="18" t="n">
        <v>0.19693076</v>
      </c>
      <c r="R80" s="20" t="n">
        <v>0.19663296</v>
      </c>
    </row>
    <row r="81" spans="1:18">
      <c r="A81" s="15" t="s">
        <v>505</v>
      </c>
      <c r="B81" s="17" t="n">
        <v>870</v>
      </c>
      <c r="C81" s="18">
        <f>(720.0/B81*100)</f>
        <v/>
      </c>
      <c r="D81" s="19" t="n">
        <v>150</v>
      </c>
      <c r="E81" s="18" t="n">
        <v>8.464566359999999</v>
      </c>
      <c r="F81" s="20" t="n">
        <v>2.52316472</v>
      </c>
      <c r="G81" s="18" t="n">
        <v>85.15596395</v>
      </c>
      <c r="H81" s="20" t="n">
        <v>3.50583505</v>
      </c>
      <c r="I81" s="18" t="n">
        <v>0</v>
      </c>
      <c r="J81" s="20" t="n">
        <v>0</v>
      </c>
      <c r="K81" s="18" t="n">
        <v>2.08028772</v>
      </c>
      <c r="L81" s="20" t="n">
        <v>1.20903575</v>
      </c>
      <c r="M81" s="18" t="n">
        <v>0.56599338</v>
      </c>
      <c r="N81" s="20" t="n">
        <v>0.55955235</v>
      </c>
      <c r="O81" s="18" t="n">
        <v>0.98405974</v>
      </c>
      <c r="P81" s="20" t="n">
        <v>0.75830305</v>
      </c>
      <c r="Q81" s="18" t="n">
        <v>2.74912884</v>
      </c>
      <c r="R81" s="20" t="n">
        <v>1.26770855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630</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(2262.0/B44*100)</f>
        <v/>
      </c>
      <c r="D44" s="19" t="n">
        <v>429</v>
      </c>
      <c r="E44" s="18" t="n">
        <v>26.70751685</v>
      </c>
      <c r="F44" s="20" t="n">
        <v>2.7703352</v>
      </c>
      <c r="G44" s="18" t="n">
        <v>44.18431268</v>
      </c>
      <c r="H44" s="20" t="n">
        <v>2.41857089</v>
      </c>
      <c r="I44" s="18" t="n">
        <v>20.80906603</v>
      </c>
      <c r="J44" s="20" t="n">
        <v>2.24772051</v>
      </c>
      <c r="K44" s="18" t="n">
        <v>0</v>
      </c>
      <c r="L44" s="20" t="n">
        <v>0</v>
      </c>
      <c r="M44" s="18" t="n">
        <v>1.31201379</v>
      </c>
      <c r="N44" s="20" t="n">
        <v>0.5295473000000001</v>
      </c>
      <c r="O44" s="18" t="n">
        <v>0</v>
      </c>
      <c r="P44" s="20" t="n">
        <v>0</v>
      </c>
      <c r="Q44" s="18" t="n">
        <v>0</v>
      </c>
      <c r="R44" s="20" t="n">
        <v>0</v>
      </c>
      <c r="S44" s="18" t="n">
        <v>6.98709065</v>
      </c>
      <c r="T44" s="20" t="n">
        <v>1.11453339</v>
      </c>
    </row>
    <row r="45" spans="1:20">
      <c r="A45" s="15" t="s">
        <v>468</v>
      </c>
      <c r="B45" s="17" t="n">
        <v>2670</v>
      </c>
      <c r="C45" s="18">
        <f>(2219.0/B45*100)</f>
        <v/>
      </c>
      <c r="D45" s="19" t="n">
        <v>451</v>
      </c>
      <c r="E45" s="18" t="n">
        <v>46.86810946</v>
      </c>
      <c r="F45" s="20" t="n">
        <v>2.90094426</v>
      </c>
      <c r="G45" s="18" t="n">
        <v>31.29839375</v>
      </c>
      <c r="H45" s="20" t="n">
        <v>2.33714491</v>
      </c>
      <c r="I45" s="18" t="n">
        <v>10.52662279</v>
      </c>
      <c r="J45" s="20" t="n">
        <v>1.67540329</v>
      </c>
      <c r="K45" s="18" t="n">
        <v>0</v>
      </c>
      <c r="L45" s="20" t="n">
        <v>0</v>
      </c>
      <c r="M45" s="18" t="n">
        <v>4.38808269</v>
      </c>
      <c r="N45" s="20" t="n">
        <v>1.0793935</v>
      </c>
      <c r="O45" s="18" t="n">
        <v>0.63731689</v>
      </c>
      <c r="P45" s="20" t="n">
        <v>0.3577413</v>
      </c>
      <c r="Q45" s="18" t="n">
        <v>0</v>
      </c>
      <c r="R45" s="20" t="n">
        <v>0</v>
      </c>
      <c r="S45" s="18" t="n">
        <v>6.28147441</v>
      </c>
      <c r="T45" s="20" t="n">
        <v>1.18260906</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(2133.0/B54*100)</f>
        <v/>
      </c>
      <c r="D54" s="19" t="n">
        <v>424</v>
      </c>
      <c r="E54" s="18" t="n">
        <v>0</v>
      </c>
      <c r="F54" s="20" t="n">
        <v>0</v>
      </c>
      <c r="G54" s="18" t="n">
        <v>0</v>
      </c>
      <c r="H54" s="20" t="n">
        <v>0</v>
      </c>
      <c r="I54" s="18" t="n">
        <v>0</v>
      </c>
      <c r="J54" s="20" t="n">
        <v>0</v>
      </c>
      <c r="K54" s="18" t="n">
        <v>0</v>
      </c>
      <c r="L54" s="20" t="n">
        <v>0</v>
      </c>
      <c r="M54" s="18" t="n">
        <v>0</v>
      </c>
      <c r="N54" s="20" t="n">
        <v>0</v>
      </c>
      <c r="O54" s="18" t="n">
        <v>100</v>
      </c>
      <c r="P54" s="20" t="n">
        <v>0</v>
      </c>
      <c r="Q54" s="18" t="n">
        <v>0</v>
      </c>
      <c r="R54" s="20" t="n">
        <v>0</v>
      </c>
      <c r="S54" s="18" t="n">
        <v>0</v>
      </c>
      <c r="T54" s="20" t="n">
        <v>0</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(2770.0/B56*100)</f>
        <v/>
      </c>
      <c r="D56" s="19" t="n">
        <v>573</v>
      </c>
      <c r="E56" s="18" t="n">
        <v>30.30339357</v>
      </c>
      <c r="F56" s="20" t="n">
        <v>1.91543824</v>
      </c>
      <c r="G56" s="18" t="n">
        <v>44.20905876</v>
      </c>
      <c r="H56" s="20" t="n">
        <v>2.02164666</v>
      </c>
      <c r="I56" s="18" t="n">
        <v>20.19433907</v>
      </c>
      <c r="J56" s="20" t="n">
        <v>1.73800547</v>
      </c>
      <c r="K56" s="18" t="n">
        <v>0</v>
      </c>
      <c r="L56" s="20" t="n">
        <v>0</v>
      </c>
      <c r="M56" s="18" t="n">
        <v>2.25249484</v>
      </c>
      <c r="N56" s="20" t="n">
        <v>0.73679648</v>
      </c>
      <c r="O56" s="18" t="n">
        <v>0</v>
      </c>
      <c r="P56" s="20" t="n">
        <v>0</v>
      </c>
      <c r="Q56" s="18" t="n">
        <v>0</v>
      </c>
      <c r="R56" s="20" t="n">
        <v>0</v>
      </c>
      <c r="S56" s="18" t="n">
        <v>3.04071377</v>
      </c>
      <c r="T56" s="20" t="n">
        <v>0.68748791</v>
      </c>
    </row>
    <row r="57" spans="1:20">
      <c r="A57" s="15" t="s">
        <v>480</v>
      </c>
      <c r="B57" s="17" t="n">
        <v>3737</v>
      </c>
      <c r="C57" s="18">
        <f>(3115.0/B57*100)</f>
        <v/>
      </c>
      <c r="D57" s="19" t="n">
        <v>622</v>
      </c>
      <c r="E57" s="18" t="n">
        <v>17.81446596</v>
      </c>
      <c r="F57" s="20" t="n">
        <v>1.70471884</v>
      </c>
      <c r="G57" s="18" t="n">
        <v>39.4852541</v>
      </c>
      <c r="H57" s="20" t="n">
        <v>1.71031183</v>
      </c>
      <c r="I57" s="18" t="n">
        <v>38.61471166</v>
      </c>
      <c r="J57" s="20" t="n">
        <v>2.19397259</v>
      </c>
      <c r="K57" s="18" t="n">
        <v>0</v>
      </c>
      <c r="L57" s="20" t="n">
        <v>0</v>
      </c>
      <c r="M57" s="18" t="n">
        <v>0.92249021</v>
      </c>
      <c r="N57" s="20" t="n">
        <v>0.41729542</v>
      </c>
      <c r="O57" s="18" t="n">
        <v>0</v>
      </c>
      <c r="P57" s="20" t="n">
        <v>0</v>
      </c>
      <c r="Q57" s="18" t="n">
        <v>0</v>
      </c>
      <c r="R57" s="20" t="n">
        <v>0</v>
      </c>
      <c r="S57" s="18" t="n">
        <v>3.16307807</v>
      </c>
      <c r="T57" s="20" t="n">
        <v>0.83653024</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(1909.0/B59*100)</f>
        <v/>
      </c>
      <c r="D59" s="19" t="n">
        <v>369</v>
      </c>
      <c r="E59" s="18" t="n">
        <v>62.79125282</v>
      </c>
      <c r="F59" s="20" t="n">
        <v>2.9018837</v>
      </c>
      <c r="G59" s="18" t="n">
        <v>23.50940616</v>
      </c>
      <c r="H59" s="20" t="n">
        <v>2.35971278</v>
      </c>
      <c r="I59" s="18" t="n">
        <v>5.65219285</v>
      </c>
      <c r="J59" s="20" t="n">
        <v>1.75664273</v>
      </c>
      <c r="K59" s="18" t="n">
        <v>0</v>
      </c>
      <c r="L59" s="20" t="n">
        <v>0</v>
      </c>
      <c r="M59" s="18" t="n">
        <v>0.89572623</v>
      </c>
      <c r="N59" s="20" t="n">
        <v>0.49703564</v>
      </c>
      <c r="O59" s="18" t="n">
        <v>0</v>
      </c>
      <c r="P59" s="20" t="n">
        <v>0</v>
      </c>
      <c r="Q59" s="18" t="n">
        <v>0</v>
      </c>
      <c r="R59" s="20" t="n">
        <v>0</v>
      </c>
      <c r="S59" s="18" t="n">
        <v>7.15142194</v>
      </c>
      <c r="T59" s="20" t="n">
        <v>1.44358216</v>
      </c>
    </row>
    <row r="60" spans="1:20">
      <c r="A60" s="15" t="s">
        <v>484</v>
      </c>
      <c r="B60" s="17" t="n">
        <v>2451</v>
      </c>
      <c r="C60" s="18">
        <f>(2043.0/B60*100)</f>
        <v/>
      </c>
      <c r="D60" s="19" t="n">
        <v>408</v>
      </c>
      <c r="E60" s="18" t="n">
        <v>49.83195267</v>
      </c>
      <c r="F60" s="20" t="n">
        <v>2.58466193</v>
      </c>
      <c r="G60" s="18" t="n">
        <v>16.346393</v>
      </c>
      <c r="H60" s="20" t="n">
        <v>1.84325526</v>
      </c>
      <c r="I60" s="18" t="n">
        <v>6.97155695</v>
      </c>
      <c r="J60" s="20" t="n">
        <v>0.93730132</v>
      </c>
      <c r="K60" s="18" t="n">
        <v>0</v>
      </c>
      <c r="L60" s="20" t="n">
        <v>0</v>
      </c>
      <c r="M60" s="18" t="n">
        <v>6.87544801</v>
      </c>
      <c r="N60" s="20" t="n">
        <v>1.45230698</v>
      </c>
      <c r="O60" s="18" t="n">
        <v>0</v>
      </c>
      <c r="P60" s="20" t="n">
        <v>0</v>
      </c>
      <c r="Q60" s="18" t="n">
        <v>0</v>
      </c>
      <c r="R60" s="20" t="n">
        <v>0</v>
      </c>
      <c r="S60" s="18" t="n">
        <v>19.97464937</v>
      </c>
      <c r="T60" s="20" t="n">
        <v>2.17657494</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(2087.0/B63*100)</f>
        <v/>
      </c>
      <c r="D63" s="19" t="n">
        <v>424</v>
      </c>
      <c r="E63" s="18" t="n">
        <v>29.26047878</v>
      </c>
      <c r="F63" s="20" t="n">
        <v>2.75623865</v>
      </c>
      <c r="G63" s="18" t="n">
        <v>35.8215851</v>
      </c>
      <c r="H63" s="20" t="n">
        <v>2.79724698</v>
      </c>
      <c r="I63" s="18" t="n">
        <v>10.9960229</v>
      </c>
      <c r="J63" s="20" t="n">
        <v>1.65075549</v>
      </c>
      <c r="K63" s="18" t="n">
        <v>0</v>
      </c>
      <c r="L63" s="20" t="n">
        <v>0</v>
      </c>
      <c r="M63" s="18" t="n">
        <v>3.89077349</v>
      </c>
      <c r="N63" s="20" t="n">
        <v>0.9483763200000001</v>
      </c>
      <c r="O63" s="18" t="n">
        <v>0</v>
      </c>
      <c r="P63" s="20" t="n">
        <v>0</v>
      </c>
      <c r="Q63" s="18" t="n">
        <v>0</v>
      </c>
      <c r="R63" s="20" t="n">
        <v>0</v>
      </c>
      <c r="S63" s="18" t="n">
        <v>20.03113974</v>
      </c>
      <c r="T63" s="20" t="n">
        <v>2.27640949</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(1500.0/B65*100)</f>
        <v/>
      </c>
      <c r="D65" s="19" t="n">
        <v>290</v>
      </c>
      <c r="E65" s="18" t="n">
        <v>24.70122846</v>
      </c>
      <c r="F65" s="20" t="n">
        <v>2.55291282</v>
      </c>
      <c r="G65" s="18" t="n">
        <v>27.25018296</v>
      </c>
      <c r="H65" s="20" t="n">
        <v>2.52609108</v>
      </c>
      <c r="I65" s="18" t="n">
        <v>34.02353395</v>
      </c>
      <c r="J65" s="20" t="n">
        <v>2.68641757</v>
      </c>
      <c r="K65" s="18" t="n">
        <v>0</v>
      </c>
      <c r="L65" s="20" t="n">
        <v>0</v>
      </c>
      <c r="M65" s="18" t="n">
        <v>3.13102029</v>
      </c>
      <c r="N65" s="20" t="n">
        <v>1.09393699</v>
      </c>
      <c r="O65" s="18" t="n">
        <v>0</v>
      </c>
      <c r="P65" s="20" t="n">
        <v>0</v>
      </c>
      <c r="Q65" s="18" t="n">
        <v>0</v>
      </c>
      <c r="R65" s="20" t="n">
        <v>0</v>
      </c>
      <c r="S65" s="18" t="n">
        <v>10.89403434</v>
      </c>
      <c r="T65" s="20" t="n">
        <v>1.47664228</v>
      </c>
    </row>
    <row r="66" spans="1:20">
      <c r="A66" s="15" t="s">
        <v>490</v>
      </c>
      <c r="B66" s="17" t="n">
        <v>2634</v>
      </c>
      <c r="C66" s="18">
        <f>(2197.0/B66*100)</f>
        <v/>
      </c>
      <c r="D66" s="19" t="n">
        <v>437</v>
      </c>
      <c r="E66" s="18" t="n">
        <v>17.61366035</v>
      </c>
      <c r="F66" s="20" t="n">
        <v>2.05397548</v>
      </c>
      <c r="G66" s="18" t="n">
        <v>36.61477403</v>
      </c>
      <c r="H66" s="20" t="n">
        <v>2.42596427</v>
      </c>
      <c r="I66" s="18" t="n">
        <v>34.54485905</v>
      </c>
      <c r="J66" s="20" t="n">
        <v>2.55598138</v>
      </c>
      <c r="K66" s="18" t="n">
        <v>0</v>
      </c>
      <c r="L66" s="20" t="n">
        <v>0</v>
      </c>
      <c r="M66" s="18" t="n">
        <v>3.41701166</v>
      </c>
      <c r="N66" s="20" t="n">
        <v>0.86606924</v>
      </c>
      <c r="O66" s="18" t="n">
        <v>0</v>
      </c>
      <c r="P66" s="20" t="n">
        <v>0</v>
      </c>
      <c r="Q66" s="18" t="n">
        <v>0</v>
      </c>
      <c r="R66" s="20" t="n">
        <v>0</v>
      </c>
      <c r="S66" s="18" t="n">
        <v>7.80969492</v>
      </c>
      <c r="T66" s="20" t="n">
        <v>1.51716386</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12.07635527</v>
      </c>
      <c r="F69" s="20" t="n">
        <v>3.13570046</v>
      </c>
      <c r="G69" s="18" t="n">
        <v>51.16574835</v>
      </c>
      <c r="H69" s="20" t="n">
        <v>3.65961246</v>
      </c>
      <c r="I69" s="18" t="n">
        <v>34.94872794</v>
      </c>
      <c r="J69" s="20" t="n">
        <v>2.95651222</v>
      </c>
      <c r="K69" s="18" t="n">
        <v>0</v>
      </c>
      <c r="L69" s="20" t="n">
        <v>0</v>
      </c>
      <c r="M69" s="18" t="n">
        <v>0</v>
      </c>
      <c r="N69" s="20" t="n">
        <v>0</v>
      </c>
      <c r="O69" s="18" t="n">
        <v>0</v>
      </c>
      <c r="P69" s="20" t="n">
        <v>0</v>
      </c>
      <c r="Q69" s="18" t="n">
        <v>0</v>
      </c>
      <c r="R69" s="20" t="n">
        <v>0</v>
      </c>
      <c r="S69" s="18" t="n">
        <v>1.80916844</v>
      </c>
      <c r="T69" s="20" t="n">
        <v>1.29180974</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(2044.0/B71*100)</f>
        <v/>
      </c>
      <c r="D71" s="19" t="n">
        <v>422</v>
      </c>
      <c r="E71" s="18" t="n">
        <v>20.82187721</v>
      </c>
      <c r="F71" s="20" t="n">
        <v>1.90610809</v>
      </c>
      <c r="G71" s="18" t="n">
        <v>36.83000634</v>
      </c>
      <c r="H71" s="20" t="n">
        <v>2.01867408</v>
      </c>
      <c r="I71" s="18" t="n">
        <v>41.65213996</v>
      </c>
      <c r="J71" s="20" t="n">
        <v>2.50554657</v>
      </c>
      <c r="K71" s="18" t="n">
        <v>0</v>
      </c>
      <c r="L71" s="20" t="n">
        <v>0</v>
      </c>
      <c r="M71" s="18" t="n">
        <v>0</v>
      </c>
      <c r="N71" s="20" t="n">
        <v>0</v>
      </c>
      <c r="O71" s="18" t="n">
        <v>0</v>
      </c>
      <c r="P71" s="20" t="n">
        <v>0</v>
      </c>
      <c r="Q71" s="18" t="n">
        <v>0</v>
      </c>
      <c r="R71" s="20" t="n">
        <v>0</v>
      </c>
      <c r="S71" s="18" t="n">
        <v>0.69597648</v>
      </c>
      <c r="T71" s="20" t="n">
        <v>0.51699261</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(2046.0/B76*100)</f>
        <v/>
      </c>
      <c r="D76" s="19" t="n">
        <v>407</v>
      </c>
      <c r="E76" s="18" t="n">
        <v>26.51697943</v>
      </c>
      <c r="F76" s="20" t="n">
        <v>2.44042617</v>
      </c>
      <c r="G76" s="18" t="n">
        <v>39.42443626</v>
      </c>
      <c r="H76" s="20" t="n">
        <v>2.4764844</v>
      </c>
      <c r="I76" s="18" t="n">
        <v>17.68416905</v>
      </c>
      <c r="J76" s="20" t="n">
        <v>1.77650262</v>
      </c>
      <c r="K76" s="18" t="n">
        <v>0</v>
      </c>
      <c r="L76" s="20" t="n">
        <v>0</v>
      </c>
      <c r="M76" s="18" t="n">
        <v>5.46010478</v>
      </c>
      <c r="N76" s="20" t="n">
        <v>1.33879667</v>
      </c>
      <c r="O76" s="18" t="n">
        <v>0</v>
      </c>
      <c r="P76" s="20" t="n">
        <v>0</v>
      </c>
      <c r="Q76" s="18" t="n">
        <v>0</v>
      </c>
      <c r="R76" s="20" t="n">
        <v>0</v>
      </c>
      <c r="S76" s="18" t="n">
        <v>10.91431049</v>
      </c>
      <c r="T76" s="20" t="n">
        <v>1.83969995</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(2522.0/B80*100)</f>
        <v/>
      </c>
      <c r="D80" s="19" t="n">
        <v>518</v>
      </c>
      <c r="E80" s="18" t="n">
        <v>12.26590359</v>
      </c>
      <c r="F80" s="20" t="n">
        <v>1.54580907</v>
      </c>
      <c r="G80" s="18" t="n">
        <v>36.41830763</v>
      </c>
      <c r="H80" s="20" t="n">
        <v>2.23347858</v>
      </c>
      <c r="I80" s="18" t="n">
        <v>50.43365787</v>
      </c>
      <c r="J80" s="20" t="n">
        <v>2.42768278</v>
      </c>
      <c r="K80" s="18" t="n">
        <v>0</v>
      </c>
      <c r="L80" s="20" t="n">
        <v>0</v>
      </c>
      <c r="M80" s="18" t="n">
        <v>0</v>
      </c>
      <c r="N80" s="20" t="n">
        <v>0</v>
      </c>
      <c r="O80" s="18" t="n">
        <v>0</v>
      </c>
      <c r="P80" s="20" t="n">
        <v>0</v>
      </c>
      <c r="Q80" s="18" t="n">
        <v>0</v>
      </c>
      <c r="R80" s="20" t="n">
        <v>0</v>
      </c>
      <c r="S80" s="18" t="n">
        <v>0.8821309000000001</v>
      </c>
      <c r="T80" s="20" t="n">
        <v>0.48329909</v>
      </c>
    </row>
    <row r="81" spans="1:20">
      <c r="A81" s="15" t="s">
        <v>505</v>
      </c>
      <c r="B81" s="17" t="n">
        <v>870</v>
      </c>
      <c r="C81" s="18">
        <f>(720.0/B81*100)</f>
        <v/>
      </c>
      <c r="D81" s="19" t="n">
        <v>150</v>
      </c>
      <c r="E81" s="18" t="n">
        <v>14.04970135</v>
      </c>
      <c r="F81" s="20" t="n">
        <v>4.14627921</v>
      </c>
      <c r="G81" s="18" t="n">
        <v>23.8538818</v>
      </c>
      <c r="H81" s="20" t="n">
        <v>4.67635032</v>
      </c>
      <c r="I81" s="18" t="n">
        <v>51.17752989</v>
      </c>
      <c r="J81" s="20" t="n">
        <v>5.63025229</v>
      </c>
      <c r="K81" s="18" t="n">
        <v>0</v>
      </c>
      <c r="L81" s="20" t="n">
        <v>0</v>
      </c>
      <c r="M81" s="18" t="n">
        <v>2.39979517</v>
      </c>
      <c r="N81" s="20" t="n">
        <v>1.24263974</v>
      </c>
      <c r="O81" s="18" t="n">
        <v>0.56599338</v>
      </c>
      <c r="P81" s="20" t="n">
        <v>0.55955235</v>
      </c>
      <c r="Q81" s="18" t="n">
        <v>0</v>
      </c>
      <c r="R81" s="20" t="n">
        <v>0</v>
      </c>
      <c r="S81" s="18" t="n">
        <v>7.95309841</v>
      </c>
      <c r="T81" s="20" t="n">
        <v>2.02340381</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(2262.0/B44*100)</f>
        <v/>
      </c>
      <c r="D44" s="19" t="n">
        <v>429</v>
      </c>
      <c r="E44" s="18" t="n">
        <v>9.63160835</v>
      </c>
      <c r="F44" s="20" t="n">
        <v>1.79171087</v>
      </c>
      <c r="G44" s="18" t="n">
        <v>52.31647768</v>
      </c>
      <c r="H44" s="20" t="n">
        <v>2.37467112</v>
      </c>
      <c r="I44" s="18" t="n">
        <v>28.50244391</v>
      </c>
      <c r="J44" s="20" t="n">
        <v>2.02297459</v>
      </c>
      <c r="K44" s="18" t="n">
        <v>0</v>
      </c>
      <c r="L44" s="20" t="n">
        <v>0</v>
      </c>
      <c r="M44" s="18" t="n">
        <v>2.21343672</v>
      </c>
      <c r="N44" s="20" t="n">
        <v>0.70007657</v>
      </c>
      <c r="O44" s="18" t="n">
        <v>0</v>
      </c>
      <c r="P44" s="20" t="n">
        <v>0</v>
      </c>
      <c r="Q44" s="18" t="n">
        <v>0</v>
      </c>
      <c r="R44" s="20" t="n">
        <v>0</v>
      </c>
      <c r="S44" s="18" t="n">
        <v>7.33603333</v>
      </c>
      <c r="T44" s="20" t="n">
        <v>1.46467781</v>
      </c>
    </row>
    <row r="45" spans="1:20">
      <c r="A45" s="15" t="s">
        <v>468</v>
      </c>
      <c r="B45" s="17" t="n">
        <v>2670</v>
      </c>
      <c r="C45" s="18">
        <f>(2219.0/B45*100)</f>
        <v/>
      </c>
      <c r="D45" s="19" t="n">
        <v>451</v>
      </c>
      <c r="E45" s="18" t="n">
        <v>48.08395346</v>
      </c>
      <c r="F45" s="20" t="n">
        <v>2.53055488</v>
      </c>
      <c r="G45" s="18" t="n">
        <v>16.66366207</v>
      </c>
      <c r="H45" s="20" t="n">
        <v>1.82407873</v>
      </c>
      <c r="I45" s="18" t="n">
        <v>11.71153402</v>
      </c>
      <c r="J45" s="20" t="n">
        <v>1.90058661</v>
      </c>
      <c r="K45" s="18" t="n">
        <v>0</v>
      </c>
      <c r="L45" s="20" t="n">
        <v>0</v>
      </c>
      <c r="M45" s="18" t="n">
        <v>6.2688111</v>
      </c>
      <c r="N45" s="20" t="n">
        <v>1.15860557</v>
      </c>
      <c r="O45" s="18" t="n">
        <v>0.66872063</v>
      </c>
      <c r="P45" s="20" t="n">
        <v>0.35859384</v>
      </c>
      <c r="Q45" s="18" t="n">
        <v>0</v>
      </c>
      <c r="R45" s="20" t="n">
        <v>0</v>
      </c>
      <c r="S45" s="18" t="n">
        <v>16.60331873</v>
      </c>
      <c r="T45" s="20" t="n">
        <v>1.71919015</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(2133.0/B54*100)</f>
        <v/>
      </c>
      <c r="D54" s="19" t="n">
        <v>424</v>
      </c>
      <c r="E54" s="18" t="n">
        <v>17.78825958</v>
      </c>
      <c r="F54" s="20" t="n">
        <v>2.10210427</v>
      </c>
      <c r="G54" s="18" t="n">
        <v>7.33175376</v>
      </c>
      <c r="H54" s="20" t="n">
        <v>1.31385596</v>
      </c>
      <c r="I54" s="18" t="n">
        <v>56.73442891</v>
      </c>
      <c r="J54" s="20" t="n">
        <v>2.51571679</v>
      </c>
      <c r="K54" s="18" t="n">
        <v>0</v>
      </c>
      <c r="L54" s="20" t="n">
        <v>0</v>
      </c>
      <c r="M54" s="18" t="n">
        <v>3.46502227</v>
      </c>
      <c r="N54" s="20" t="n">
        <v>0.8687392900000001</v>
      </c>
      <c r="O54" s="18" t="n">
        <v>0</v>
      </c>
      <c r="P54" s="20" t="n">
        <v>0</v>
      </c>
      <c r="Q54" s="18" t="n">
        <v>0.26654207</v>
      </c>
      <c r="R54" s="20" t="n">
        <v>0.27109922</v>
      </c>
      <c r="S54" s="18" t="n">
        <v>14.41399342</v>
      </c>
      <c r="T54" s="20" t="n">
        <v>1.77133952</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(2770.0/B56*100)</f>
        <v/>
      </c>
      <c r="D56" s="19" t="n">
        <v>573</v>
      </c>
      <c r="E56" s="18" t="n">
        <v>34.74521225</v>
      </c>
      <c r="F56" s="20" t="n">
        <v>2.1086976</v>
      </c>
      <c r="G56" s="18" t="n">
        <v>34.6385601</v>
      </c>
      <c r="H56" s="20" t="n">
        <v>2.45984694</v>
      </c>
      <c r="I56" s="18" t="n">
        <v>21.94891234</v>
      </c>
      <c r="J56" s="20" t="n">
        <v>1.87466991</v>
      </c>
      <c r="K56" s="18" t="n">
        <v>0</v>
      </c>
      <c r="L56" s="20" t="n">
        <v>0</v>
      </c>
      <c r="M56" s="18" t="n">
        <v>2.74982167</v>
      </c>
      <c r="N56" s="20" t="n">
        <v>0.79852135</v>
      </c>
      <c r="O56" s="18" t="n">
        <v>0</v>
      </c>
      <c r="P56" s="20" t="n">
        <v>0</v>
      </c>
      <c r="Q56" s="18" t="n">
        <v>0</v>
      </c>
      <c r="R56" s="20" t="n">
        <v>0</v>
      </c>
      <c r="S56" s="18" t="n">
        <v>5.91749364</v>
      </c>
      <c r="T56" s="20" t="n">
        <v>1.25649845</v>
      </c>
    </row>
    <row r="57" spans="1:20">
      <c r="A57" s="15" t="s">
        <v>480</v>
      </c>
      <c r="B57" s="17" t="n">
        <v>3737</v>
      </c>
      <c r="C57" s="18">
        <f>(3115.0/B57*100)</f>
        <v/>
      </c>
      <c r="D57" s="19" t="n">
        <v>622</v>
      </c>
      <c r="E57" s="18" t="n">
        <v>14.30303128</v>
      </c>
      <c r="F57" s="20" t="n">
        <v>1.61702017</v>
      </c>
      <c r="G57" s="18" t="n">
        <v>40.75773387</v>
      </c>
      <c r="H57" s="20" t="n">
        <v>2.31045259</v>
      </c>
      <c r="I57" s="18" t="n">
        <v>32.49049385</v>
      </c>
      <c r="J57" s="20" t="n">
        <v>2.49703604</v>
      </c>
      <c r="K57" s="18" t="n">
        <v>0</v>
      </c>
      <c r="L57" s="20" t="n">
        <v>0</v>
      </c>
      <c r="M57" s="18" t="n">
        <v>1.22884152</v>
      </c>
      <c r="N57" s="20" t="n">
        <v>0.39464988</v>
      </c>
      <c r="O57" s="18" t="n">
        <v>0</v>
      </c>
      <c r="P57" s="20" t="n">
        <v>0</v>
      </c>
      <c r="Q57" s="18" t="n">
        <v>0</v>
      </c>
      <c r="R57" s="20" t="n">
        <v>0</v>
      </c>
      <c r="S57" s="18" t="n">
        <v>11.21989947</v>
      </c>
      <c r="T57" s="20" t="n">
        <v>1.88980819</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(1909.0/B59*100)</f>
        <v/>
      </c>
      <c r="D59" s="19" t="n">
        <v>369</v>
      </c>
      <c r="E59" s="18" t="n">
        <v>59.02794748</v>
      </c>
      <c r="F59" s="20" t="n">
        <v>2.93015913</v>
      </c>
      <c r="G59" s="18" t="n">
        <v>19.32053298</v>
      </c>
      <c r="H59" s="20" t="n">
        <v>2.31861549</v>
      </c>
      <c r="I59" s="18" t="n">
        <v>10.4615212</v>
      </c>
      <c r="J59" s="20" t="n">
        <v>2.45555766</v>
      </c>
      <c r="K59" s="18" t="n">
        <v>0</v>
      </c>
      <c r="L59" s="20" t="n">
        <v>0</v>
      </c>
      <c r="M59" s="18" t="n">
        <v>1.22104485</v>
      </c>
      <c r="N59" s="20" t="n">
        <v>0.55071466</v>
      </c>
      <c r="O59" s="18" t="n">
        <v>0</v>
      </c>
      <c r="P59" s="20" t="n">
        <v>0</v>
      </c>
      <c r="Q59" s="18" t="n">
        <v>0.10511157</v>
      </c>
      <c r="R59" s="20" t="n">
        <v>0.10596891</v>
      </c>
      <c r="S59" s="18" t="n">
        <v>9.86384192</v>
      </c>
      <c r="T59" s="20" t="n">
        <v>1.97576351</v>
      </c>
    </row>
    <row r="60" spans="1:20">
      <c r="A60" s="15" t="s">
        <v>484</v>
      </c>
      <c r="B60" s="17" t="n">
        <v>2451</v>
      </c>
      <c r="C60" s="18">
        <f>(2043.0/B60*100)</f>
        <v/>
      </c>
      <c r="D60" s="19" t="n">
        <v>408</v>
      </c>
      <c r="E60" s="18" t="n">
        <v>29.45682215</v>
      </c>
      <c r="F60" s="20" t="n">
        <v>2.63356953</v>
      </c>
      <c r="G60" s="18" t="n">
        <v>15.32640736</v>
      </c>
      <c r="H60" s="20" t="n">
        <v>1.95483034</v>
      </c>
      <c r="I60" s="18" t="n">
        <v>9.7421056</v>
      </c>
      <c r="J60" s="20" t="n">
        <v>1.09123211</v>
      </c>
      <c r="K60" s="18" t="n">
        <v>0</v>
      </c>
      <c r="L60" s="20" t="n">
        <v>0</v>
      </c>
      <c r="M60" s="18" t="n">
        <v>9.0399308</v>
      </c>
      <c r="N60" s="20" t="n">
        <v>1.63475554</v>
      </c>
      <c r="O60" s="18" t="n">
        <v>0</v>
      </c>
      <c r="P60" s="20" t="n">
        <v>0</v>
      </c>
      <c r="Q60" s="18" t="n">
        <v>0</v>
      </c>
      <c r="R60" s="20" t="n">
        <v>0</v>
      </c>
      <c r="S60" s="18" t="n">
        <v>36.43473409</v>
      </c>
      <c r="T60" s="20" t="n">
        <v>2.99200324</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(2087.0/B63*100)</f>
        <v/>
      </c>
      <c r="D63" s="19" t="n">
        <v>424</v>
      </c>
      <c r="E63" s="18" t="n">
        <v>26.62428091</v>
      </c>
      <c r="F63" s="20" t="n">
        <v>2.78586251</v>
      </c>
      <c r="G63" s="18" t="n">
        <v>25.21654665</v>
      </c>
      <c r="H63" s="20" t="n">
        <v>2.39901681</v>
      </c>
      <c r="I63" s="18" t="n">
        <v>14.03970534</v>
      </c>
      <c r="J63" s="20" t="n">
        <v>1.96579177</v>
      </c>
      <c r="K63" s="18" t="n">
        <v>0</v>
      </c>
      <c r="L63" s="20" t="n">
        <v>0</v>
      </c>
      <c r="M63" s="18" t="n">
        <v>4.27527405</v>
      </c>
      <c r="N63" s="20" t="n">
        <v>0.94692653</v>
      </c>
      <c r="O63" s="18" t="n">
        <v>0</v>
      </c>
      <c r="P63" s="20" t="n">
        <v>0</v>
      </c>
      <c r="Q63" s="18" t="n">
        <v>0</v>
      </c>
      <c r="R63" s="20" t="n">
        <v>0</v>
      </c>
      <c r="S63" s="18" t="n">
        <v>29.84419304</v>
      </c>
      <c r="T63" s="20" t="n">
        <v>2.44680756</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(1500.0/B65*100)</f>
        <v/>
      </c>
      <c r="D65" s="19" t="n">
        <v>290</v>
      </c>
      <c r="E65" s="18" t="n">
        <v>17.93939367</v>
      </c>
      <c r="F65" s="20" t="n">
        <v>2.36566241</v>
      </c>
      <c r="G65" s="18" t="n">
        <v>17.59681126</v>
      </c>
      <c r="H65" s="20" t="n">
        <v>2.05858378</v>
      </c>
      <c r="I65" s="18" t="n">
        <v>48.93117836</v>
      </c>
      <c r="J65" s="20" t="n">
        <v>2.92882409</v>
      </c>
      <c r="K65" s="18" t="n">
        <v>0</v>
      </c>
      <c r="L65" s="20" t="n">
        <v>0</v>
      </c>
      <c r="M65" s="18" t="n">
        <v>3.53907375</v>
      </c>
      <c r="N65" s="20" t="n">
        <v>1.14867053</v>
      </c>
      <c r="O65" s="18" t="n">
        <v>0</v>
      </c>
      <c r="P65" s="20" t="n">
        <v>0</v>
      </c>
      <c r="Q65" s="18" t="n">
        <v>0</v>
      </c>
      <c r="R65" s="20" t="n">
        <v>0</v>
      </c>
      <c r="S65" s="18" t="n">
        <v>11.99354297</v>
      </c>
      <c r="T65" s="20" t="n">
        <v>1.65935171</v>
      </c>
    </row>
    <row r="66" spans="1:20">
      <c r="A66" s="15" t="s">
        <v>490</v>
      </c>
      <c r="B66" s="17" t="n">
        <v>2634</v>
      </c>
      <c r="C66" s="18">
        <f>(2197.0/B66*100)</f>
        <v/>
      </c>
      <c r="D66" s="19" t="n">
        <v>437</v>
      </c>
      <c r="E66" s="18" t="n">
        <v>10.03910587</v>
      </c>
      <c r="F66" s="20" t="n">
        <v>1.49059002</v>
      </c>
      <c r="G66" s="18" t="n">
        <v>19.4261872</v>
      </c>
      <c r="H66" s="20" t="n">
        <v>2.09819429</v>
      </c>
      <c r="I66" s="18" t="n">
        <v>50.07512315</v>
      </c>
      <c r="J66" s="20" t="n">
        <v>2.53721028</v>
      </c>
      <c r="K66" s="18" t="n">
        <v>0</v>
      </c>
      <c r="L66" s="20" t="n">
        <v>0</v>
      </c>
      <c r="M66" s="18" t="n">
        <v>5.43554272</v>
      </c>
      <c r="N66" s="20" t="n">
        <v>1.18888767</v>
      </c>
      <c r="O66" s="18" t="n">
        <v>0.14660764</v>
      </c>
      <c r="P66" s="20" t="n">
        <v>0.15777673</v>
      </c>
      <c r="Q66" s="18" t="n">
        <v>0</v>
      </c>
      <c r="R66" s="20" t="n">
        <v>0</v>
      </c>
      <c r="S66" s="18" t="n">
        <v>14.87743342</v>
      </c>
      <c r="T66" s="20" t="n">
        <v>2.00557751</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25.92045957</v>
      </c>
      <c r="F69" s="20" t="n">
        <v>2.86718359</v>
      </c>
      <c r="G69" s="18" t="n">
        <v>15.73151158</v>
      </c>
      <c r="H69" s="20" t="n">
        <v>3.71840303</v>
      </c>
      <c r="I69" s="18" t="n">
        <v>53.67473994</v>
      </c>
      <c r="J69" s="20" t="n">
        <v>3.81097304</v>
      </c>
      <c r="K69" s="18" t="n">
        <v>0</v>
      </c>
      <c r="L69" s="20" t="n">
        <v>0</v>
      </c>
      <c r="M69" s="18" t="n">
        <v>0</v>
      </c>
      <c r="N69" s="20" t="n">
        <v>0</v>
      </c>
      <c r="O69" s="18" t="n">
        <v>0</v>
      </c>
      <c r="P69" s="20" t="n">
        <v>0</v>
      </c>
      <c r="Q69" s="18" t="n">
        <v>0</v>
      </c>
      <c r="R69" s="20" t="n">
        <v>0</v>
      </c>
      <c r="S69" s="18" t="n">
        <v>4.67328892</v>
      </c>
      <c r="T69" s="20" t="n">
        <v>1.65724829</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(2044.0/B71*100)</f>
        <v/>
      </c>
      <c r="D71" s="19" t="n">
        <v>422</v>
      </c>
      <c r="E71" s="18" t="n">
        <v>21.5485316</v>
      </c>
      <c r="F71" s="20" t="n">
        <v>1.99028228</v>
      </c>
      <c r="G71" s="18" t="n">
        <v>30.58572651</v>
      </c>
      <c r="H71" s="20" t="n">
        <v>1.92035164</v>
      </c>
      <c r="I71" s="18" t="n">
        <v>45.37371076</v>
      </c>
      <c r="J71" s="20" t="n">
        <v>2.50661543</v>
      </c>
      <c r="K71" s="18" t="n">
        <v>0</v>
      </c>
      <c r="L71" s="20" t="n">
        <v>0</v>
      </c>
      <c r="M71" s="18" t="n">
        <v>0</v>
      </c>
      <c r="N71" s="20" t="n">
        <v>0</v>
      </c>
      <c r="O71" s="18" t="n">
        <v>0</v>
      </c>
      <c r="P71" s="20" t="n">
        <v>0</v>
      </c>
      <c r="Q71" s="18" t="n">
        <v>0</v>
      </c>
      <c r="R71" s="20" t="n">
        <v>0</v>
      </c>
      <c r="S71" s="18" t="n">
        <v>2.49203113</v>
      </c>
      <c r="T71" s="20" t="n">
        <v>0.94716567</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(2046.0/B76*100)</f>
        <v/>
      </c>
      <c r="D76" s="19" t="n">
        <v>407</v>
      </c>
      <c r="E76" s="18" t="n">
        <v>26.55139325</v>
      </c>
      <c r="F76" s="20" t="n">
        <v>2.54559816</v>
      </c>
      <c r="G76" s="18" t="n">
        <v>15.86826934</v>
      </c>
      <c r="H76" s="20" t="n">
        <v>2.26508251</v>
      </c>
      <c r="I76" s="18" t="n">
        <v>32.10440722</v>
      </c>
      <c r="J76" s="20" t="n">
        <v>2.44858867</v>
      </c>
      <c r="K76" s="18" t="n">
        <v>0</v>
      </c>
      <c r="L76" s="20" t="n">
        <v>0</v>
      </c>
      <c r="M76" s="18" t="n">
        <v>7.17428911</v>
      </c>
      <c r="N76" s="20" t="n">
        <v>1.64648499</v>
      </c>
      <c r="O76" s="18" t="n">
        <v>0</v>
      </c>
      <c r="P76" s="20" t="n">
        <v>0</v>
      </c>
      <c r="Q76" s="18" t="n">
        <v>0</v>
      </c>
      <c r="R76" s="20" t="n">
        <v>0</v>
      </c>
      <c r="S76" s="18" t="n">
        <v>18.30164108</v>
      </c>
      <c r="T76" s="20" t="n">
        <v>1.97418321</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(2522.0/B80*100)</f>
        <v/>
      </c>
      <c r="D80" s="19" t="n">
        <v>518</v>
      </c>
      <c r="E80" s="18" t="n">
        <v>12.98884976</v>
      </c>
      <c r="F80" s="20" t="n">
        <v>1.67235563</v>
      </c>
      <c r="G80" s="18" t="n">
        <v>18.55191535</v>
      </c>
      <c r="H80" s="20" t="n">
        <v>2.09972467</v>
      </c>
      <c r="I80" s="18" t="n">
        <v>67.1600485</v>
      </c>
      <c r="J80" s="20" t="n">
        <v>2.17685608</v>
      </c>
      <c r="K80" s="18" t="n">
        <v>0</v>
      </c>
      <c r="L80" s="20" t="n">
        <v>0</v>
      </c>
      <c r="M80" s="18" t="n">
        <v>0</v>
      </c>
      <c r="N80" s="20" t="n">
        <v>0</v>
      </c>
      <c r="O80" s="18" t="n">
        <v>0</v>
      </c>
      <c r="P80" s="20" t="n">
        <v>0</v>
      </c>
      <c r="Q80" s="18" t="n">
        <v>0</v>
      </c>
      <c r="R80" s="20" t="n">
        <v>0</v>
      </c>
      <c r="S80" s="18" t="n">
        <v>1.2991864</v>
      </c>
      <c r="T80" s="20" t="n">
        <v>0.54779347</v>
      </c>
    </row>
    <row r="81" spans="1:20">
      <c r="A81" s="15" t="s">
        <v>505</v>
      </c>
      <c r="B81" s="17" t="n">
        <v>870</v>
      </c>
      <c r="C81" s="18">
        <f>(720.0/B81*100)</f>
        <v/>
      </c>
      <c r="D81" s="19" t="n">
        <v>150</v>
      </c>
      <c r="E81" s="18" t="n">
        <v>11.62638186</v>
      </c>
      <c r="F81" s="20" t="n">
        <v>3.34124652</v>
      </c>
      <c r="G81" s="18" t="n">
        <v>18.04609122</v>
      </c>
      <c r="H81" s="20" t="n">
        <v>2.87411011</v>
      </c>
      <c r="I81" s="18" t="n">
        <v>54.91834568</v>
      </c>
      <c r="J81" s="20" t="n">
        <v>5.0762035</v>
      </c>
      <c r="K81" s="18" t="n">
        <v>0</v>
      </c>
      <c r="L81" s="20" t="n">
        <v>0</v>
      </c>
      <c r="M81" s="18" t="n">
        <v>3.86639784</v>
      </c>
      <c r="N81" s="20" t="n">
        <v>1.62767866</v>
      </c>
      <c r="O81" s="18" t="n">
        <v>0.56599338</v>
      </c>
      <c r="P81" s="20" t="n">
        <v>0.55955235</v>
      </c>
      <c r="Q81" s="18" t="n">
        <v>0</v>
      </c>
      <c r="R81" s="20" t="n">
        <v>0</v>
      </c>
      <c r="S81" s="18" t="n">
        <v>10.97679002</v>
      </c>
      <c r="T81" s="20" t="n">
        <v>2.18584263</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62.40721418</v>
      </c>
      <c r="F44" s="20" t="n">
        <v>3.06186237</v>
      </c>
      <c r="G44" s="18" t="n">
        <v>8.368260579999999</v>
      </c>
      <c r="H44" s="20" t="n">
        <v>1.52471491</v>
      </c>
      <c r="I44" s="18" t="n">
        <v>0</v>
      </c>
      <c r="J44" s="20" t="n">
        <v>0</v>
      </c>
      <c r="K44" s="18" t="n">
        <v>3.51406694</v>
      </c>
      <c r="L44" s="20" t="n">
        <v>0.94931055</v>
      </c>
      <c r="M44" s="18" t="n">
        <v>0</v>
      </c>
      <c r="N44" s="20" t="n">
        <v>0</v>
      </c>
      <c r="O44" s="18" t="n">
        <v>0</v>
      </c>
      <c r="P44" s="20" t="n">
        <v>0</v>
      </c>
      <c r="Q44" s="18" t="n">
        <v>25.7104583</v>
      </c>
      <c r="R44" s="20" t="n">
        <v>2.73701987</v>
      </c>
    </row>
    <row r="45" spans="1:18">
      <c r="A45" s="15" t="s">
        <v>468</v>
      </c>
      <c r="B45" s="17" t="n">
        <v>2670</v>
      </c>
      <c r="C45" s="18">
        <f>(2219.0/B45*100)</f>
        <v/>
      </c>
      <c r="D45" s="19" t="n">
        <v>451</v>
      </c>
      <c r="E45" s="18" t="n">
        <v>56.55676181</v>
      </c>
      <c r="F45" s="20" t="n">
        <v>2.56804828</v>
      </c>
      <c r="G45" s="18" t="n">
        <v>1.9027455</v>
      </c>
      <c r="H45" s="20" t="n">
        <v>0.67374892</v>
      </c>
      <c r="I45" s="18" t="n">
        <v>0</v>
      </c>
      <c r="J45" s="20" t="n">
        <v>0</v>
      </c>
      <c r="K45" s="18" t="n">
        <v>8.618039980000001</v>
      </c>
      <c r="L45" s="20" t="n">
        <v>1.36139369</v>
      </c>
      <c r="M45" s="18" t="n">
        <v>0.88355092</v>
      </c>
      <c r="N45" s="20" t="n">
        <v>0.41195219</v>
      </c>
      <c r="O45" s="18" t="n">
        <v>0.54599971</v>
      </c>
      <c r="P45" s="20" t="n">
        <v>0.41938413</v>
      </c>
      <c r="Q45" s="18" t="n">
        <v>31.49290209</v>
      </c>
      <c r="R45" s="20" t="n">
        <v>2.43432509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54.65323059</v>
      </c>
      <c r="F54" s="20" t="n">
        <v>2.80897791</v>
      </c>
      <c r="G54" s="18" t="n">
        <v>8.13538748</v>
      </c>
      <c r="H54" s="20" t="n">
        <v>1.53940601</v>
      </c>
      <c r="I54" s="18" t="n">
        <v>0</v>
      </c>
      <c r="J54" s="20" t="n">
        <v>0</v>
      </c>
      <c r="K54" s="18" t="n">
        <v>4.81494789</v>
      </c>
      <c r="L54" s="20" t="n">
        <v>0.97251121</v>
      </c>
      <c r="M54" s="18" t="n">
        <v>0</v>
      </c>
      <c r="N54" s="20" t="n">
        <v>0</v>
      </c>
      <c r="O54" s="18" t="n">
        <v>0.26654207</v>
      </c>
      <c r="P54" s="20" t="n">
        <v>0.27109922</v>
      </c>
      <c r="Q54" s="18" t="n">
        <v>32.12989196</v>
      </c>
      <c r="R54" s="20" t="n">
        <v>2.73898618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64.92563564</v>
      </c>
      <c r="F56" s="20" t="n">
        <v>2.31544578</v>
      </c>
      <c r="G56" s="18" t="n">
        <v>22.18200526</v>
      </c>
      <c r="H56" s="20" t="n">
        <v>2.00221507</v>
      </c>
      <c r="I56" s="18" t="n">
        <v>0</v>
      </c>
      <c r="J56" s="20" t="n">
        <v>0</v>
      </c>
      <c r="K56" s="18" t="n">
        <v>3.8091662</v>
      </c>
      <c r="L56" s="20" t="n">
        <v>0.82300376</v>
      </c>
      <c r="M56" s="18" t="n">
        <v>0</v>
      </c>
      <c r="N56" s="20" t="n">
        <v>0</v>
      </c>
      <c r="O56" s="18" t="n">
        <v>0</v>
      </c>
      <c r="P56" s="20" t="n">
        <v>0</v>
      </c>
      <c r="Q56" s="18" t="n">
        <v>9.083192909999999</v>
      </c>
      <c r="R56" s="20" t="n">
        <v>1.41454811</v>
      </c>
    </row>
    <row r="57" spans="1:18">
      <c r="A57" s="15" t="s">
        <v>480</v>
      </c>
      <c r="B57" s="17" t="n">
        <v>3737</v>
      </c>
      <c r="C57" s="18">
        <f>(3115.0/B57*100)</f>
        <v/>
      </c>
      <c r="D57" s="19" t="n">
        <v>622</v>
      </c>
      <c r="E57" s="18" t="n">
        <v>62.44636336</v>
      </c>
      <c r="F57" s="20" t="n">
        <v>1.89855372</v>
      </c>
      <c r="G57" s="18" t="n">
        <v>17.05762345</v>
      </c>
      <c r="H57" s="20" t="n">
        <v>1.77451596</v>
      </c>
      <c r="I57" s="18" t="n">
        <v>0</v>
      </c>
      <c r="J57" s="20" t="n">
        <v>0</v>
      </c>
      <c r="K57" s="18" t="n">
        <v>2.86413674</v>
      </c>
      <c r="L57" s="20" t="n">
        <v>0.68046571</v>
      </c>
      <c r="M57" s="18" t="n">
        <v>0</v>
      </c>
      <c r="N57" s="20" t="n">
        <v>0</v>
      </c>
      <c r="O57" s="18" t="n">
        <v>0</v>
      </c>
      <c r="P57" s="20" t="n">
        <v>0</v>
      </c>
      <c r="Q57" s="18" t="n">
        <v>17.63187645</v>
      </c>
      <c r="R57" s="20" t="n">
        <v>1.95928667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69.26399431</v>
      </c>
      <c r="F59" s="20" t="n">
        <v>3.22211941</v>
      </c>
      <c r="G59" s="18" t="n">
        <v>5.33497852</v>
      </c>
      <c r="H59" s="20" t="n">
        <v>1.51291583</v>
      </c>
      <c r="I59" s="18" t="n">
        <v>0</v>
      </c>
      <c r="J59" s="20" t="n">
        <v>0</v>
      </c>
      <c r="K59" s="18" t="n">
        <v>1.52574423</v>
      </c>
      <c r="L59" s="20" t="n">
        <v>0.6297383600000001</v>
      </c>
      <c r="M59" s="18" t="n">
        <v>0</v>
      </c>
      <c r="N59" s="20" t="n">
        <v>0</v>
      </c>
      <c r="O59" s="18" t="n">
        <v>0.18913162</v>
      </c>
      <c r="P59" s="20" t="n">
        <v>0.18944895</v>
      </c>
      <c r="Q59" s="18" t="n">
        <v>23.68615132</v>
      </c>
      <c r="R59" s="20" t="n">
        <v>3.0432549</v>
      </c>
    </row>
    <row r="60" spans="1:18">
      <c r="A60" s="15" t="s">
        <v>484</v>
      </c>
      <c r="B60" s="17" t="n">
        <v>2451</v>
      </c>
      <c r="C60" s="18">
        <f>(2043.0/B60*100)</f>
        <v/>
      </c>
      <c r="D60" s="19" t="n">
        <v>408</v>
      </c>
      <c r="E60" s="18" t="n">
        <v>43.88039583</v>
      </c>
      <c r="F60" s="20" t="n">
        <v>2.38863662</v>
      </c>
      <c r="G60" s="18" t="n">
        <v>5.07495989</v>
      </c>
      <c r="H60" s="20" t="n">
        <v>0.90233723</v>
      </c>
      <c r="I60" s="18" t="n">
        <v>0</v>
      </c>
      <c r="J60" s="20" t="n">
        <v>0</v>
      </c>
      <c r="K60" s="18" t="n">
        <v>9.511069060000001</v>
      </c>
      <c r="L60" s="20" t="n">
        <v>1.6049642</v>
      </c>
      <c r="M60" s="18" t="n">
        <v>0</v>
      </c>
      <c r="N60" s="20" t="n">
        <v>0</v>
      </c>
      <c r="O60" s="18" t="n">
        <v>0</v>
      </c>
      <c r="P60" s="20" t="n">
        <v>0</v>
      </c>
      <c r="Q60" s="18" t="n">
        <v>41.53357522</v>
      </c>
      <c r="R60" s="20" t="n">
        <v>2.2450765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40.07295487</v>
      </c>
      <c r="F63" s="20" t="n">
        <v>2.5754824</v>
      </c>
      <c r="G63" s="18" t="n">
        <v>4.17887829</v>
      </c>
      <c r="H63" s="20" t="n">
        <v>1.00568705</v>
      </c>
      <c r="I63" s="18" t="n">
        <v>0</v>
      </c>
      <c r="J63" s="20" t="n">
        <v>0</v>
      </c>
      <c r="K63" s="18" t="n">
        <v>5.07163823</v>
      </c>
      <c r="L63" s="20" t="n">
        <v>0.99307556</v>
      </c>
      <c r="M63" s="18" t="n">
        <v>0</v>
      </c>
      <c r="N63" s="20" t="n">
        <v>0</v>
      </c>
      <c r="O63" s="18" t="n">
        <v>0</v>
      </c>
      <c r="P63" s="20" t="n">
        <v>0</v>
      </c>
      <c r="Q63" s="18" t="n">
        <v>50.67652862</v>
      </c>
      <c r="R63" s="20" t="n">
        <v>2.70606707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58.63902542</v>
      </c>
      <c r="F65" s="20" t="n">
        <v>3.10217761</v>
      </c>
      <c r="G65" s="18" t="n">
        <v>11.3877312</v>
      </c>
      <c r="H65" s="20" t="n">
        <v>1.73245217</v>
      </c>
      <c r="I65" s="18" t="n">
        <v>0</v>
      </c>
      <c r="J65" s="20" t="n">
        <v>0</v>
      </c>
      <c r="K65" s="18" t="n">
        <v>4.48750595</v>
      </c>
      <c r="L65" s="20" t="n">
        <v>1.26791387</v>
      </c>
      <c r="M65" s="18" t="n">
        <v>0</v>
      </c>
      <c r="N65" s="20" t="n">
        <v>0</v>
      </c>
      <c r="O65" s="18" t="n">
        <v>0</v>
      </c>
      <c r="P65" s="20" t="n">
        <v>0</v>
      </c>
      <c r="Q65" s="18" t="n">
        <v>25.48573743</v>
      </c>
      <c r="R65" s="20" t="n">
        <v>2.58035239</v>
      </c>
    </row>
    <row r="66" spans="1:18">
      <c r="A66" s="15" t="s">
        <v>490</v>
      </c>
      <c r="B66" s="17" t="n">
        <v>2634</v>
      </c>
      <c r="C66" s="18">
        <f>(2197.0/B66*100)</f>
        <v/>
      </c>
      <c r="D66" s="19" t="n">
        <v>437</v>
      </c>
      <c r="E66" s="18" t="n">
        <v>48.14635046</v>
      </c>
      <c r="F66" s="20" t="n">
        <v>2.59446481</v>
      </c>
      <c r="G66" s="18" t="n">
        <v>8.880533379999999</v>
      </c>
      <c r="H66" s="20" t="n">
        <v>1.28029648</v>
      </c>
      <c r="I66" s="18" t="n">
        <v>0</v>
      </c>
      <c r="J66" s="20" t="n">
        <v>0</v>
      </c>
      <c r="K66" s="18" t="n">
        <v>6.93872628</v>
      </c>
      <c r="L66" s="20" t="n">
        <v>1.36143877</v>
      </c>
      <c r="M66" s="18" t="n">
        <v>0</v>
      </c>
      <c r="N66" s="20" t="n">
        <v>0</v>
      </c>
      <c r="O66" s="18" t="n">
        <v>0</v>
      </c>
      <c r="P66" s="20" t="n">
        <v>0</v>
      </c>
      <c r="Q66" s="18" t="n">
        <v>36.03438988</v>
      </c>
      <c r="R66" s="20" t="n">
        <v>2.62055163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79.59576138</v>
      </c>
      <c r="F69" s="20" t="n">
        <v>3.47365499</v>
      </c>
      <c r="G69" s="18" t="n">
        <v>5.75191329</v>
      </c>
      <c r="H69" s="20" t="n">
        <v>2.47602942</v>
      </c>
      <c r="I69" s="18" t="n">
        <v>0</v>
      </c>
      <c r="J69" s="20" t="n">
        <v>0</v>
      </c>
      <c r="K69" s="18" t="n">
        <v>0</v>
      </c>
      <c r="L69" s="20" t="n">
        <v>0</v>
      </c>
      <c r="M69" s="18" t="n">
        <v>0</v>
      </c>
      <c r="N69" s="20" t="n">
        <v>0</v>
      </c>
      <c r="O69" s="18" t="n">
        <v>0</v>
      </c>
      <c r="P69" s="20" t="n">
        <v>0</v>
      </c>
      <c r="Q69" s="18" t="n">
        <v>14.65232533</v>
      </c>
      <c r="R69" s="20" t="n">
        <v>3.54633618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54.60347817</v>
      </c>
      <c r="F71" s="20" t="n">
        <v>2.78374922</v>
      </c>
      <c r="G71" s="18" t="n">
        <v>42.21514982</v>
      </c>
      <c r="H71" s="20" t="n">
        <v>2.59358861</v>
      </c>
      <c r="I71" s="18" t="n">
        <v>0</v>
      </c>
      <c r="J71" s="20" t="n">
        <v>0</v>
      </c>
      <c r="K71" s="18" t="n">
        <v>0</v>
      </c>
      <c r="L71" s="20" t="n">
        <v>0</v>
      </c>
      <c r="M71" s="18" t="n">
        <v>0</v>
      </c>
      <c r="N71" s="20" t="n">
        <v>0</v>
      </c>
      <c r="O71" s="18" t="n">
        <v>0</v>
      </c>
      <c r="P71" s="20" t="n">
        <v>0</v>
      </c>
      <c r="Q71" s="18" t="n">
        <v>3.18137201</v>
      </c>
      <c r="R71" s="20" t="n">
        <v>0.87044929</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43.12095485</v>
      </c>
      <c r="F76" s="20" t="n">
        <v>2.85783918</v>
      </c>
      <c r="G76" s="18" t="n">
        <v>17.50358293</v>
      </c>
      <c r="H76" s="20" t="n">
        <v>1.75133397</v>
      </c>
      <c r="I76" s="18" t="n">
        <v>0</v>
      </c>
      <c r="J76" s="20" t="n">
        <v>0</v>
      </c>
      <c r="K76" s="18" t="n">
        <v>9.884521189999999</v>
      </c>
      <c r="L76" s="20" t="n">
        <v>1.83311717</v>
      </c>
      <c r="M76" s="18" t="n">
        <v>0</v>
      </c>
      <c r="N76" s="20" t="n">
        <v>0</v>
      </c>
      <c r="O76" s="18" t="n">
        <v>0</v>
      </c>
      <c r="P76" s="20" t="n">
        <v>0</v>
      </c>
      <c r="Q76" s="18" t="n">
        <v>29.49094103</v>
      </c>
      <c r="R76" s="20" t="n">
        <v>2.44435426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92.24224322000001</v>
      </c>
      <c r="F80" s="20" t="n">
        <v>1.06830475</v>
      </c>
      <c r="G80" s="18" t="n">
        <v>6.45730698</v>
      </c>
      <c r="H80" s="20" t="n">
        <v>0.95489165</v>
      </c>
      <c r="I80" s="18" t="n">
        <v>0</v>
      </c>
      <c r="J80" s="20" t="n">
        <v>0</v>
      </c>
      <c r="K80" s="18" t="n">
        <v>0</v>
      </c>
      <c r="L80" s="20" t="n">
        <v>0</v>
      </c>
      <c r="M80" s="18" t="n">
        <v>0</v>
      </c>
      <c r="N80" s="20" t="n">
        <v>0</v>
      </c>
      <c r="O80" s="18" t="n">
        <v>0</v>
      </c>
      <c r="P80" s="20" t="n">
        <v>0</v>
      </c>
      <c r="Q80" s="18" t="n">
        <v>1.3004498</v>
      </c>
      <c r="R80" s="20" t="n">
        <v>0.54698325</v>
      </c>
    </row>
    <row r="81" spans="1:18">
      <c r="A81" s="15" t="s">
        <v>505</v>
      </c>
      <c r="B81" s="17" t="n">
        <v>870</v>
      </c>
      <c r="C81" s="18">
        <f>(720.0/B81*100)</f>
        <v/>
      </c>
      <c r="D81" s="19" t="n">
        <v>150</v>
      </c>
      <c r="E81" s="18" t="n">
        <v>63.59625711</v>
      </c>
      <c r="F81" s="20" t="n">
        <v>3.89185988</v>
      </c>
      <c r="G81" s="18" t="n">
        <v>10.82211806</v>
      </c>
      <c r="H81" s="20" t="n">
        <v>2.86492217</v>
      </c>
      <c r="I81" s="18" t="n">
        <v>0</v>
      </c>
      <c r="J81" s="20" t="n">
        <v>0</v>
      </c>
      <c r="K81" s="18" t="n">
        <v>5.0198769</v>
      </c>
      <c r="L81" s="20" t="n">
        <v>1.85253055</v>
      </c>
      <c r="M81" s="18" t="n">
        <v>0</v>
      </c>
      <c r="N81" s="20" t="n">
        <v>0</v>
      </c>
      <c r="O81" s="18" t="n">
        <v>0</v>
      </c>
      <c r="P81" s="20" t="n">
        <v>0</v>
      </c>
      <c r="Q81" s="18" t="n">
        <v>20.56174793</v>
      </c>
      <c r="R81" s="20" t="n">
        <v>2.85961665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80.74369061</v>
      </c>
      <c r="F44" s="20" t="n">
        <v>1.95765172</v>
      </c>
      <c r="G44" s="18" t="n">
        <v>7.12889579</v>
      </c>
      <c r="H44" s="20" t="n">
        <v>1.35206545</v>
      </c>
      <c r="I44" s="18" t="n">
        <v>0</v>
      </c>
      <c r="J44" s="20" t="n">
        <v>0</v>
      </c>
      <c r="K44" s="18" t="n">
        <v>3.51406694</v>
      </c>
      <c r="L44" s="20" t="n">
        <v>0.94931055</v>
      </c>
      <c r="M44" s="18" t="n">
        <v>0</v>
      </c>
      <c r="N44" s="20" t="n">
        <v>0</v>
      </c>
      <c r="O44" s="18" t="n">
        <v>0</v>
      </c>
      <c r="P44" s="20" t="n">
        <v>0</v>
      </c>
      <c r="Q44" s="18" t="n">
        <v>8.613346659999999</v>
      </c>
      <c r="R44" s="20" t="n">
        <v>1.49333793</v>
      </c>
    </row>
    <row r="45" spans="1:18">
      <c r="A45" s="15" t="s">
        <v>468</v>
      </c>
      <c r="B45" s="17" t="n">
        <v>2670</v>
      </c>
      <c r="C45" s="18">
        <f>(2219.0/B45*100)</f>
        <v/>
      </c>
      <c r="D45" s="19" t="n">
        <v>451</v>
      </c>
      <c r="E45" s="18" t="n">
        <v>68.70486289999999</v>
      </c>
      <c r="F45" s="20" t="n">
        <v>1.99594677</v>
      </c>
      <c r="G45" s="18" t="n">
        <v>1.78616324</v>
      </c>
      <c r="H45" s="20" t="n">
        <v>0.65190585</v>
      </c>
      <c r="I45" s="18" t="n">
        <v>0</v>
      </c>
      <c r="J45" s="20" t="n">
        <v>0</v>
      </c>
      <c r="K45" s="18" t="n">
        <v>8.618039980000001</v>
      </c>
      <c r="L45" s="20" t="n">
        <v>1.36139369</v>
      </c>
      <c r="M45" s="18" t="n">
        <v>0.66872063</v>
      </c>
      <c r="N45" s="20" t="n">
        <v>0.35859384</v>
      </c>
      <c r="O45" s="18" t="n">
        <v>0</v>
      </c>
      <c r="P45" s="20" t="n">
        <v>0</v>
      </c>
      <c r="Q45" s="18" t="n">
        <v>20.22221326</v>
      </c>
      <c r="R45" s="20" t="n">
        <v>1.8708927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68.86839324</v>
      </c>
      <c r="F54" s="20" t="n">
        <v>2.18382973</v>
      </c>
      <c r="G54" s="18" t="n">
        <v>8.78915164</v>
      </c>
      <c r="H54" s="20" t="n">
        <v>1.18134344</v>
      </c>
      <c r="I54" s="18" t="n">
        <v>0</v>
      </c>
      <c r="J54" s="20" t="n">
        <v>0</v>
      </c>
      <c r="K54" s="18" t="n">
        <v>4.81494789</v>
      </c>
      <c r="L54" s="20" t="n">
        <v>0.97251121</v>
      </c>
      <c r="M54" s="18" t="n">
        <v>0</v>
      </c>
      <c r="N54" s="20" t="n">
        <v>0</v>
      </c>
      <c r="O54" s="18" t="n">
        <v>0</v>
      </c>
      <c r="P54" s="20" t="n">
        <v>0</v>
      </c>
      <c r="Q54" s="18" t="n">
        <v>17.52750723</v>
      </c>
      <c r="R54" s="20" t="n">
        <v>1.83943868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62.95436559</v>
      </c>
      <c r="F56" s="20" t="n">
        <v>2.24945551</v>
      </c>
      <c r="G56" s="18" t="n">
        <v>28.35177182</v>
      </c>
      <c r="H56" s="20" t="n">
        <v>2.17791419</v>
      </c>
      <c r="I56" s="18" t="n">
        <v>0</v>
      </c>
      <c r="J56" s="20" t="n">
        <v>0</v>
      </c>
      <c r="K56" s="18" t="n">
        <v>3.8091662</v>
      </c>
      <c r="L56" s="20" t="n">
        <v>0.82300376</v>
      </c>
      <c r="M56" s="18" t="n">
        <v>0</v>
      </c>
      <c r="N56" s="20" t="n">
        <v>0</v>
      </c>
      <c r="O56" s="18" t="n">
        <v>0</v>
      </c>
      <c r="P56" s="20" t="n">
        <v>0</v>
      </c>
      <c r="Q56" s="18" t="n">
        <v>4.88469639</v>
      </c>
      <c r="R56" s="20" t="n">
        <v>0.87549354</v>
      </c>
    </row>
    <row r="57" spans="1:18">
      <c r="A57" s="15" t="s">
        <v>480</v>
      </c>
      <c r="B57" s="17" t="n">
        <v>3737</v>
      </c>
      <c r="C57" s="18">
        <f>(3115.0/B57*100)</f>
        <v/>
      </c>
      <c r="D57" s="19" t="n">
        <v>622</v>
      </c>
      <c r="E57" s="18" t="n">
        <v>52.78466181</v>
      </c>
      <c r="F57" s="20" t="n">
        <v>2.35315446</v>
      </c>
      <c r="G57" s="18" t="n">
        <v>33.89090806</v>
      </c>
      <c r="H57" s="20" t="n">
        <v>2.37180473</v>
      </c>
      <c r="I57" s="18" t="n">
        <v>0</v>
      </c>
      <c r="J57" s="20" t="n">
        <v>0</v>
      </c>
      <c r="K57" s="18" t="n">
        <v>2.86413674</v>
      </c>
      <c r="L57" s="20" t="n">
        <v>0.68046571</v>
      </c>
      <c r="M57" s="18" t="n">
        <v>0</v>
      </c>
      <c r="N57" s="20" t="n">
        <v>0</v>
      </c>
      <c r="O57" s="18" t="n">
        <v>0</v>
      </c>
      <c r="P57" s="20" t="n">
        <v>0</v>
      </c>
      <c r="Q57" s="18" t="n">
        <v>10.46029339</v>
      </c>
      <c r="R57" s="20" t="n">
        <v>1.63591666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83.46646215</v>
      </c>
      <c r="F59" s="20" t="n">
        <v>2.438239</v>
      </c>
      <c r="G59" s="18" t="n">
        <v>5.37891713</v>
      </c>
      <c r="H59" s="20" t="n">
        <v>1.48157434</v>
      </c>
      <c r="I59" s="18" t="n">
        <v>0</v>
      </c>
      <c r="J59" s="20" t="n">
        <v>0</v>
      </c>
      <c r="K59" s="18" t="n">
        <v>1.52574423</v>
      </c>
      <c r="L59" s="20" t="n">
        <v>0.6297383600000001</v>
      </c>
      <c r="M59" s="18" t="n">
        <v>0</v>
      </c>
      <c r="N59" s="20" t="n">
        <v>0</v>
      </c>
      <c r="O59" s="18" t="n">
        <v>0.18913162</v>
      </c>
      <c r="P59" s="20" t="n">
        <v>0.18944895</v>
      </c>
      <c r="Q59" s="18" t="n">
        <v>9.439744859999999</v>
      </c>
      <c r="R59" s="20" t="n">
        <v>1.83053505</v>
      </c>
    </row>
    <row r="60" spans="1:18">
      <c r="A60" s="15" t="s">
        <v>484</v>
      </c>
      <c r="B60" s="17" t="n">
        <v>2451</v>
      </c>
      <c r="C60" s="18">
        <f>(2043.0/B60*100)</f>
        <v/>
      </c>
      <c r="D60" s="19" t="n">
        <v>408</v>
      </c>
      <c r="E60" s="18" t="n">
        <v>44.73696879</v>
      </c>
      <c r="F60" s="20" t="n">
        <v>2.43798732</v>
      </c>
      <c r="G60" s="18" t="n">
        <v>17.16278725</v>
      </c>
      <c r="H60" s="20" t="n">
        <v>1.83207708</v>
      </c>
      <c r="I60" s="18" t="n">
        <v>0</v>
      </c>
      <c r="J60" s="20" t="n">
        <v>0</v>
      </c>
      <c r="K60" s="18" t="n">
        <v>9.83969701</v>
      </c>
      <c r="L60" s="20" t="n">
        <v>1.59374513</v>
      </c>
      <c r="M60" s="18" t="n">
        <v>0</v>
      </c>
      <c r="N60" s="20" t="n">
        <v>0</v>
      </c>
      <c r="O60" s="18" t="n">
        <v>0</v>
      </c>
      <c r="P60" s="20" t="n">
        <v>0</v>
      </c>
      <c r="Q60" s="18" t="n">
        <v>28.26054695</v>
      </c>
      <c r="R60" s="20" t="n">
        <v>2.23573101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47.25552742</v>
      </c>
      <c r="F63" s="20" t="n">
        <v>2.67718254</v>
      </c>
      <c r="G63" s="18" t="n">
        <v>15.50424204</v>
      </c>
      <c r="H63" s="20" t="n">
        <v>1.78292782</v>
      </c>
      <c r="I63" s="18" t="n">
        <v>0</v>
      </c>
      <c r="J63" s="20" t="n">
        <v>0</v>
      </c>
      <c r="K63" s="18" t="n">
        <v>5.07163823</v>
      </c>
      <c r="L63" s="20" t="n">
        <v>0.99307556</v>
      </c>
      <c r="M63" s="18" t="n">
        <v>0</v>
      </c>
      <c r="N63" s="20" t="n">
        <v>0</v>
      </c>
      <c r="O63" s="18" t="n">
        <v>0</v>
      </c>
      <c r="P63" s="20" t="n">
        <v>0</v>
      </c>
      <c r="Q63" s="18" t="n">
        <v>32.16859232</v>
      </c>
      <c r="R63" s="20" t="n">
        <v>2.34788805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40.41999077</v>
      </c>
      <c r="F65" s="20" t="n">
        <v>2.86308137</v>
      </c>
      <c r="G65" s="18" t="n">
        <v>45.21048303</v>
      </c>
      <c r="H65" s="20" t="n">
        <v>2.96882597</v>
      </c>
      <c r="I65" s="18" t="n">
        <v>0</v>
      </c>
      <c r="J65" s="20" t="n">
        <v>0</v>
      </c>
      <c r="K65" s="18" t="n">
        <v>4.48750595</v>
      </c>
      <c r="L65" s="20" t="n">
        <v>1.26791387</v>
      </c>
      <c r="M65" s="18" t="n">
        <v>0</v>
      </c>
      <c r="N65" s="20" t="n">
        <v>0</v>
      </c>
      <c r="O65" s="18" t="n">
        <v>0</v>
      </c>
      <c r="P65" s="20" t="n">
        <v>0</v>
      </c>
      <c r="Q65" s="18" t="n">
        <v>9.88202025</v>
      </c>
      <c r="R65" s="20" t="n">
        <v>1.76363376</v>
      </c>
    </row>
    <row r="66" spans="1:18">
      <c r="A66" s="15" t="s">
        <v>490</v>
      </c>
      <c r="B66" s="17" t="n">
        <v>2634</v>
      </c>
      <c r="C66" s="18">
        <f>(2197.0/B66*100)</f>
        <v/>
      </c>
      <c r="D66" s="19" t="n">
        <v>437</v>
      </c>
      <c r="E66" s="18" t="n">
        <v>56.51024121</v>
      </c>
      <c r="F66" s="20" t="n">
        <v>2.59412689</v>
      </c>
      <c r="G66" s="18" t="n">
        <v>15.69817538</v>
      </c>
      <c r="H66" s="20" t="n">
        <v>2.14164737</v>
      </c>
      <c r="I66" s="18" t="n">
        <v>0</v>
      </c>
      <c r="J66" s="20" t="n">
        <v>0</v>
      </c>
      <c r="K66" s="18" t="n">
        <v>6.93872628</v>
      </c>
      <c r="L66" s="20" t="n">
        <v>1.36143877</v>
      </c>
      <c r="M66" s="18" t="n">
        <v>0</v>
      </c>
      <c r="N66" s="20" t="n">
        <v>0</v>
      </c>
      <c r="O66" s="18" t="n">
        <v>0</v>
      </c>
      <c r="P66" s="20" t="n">
        <v>0</v>
      </c>
      <c r="Q66" s="18" t="n">
        <v>20.85285713</v>
      </c>
      <c r="R66" s="20" t="n">
        <v>2.34380823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68.3710454</v>
      </c>
      <c r="F69" s="20" t="n">
        <v>4.97765862</v>
      </c>
      <c r="G69" s="18" t="n">
        <v>21.96594768</v>
      </c>
      <c r="H69" s="20" t="n">
        <v>4.29125915</v>
      </c>
      <c r="I69" s="18" t="n">
        <v>0</v>
      </c>
      <c r="J69" s="20" t="n">
        <v>0</v>
      </c>
      <c r="K69" s="18" t="n">
        <v>0</v>
      </c>
      <c r="L69" s="20" t="n">
        <v>0</v>
      </c>
      <c r="M69" s="18" t="n">
        <v>0</v>
      </c>
      <c r="N69" s="20" t="n">
        <v>0</v>
      </c>
      <c r="O69" s="18" t="n">
        <v>0</v>
      </c>
      <c r="P69" s="20" t="n">
        <v>0</v>
      </c>
      <c r="Q69" s="18" t="n">
        <v>9.663006920000001</v>
      </c>
      <c r="R69" s="20" t="n">
        <v>2.5635908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59.26770385</v>
      </c>
      <c r="F71" s="20" t="n">
        <v>2.75335908</v>
      </c>
      <c r="G71" s="18" t="n">
        <v>38.69154979</v>
      </c>
      <c r="H71" s="20" t="n">
        <v>2.64278951</v>
      </c>
      <c r="I71" s="18" t="n">
        <v>0</v>
      </c>
      <c r="J71" s="20" t="n">
        <v>0</v>
      </c>
      <c r="K71" s="18" t="n">
        <v>0</v>
      </c>
      <c r="L71" s="20" t="n">
        <v>0</v>
      </c>
      <c r="M71" s="18" t="n">
        <v>0</v>
      </c>
      <c r="N71" s="20" t="n">
        <v>0</v>
      </c>
      <c r="O71" s="18" t="n">
        <v>0</v>
      </c>
      <c r="P71" s="20" t="n">
        <v>0</v>
      </c>
      <c r="Q71" s="18" t="n">
        <v>2.04074637</v>
      </c>
      <c r="R71" s="20" t="n">
        <v>0.82565325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46.31758143</v>
      </c>
      <c r="F76" s="20" t="n">
        <v>2.80804497</v>
      </c>
      <c r="G76" s="18" t="n">
        <v>29.93910787</v>
      </c>
      <c r="H76" s="20" t="n">
        <v>2.23572831</v>
      </c>
      <c r="I76" s="18" t="n">
        <v>0</v>
      </c>
      <c r="J76" s="20" t="n">
        <v>0</v>
      </c>
      <c r="K76" s="18" t="n">
        <v>10.39562117</v>
      </c>
      <c r="L76" s="20" t="n">
        <v>1.82147893</v>
      </c>
      <c r="M76" s="18" t="n">
        <v>0</v>
      </c>
      <c r="N76" s="20" t="n">
        <v>0</v>
      </c>
      <c r="O76" s="18" t="n">
        <v>0</v>
      </c>
      <c r="P76" s="20" t="n">
        <v>0</v>
      </c>
      <c r="Q76" s="18" t="n">
        <v>13.34768953</v>
      </c>
      <c r="R76" s="20" t="n">
        <v>1.94159846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74.41313307999999</v>
      </c>
      <c r="F80" s="20" t="n">
        <v>2.35624033</v>
      </c>
      <c r="G80" s="18" t="n">
        <v>24.392859</v>
      </c>
      <c r="H80" s="20" t="n">
        <v>2.29146189</v>
      </c>
      <c r="I80" s="18" t="n">
        <v>0</v>
      </c>
      <c r="J80" s="20" t="n">
        <v>0</v>
      </c>
      <c r="K80" s="18" t="n">
        <v>0</v>
      </c>
      <c r="L80" s="20" t="n">
        <v>0</v>
      </c>
      <c r="M80" s="18" t="n">
        <v>0</v>
      </c>
      <c r="N80" s="20" t="n">
        <v>0</v>
      </c>
      <c r="O80" s="18" t="n">
        <v>0</v>
      </c>
      <c r="P80" s="20" t="n">
        <v>0</v>
      </c>
      <c r="Q80" s="18" t="n">
        <v>1.19400792</v>
      </c>
      <c r="R80" s="20" t="n">
        <v>0.55111956</v>
      </c>
    </row>
    <row r="81" spans="1:18">
      <c r="A81" s="15" t="s">
        <v>505</v>
      </c>
      <c r="B81" s="17" t="n">
        <v>870</v>
      </c>
      <c r="C81" s="18">
        <f>(720.0/B81*100)</f>
        <v/>
      </c>
      <c r="D81" s="19" t="n">
        <v>150</v>
      </c>
      <c r="E81" s="18" t="n">
        <v>57.66750137</v>
      </c>
      <c r="F81" s="20" t="n">
        <v>3.75690891</v>
      </c>
      <c r="G81" s="18" t="n">
        <v>22.09979655</v>
      </c>
      <c r="H81" s="20" t="n">
        <v>3.72208157</v>
      </c>
      <c r="I81" s="18" t="n">
        <v>0</v>
      </c>
      <c r="J81" s="20" t="n">
        <v>0</v>
      </c>
      <c r="K81" s="18" t="n">
        <v>5.0198769</v>
      </c>
      <c r="L81" s="20" t="n">
        <v>1.85253055</v>
      </c>
      <c r="M81" s="18" t="n">
        <v>0</v>
      </c>
      <c r="N81" s="20" t="n">
        <v>0</v>
      </c>
      <c r="O81" s="18" t="n">
        <v>0</v>
      </c>
      <c r="P81" s="20" t="n">
        <v>0</v>
      </c>
      <c r="Q81" s="18" t="n">
        <v>15.21282519</v>
      </c>
      <c r="R81" s="20" t="n">
        <v>3.53879207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23.07803812</v>
      </c>
      <c r="F44" s="20" t="n">
        <v>2.22613877</v>
      </c>
      <c r="G44" s="18" t="n">
        <v>69.5349247</v>
      </c>
      <c r="H44" s="20" t="n">
        <v>2.29074137</v>
      </c>
      <c r="I44" s="18" t="n">
        <v>0</v>
      </c>
      <c r="J44" s="20" t="n">
        <v>0</v>
      </c>
      <c r="K44" s="18" t="n">
        <v>3.94849045</v>
      </c>
      <c r="L44" s="20" t="n">
        <v>1.01240739</v>
      </c>
      <c r="M44" s="18" t="n">
        <v>0</v>
      </c>
      <c r="N44" s="20" t="n">
        <v>0</v>
      </c>
      <c r="O44" s="18" t="n">
        <v>0.45248537</v>
      </c>
      <c r="P44" s="20" t="n">
        <v>0.2725464</v>
      </c>
      <c r="Q44" s="18" t="n">
        <v>2.98606137</v>
      </c>
      <c r="R44" s="20" t="n">
        <v>0.86854806</v>
      </c>
    </row>
    <row r="45" spans="1:18">
      <c r="A45" s="15" t="s">
        <v>468</v>
      </c>
      <c r="B45" s="17" t="n">
        <v>2670</v>
      </c>
      <c r="C45" s="18">
        <f>(2219.0/B45*100)</f>
        <v/>
      </c>
      <c r="D45" s="19" t="n">
        <v>451</v>
      </c>
      <c r="E45" s="18" t="n">
        <v>39.80051037</v>
      </c>
      <c r="F45" s="20" t="n">
        <v>2.59013963</v>
      </c>
      <c r="G45" s="18" t="n">
        <v>45.65452769</v>
      </c>
      <c r="H45" s="20" t="n">
        <v>2.51877952</v>
      </c>
      <c r="I45" s="18" t="n">
        <v>0</v>
      </c>
      <c r="J45" s="20" t="n">
        <v>0</v>
      </c>
      <c r="K45" s="18" t="n">
        <v>8.618039980000001</v>
      </c>
      <c r="L45" s="20" t="n">
        <v>1.36139369</v>
      </c>
      <c r="M45" s="18" t="n">
        <v>0.28715843</v>
      </c>
      <c r="N45" s="20" t="n">
        <v>0.2667208</v>
      </c>
      <c r="O45" s="18" t="n">
        <v>1.72524513</v>
      </c>
      <c r="P45" s="20" t="n">
        <v>0.66533338</v>
      </c>
      <c r="Q45" s="18" t="n">
        <v>3.9145184</v>
      </c>
      <c r="R45" s="20" t="n">
        <v>0.97833742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15.49505818</v>
      </c>
      <c r="F54" s="20" t="n">
        <v>1.67990625</v>
      </c>
      <c r="G54" s="18" t="n">
        <v>76.70090611000001</v>
      </c>
      <c r="H54" s="20" t="n">
        <v>1.96851996</v>
      </c>
      <c r="I54" s="18" t="n">
        <v>0</v>
      </c>
      <c r="J54" s="20" t="n">
        <v>0</v>
      </c>
      <c r="K54" s="18" t="n">
        <v>5.03606483</v>
      </c>
      <c r="L54" s="20" t="n">
        <v>1.00503603</v>
      </c>
      <c r="M54" s="18" t="n">
        <v>0</v>
      </c>
      <c r="N54" s="20" t="n">
        <v>0</v>
      </c>
      <c r="O54" s="18" t="n">
        <v>1.27889998</v>
      </c>
      <c r="P54" s="20" t="n">
        <v>0.66895439</v>
      </c>
      <c r="Q54" s="18" t="n">
        <v>1.48907091</v>
      </c>
      <c r="R54" s="20" t="n">
        <v>0.57841146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30.67884405</v>
      </c>
      <c r="F56" s="20" t="n">
        <v>2.36668992</v>
      </c>
      <c r="G56" s="18" t="n">
        <v>64.23633223</v>
      </c>
      <c r="H56" s="20" t="n">
        <v>2.39628261</v>
      </c>
      <c r="I56" s="18" t="n">
        <v>0</v>
      </c>
      <c r="J56" s="20" t="n">
        <v>0</v>
      </c>
      <c r="K56" s="18" t="n">
        <v>3.8952261</v>
      </c>
      <c r="L56" s="20" t="n">
        <v>0.84527208</v>
      </c>
      <c r="M56" s="18" t="n">
        <v>0</v>
      </c>
      <c r="N56" s="20" t="n">
        <v>0</v>
      </c>
      <c r="O56" s="18" t="n">
        <v>0</v>
      </c>
      <c r="P56" s="20" t="n">
        <v>0</v>
      </c>
      <c r="Q56" s="18" t="n">
        <v>1.18959763</v>
      </c>
      <c r="R56" s="20" t="n">
        <v>0.5711204</v>
      </c>
    </row>
    <row r="57" spans="1:18">
      <c r="A57" s="15" t="s">
        <v>480</v>
      </c>
      <c r="B57" s="17" t="n">
        <v>3737</v>
      </c>
      <c r="C57" s="18">
        <f>(3115.0/B57*100)</f>
        <v/>
      </c>
      <c r="D57" s="19" t="n">
        <v>622</v>
      </c>
      <c r="E57" s="18" t="n">
        <v>28.43758198</v>
      </c>
      <c r="F57" s="20" t="n">
        <v>2.27015581</v>
      </c>
      <c r="G57" s="18" t="n">
        <v>66.54491428999999</v>
      </c>
      <c r="H57" s="20" t="n">
        <v>2.21593134</v>
      </c>
      <c r="I57" s="18" t="n">
        <v>0</v>
      </c>
      <c r="J57" s="20" t="n">
        <v>0</v>
      </c>
      <c r="K57" s="18" t="n">
        <v>2.86413674</v>
      </c>
      <c r="L57" s="20" t="n">
        <v>0.68046571</v>
      </c>
      <c r="M57" s="18" t="n">
        <v>0</v>
      </c>
      <c r="N57" s="20" t="n">
        <v>0</v>
      </c>
      <c r="O57" s="18" t="n">
        <v>0.19483134</v>
      </c>
      <c r="P57" s="20" t="n">
        <v>0.19506746</v>
      </c>
      <c r="Q57" s="18" t="n">
        <v>1.95853564</v>
      </c>
      <c r="R57" s="20" t="n">
        <v>0.70001519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44.83580121</v>
      </c>
      <c r="F59" s="20" t="n">
        <v>3.67673225</v>
      </c>
      <c r="G59" s="18" t="n">
        <v>49.23880921</v>
      </c>
      <c r="H59" s="20" t="n">
        <v>3.46560543</v>
      </c>
      <c r="I59" s="18" t="n">
        <v>0</v>
      </c>
      <c r="J59" s="20" t="n">
        <v>0</v>
      </c>
      <c r="K59" s="18" t="n">
        <v>1.52574423</v>
      </c>
      <c r="L59" s="20" t="n">
        <v>0.6297383600000001</v>
      </c>
      <c r="M59" s="18" t="n">
        <v>0</v>
      </c>
      <c r="N59" s="20" t="n">
        <v>0</v>
      </c>
      <c r="O59" s="18" t="n">
        <v>2.45436435</v>
      </c>
      <c r="P59" s="20" t="n">
        <v>0.9524833</v>
      </c>
      <c r="Q59" s="18" t="n">
        <v>1.945281</v>
      </c>
      <c r="R59" s="20" t="n">
        <v>0.75770402</v>
      </c>
    </row>
    <row r="60" spans="1:18">
      <c r="A60" s="15" t="s">
        <v>484</v>
      </c>
      <c r="B60" s="17" t="n">
        <v>2451</v>
      </c>
      <c r="C60" s="18">
        <f>(2043.0/B60*100)</f>
        <v/>
      </c>
      <c r="D60" s="19" t="n">
        <v>408</v>
      </c>
      <c r="E60" s="18" t="n">
        <v>37.08835616</v>
      </c>
      <c r="F60" s="20" t="n">
        <v>2.981958</v>
      </c>
      <c r="G60" s="18" t="n">
        <v>43.07977186</v>
      </c>
      <c r="H60" s="20" t="n">
        <v>2.83685262</v>
      </c>
      <c r="I60" s="18" t="n">
        <v>0</v>
      </c>
      <c r="J60" s="20" t="n">
        <v>0</v>
      </c>
      <c r="K60" s="18" t="n">
        <v>10.12117862</v>
      </c>
      <c r="L60" s="20" t="n">
        <v>1.5954396</v>
      </c>
      <c r="M60" s="18" t="n">
        <v>0</v>
      </c>
      <c r="N60" s="20" t="n">
        <v>0</v>
      </c>
      <c r="O60" s="18" t="n">
        <v>1.57716553</v>
      </c>
      <c r="P60" s="20" t="n">
        <v>0.6209309</v>
      </c>
      <c r="Q60" s="18" t="n">
        <v>8.133527839999999</v>
      </c>
      <c r="R60" s="20" t="n">
        <v>1.5614609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32.30216953</v>
      </c>
      <c r="F63" s="20" t="n">
        <v>2.76043476</v>
      </c>
      <c r="G63" s="18" t="n">
        <v>55.70822614</v>
      </c>
      <c r="H63" s="20" t="n">
        <v>2.51501523</v>
      </c>
      <c r="I63" s="18" t="n">
        <v>0</v>
      </c>
      <c r="J63" s="20" t="n">
        <v>0</v>
      </c>
      <c r="K63" s="18" t="n">
        <v>5.81403834</v>
      </c>
      <c r="L63" s="20" t="n">
        <v>1.04920087</v>
      </c>
      <c r="M63" s="18" t="n">
        <v>0</v>
      </c>
      <c r="N63" s="20" t="n">
        <v>0</v>
      </c>
      <c r="O63" s="18" t="n">
        <v>0.67752644</v>
      </c>
      <c r="P63" s="20" t="n">
        <v>0.39701013</v>
      </c>
      <c r="Q63" s="18" t="n">
        <v>5.49803954</v>
      </c>
      <c r="R63" s="20" t="n">
        <v>1.08396167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18.44536124</v>
      </c>
      <c r="F65" s="20" t="n">
        <v>2.12040139</v>
      </c>
      <c r="G65" s="18" t="n">
        <v>76.77079655</v>
      </c>
      <c r="H65" s="20" t="n">
        <v>2.45173487</v>
      </c>
      <c r="I65" s="18" t="n">
        <v>0</v>
      </c>
      <c r="J65" s="20" t="n">
        <v>0</v>
      </c>
      <c r="K65" s="18" t="n">
        <v>4.48750595</v>
      </c>
      <c r="L65" s="20" t="n">
        <v>1.26791387</v>
      </c>
      <c r="M65" s="18" t="n">
        <v>0</v>
      </c>
      <c r="N65" s="20" t="n">
        <v>0</v>
      </c>
      <c r="O65" s="18" t="n">
        <v>0.29633626</v>
      </c>
      <c r="P65" s="20" t="n">
        <v>0.29592583</v>
      </c>
      <c r="Q65" s="18" t="n">
        <v>0</v>
      </c>
      <c r="R65" s="20" t="n">
        <v>0</v>
      </c>
    </row>
    <row r="66" spans="1:18">
      <c r="A66" s="15" t="s">
        <v>490</v>
      </c>
      <c r="B66" s="17" t="n">
        <v>2634</v>
      </c>
      <c r="C66" s="18">
        <f>(2197.0/B66*100)</f>
        <v/>
      </c>
      <c r="D66" s="19" t="n">
        <v>437</v>
      </c>
      <c r="E66" s="18" t="n">
        <v>22.73083147</v>
      </c>
      <c r="F66" s="20" t="n">
        <v>2.24192232</v>
      </c>
      <c r="G66" s="18" t="n">
        <v>66.21894813</v>
      </c>
      <c r="H66" s="20" t="n">
        <v>2.55656222</v>
      </c>
      <c r="I66" s="18" t="n">
        <v>0</v>
      </c>
      <c r="J66" s="20" t="n">
        <v>0</v>
      </c>
      <c r="K66" s="18" t="n">
        <v>6.93872628</v>
      </c>
      <c r="L66" s="20" t="n">
        <v>1.36143877</v>
      </c>
      <c r="M66" s="18" t="n">
        <v>2.77458911</v>
      </c>
      <c r="N66" s="20" t="n">
        <v>0.92229222</v>
      </c>
      <c r="O66" s="18" t="n">
        <v>0</v>
      </c>
      <c r="P66" s="20" t="n">
        <v>0</v>
      </c>
      <c r="Q66" s="18" t="n">
        <v>1.33690501</v>
      </c>
      <c r="R66" s="20" t="n">
        <v>0.56403792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26.34667543</v>
      </c>
      <c r="F69" s="20" t="n">
        <v>5.1615158</v>
      </c>
      <c r="G69" s="18" t="n">
        <v>70.7502851</v>
      </c>
      <c r="H69" s="20" t="n">
        <v>5.12610385</v>
      </c>
      <c r="I69" s="18" t="n">
        <v>0</v>
      </c>
      <c r="J69" s="20" t="n">
        <v>0</v>
      </c>
      <c r="K69" s="18" t="n">
        <v>0</v>
      </c>
      <c r="L69" s="20" t="n">
        <v>0</v>
      </c>
      <c r="M69" s="18" t="n">
        <v>0</v>
      </c>
      <c r="N69" s="20" t="n">
        <v>0</v>
      </c>
      <c r="O69" s="18" t="n">
        <v>0.81481607</v>
      </c>
      <c r="P69" s="20" t="n">
        <v>0.85392014</v>
      </c>
      <c r="Q69" s="18" t="n">
        <v>2.08822339</v>
      </c>
      <c r="R69" s="20" t="n">
        <v>1.44677741</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36.73581381</v>
      </c>
      <c r="F71" s="20" t="n">
        <v>2.19362555</v>
      </c>
      <c r="G71" s="18" t="n">
        <v>63.04369775</v>
      </c>
      <c r="H71" s="20" t="n">
        <v>2.21317877</v>
      </c>
      <c r="I71" s="18" t="n">
        <v>0</v>
      </c>
      <c r="J71" s="20" t="n">
        <v>0</v>
      </c>
      <c r="K71" s="18" t="n">
        <v>0</v>
      </c>
      <c r="L71" s="20" t="n">
        <v>0</v>
      </c>
      <c r="M71" s="18" t="n">
        <v>0</v>
      </c>
      <c r="N71" s="20" t="n">
        <v>0</v>
      </c>
      <c r="O71" s="18" t="n">
        <v>0</v>
      </c>
      <c r="P71" s="20" t="n">
        <v>0</v>
      </c>
      <c r="Q71" s="18" t="n">
        <v>0.22048844</v>
      </c>
      <c r="R71" s="20" t="n">
        <v>0.21977379</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16.09373107</v>
      </c>
      <c r="F76" s="20" t="n">
        <v>1.84638584</v>
      </c>
      <c r="G76" s="18" t="n">
        <v>69.63679406</v>
      </c>
      <c r="H76" s="20" t="n">
        <v>2.63435433</v>
      </c>
      <c r="I76" s="18" t="n">
        <v>0</v>
      </c>
      <c r="J76" s="20" t="n">
        <v>0</v>
      </c>
      <c r="K76" s="18" t="n">
        <v>10.4976923</v>
      </c>
      <c r="L76" s="20" t="n">
        <v>1.826125</v>
      </c>
      <c r="M76" s="18" t="n">
        <v>0</v>
      </c>
      <c r="N76" s="20" t="n">
        <v>0</v>
      </c>
      <c r="O76" s="18" t="n">
        <v>0</v>
      </c>
      <c r="P76" s="20" t="n">
        <v>0</v>
      </c>
      <c r="Q76" s="18" t="n">
        <v>3.77178258</v>
      </c>
      <c r="R76" s="20" t="n">
        <v>1.31134972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23.9919078</v>
      </c>
      <c r="F80" s="20" t="n">
        <v>2.11450893</v>
      </c>
      <c r="G80" s="18" t="n">
        <v>75.64225894</v>
      </c>
      <c r="H80" s="20" t="n">
        <v>2.17110204</v>
      </c>
      <c r="I80" s="18" t="n">
        <v>0</v>
      </c>
      <c r="J80" s="20" t="n">
        <v>0</v>
      </c>
      <c r="K80" s="18" t="n">
        <v>0</v>
      </c>
      <c r="L80" s="20" t="n">
        <v>0</v>
      </c>
      <c r="M80" s="18" t="n">
        <v>0</v>
      </c>
      <c r="N80" s="20" t="n">
        <v>0</v>
      </c>
      <c r="O80" s="18" t="n">
        <v>0</v>
      </c>
      <c r="P80" s="20" t="n">
        <v>0</v>
      </c>
      <c r="Q80" s="18" t="n">
        <v>0.36583325</v>
      </c>
      <c r="R80" s="20" t="n">
        <v>0.27128025</v>
      </c>
    </row>
    <row r="81" spans="1:18">
      <c r="A81" s="15" t="s">
        <v>505</v>
      </c>
      <c r="B81" s="17" t="n">
        <v>870</v>
      </c>
      <c r="C81" s="18">
        <f>(720.0/B81*100)</f>
        <v/>
      </c>
      <c r="D81" s="19" t="n">
        <v>150</v>
      </c>
      <c r="E81" s="18" t="n">
        <v>9.296916980000001</v>
      </c>
      <c r="F81" s="20" t="n">
        <v>3.14068505</v>
      </c>
      <c r="G81" s="18" t="n">
        <v>84.04202371</v>
      </c>
      <c r="H81" s="20" t="n">
        <v>3.67591478</v>
      </c>
      <c r="I81" s="18" t="n">
        <v>0</v>
      </c>
      <c r="J81" s="20" t="n">
        <v>0</v>
      </c>
      <c r="K81" s="18" t="n">
        <v>5.0198769</v>
      </c>
      <c r="L81" s="20" t="n">
        <v>1.85253055</v>
      </c>
      <c r="M81" s="18" t="n">
        <v>0</v>
      </c>
      <c r="N81" s="20" t="n">
        <v>0</v>
      </c>
      <c r="O81" s="18" t="n">
        <v>1.07518904</v>
      </c>
      <c r="P81" s="20" t="n">
        <v>1.02673746</v>
      </c>
      <c r="Q81" s="18" t="n">
        <v>0.56599338</v>
      </c>
      <c r="R81" s="20" t="n">
        <v>0.55955235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34.09435617</v>
      </c>
      <c r="F44" s="20" t="n">
        <v>2.32164647</v>
      </c>
      <c r="G44" s="18" t="n">
        <v>11.6367093</v>
      </c>
      <c r="H44" s="20" t="n">
        <v>1.65872212</v>
      </c>
      <c r="I44" s="18" t="n">
        <v>0</v>
      </c>
      <c r="J44" s="20" t="n">
        <v>0</v>
      </c>
      <c r="K44" s="18" t="n">
        <v>11.35697801</v>
      </c>
      <c r="L44" s="20" t="n">
        <v>1.87106922</v>
      </c>
      <c r="M44" s="18" t="n">
        <v>0</v>
      </c>
      <c r="N44" s="20" t="n">
        <v>0</v>
      </c>
      <c r="O44" s="18" t="n">
        <v>0</v>
      </c>
      <c r="P44" s="20" t="n">
        <v>0</v>
      </c>
      <c r="Q44" s="18" t="n">
        <v>42.91195652</v>
      </c>
      <c r="R44" s="20" t="n">
        <v>2.80813705</v>
      </c>
    </row>
    <row r="45" spans="1:18">
      <c r="A45" s="15" t="s">
        <v>468</v>
      </c>
      <c r="B45" s="17" t="n">
        <v>2670</v>
      </c>
      <c r="C45" s="18">
        <f>(2219.0/B45*100)</f>
        <v/>
      </c>
      <c r="D45" s="19" t="n">
        <v>451</v>
      </c>
      <c r="E45" s="18" t="n">
        <v>29.07161104</v>
      </c>
      <c r="F45" s="20" t="n">
        <v>2.5105686</v>
      </c>
      <c r="G45" s="18" t="n">
        <v>4.75090207</v>
      </c>
      <c r="H45" s="20" t="n">
        <v>0.98988361</v>
      </c>
      <c r="I45" s="18" t="n">
        <v>0</v>
      </c>
      <c r="J45" s="20" t="n">
        <v>0</v>
      </c>
      <c r="K45" s="18" t="n">
        <v>13.79578767</v>
      </c>
      <c r="L45" s="20" t="n">
        <v>1.69468372</v>
      </c>
      <c r="M45" s="18" t="n">
        <v>0.66872063</v>
      </c>
      <c r="N45" s="20" t="n">
        <v>0.35859384</v>
      </c>
      <c r="O45" s="18" t="n">
        <v>0.35375039</v>
      </c>
      <c r="P45" s="20" t="n">
        <v>0.36968623</v>
      </c>
      <c r="Q45" s="18" t="n">
        <v>51.35922821</v>
      </c>
      <c r="R45" s="20" t="n">
        <v>2.42388276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16.86461134</v>
      </c>
      <c r="F54" s="20" t="n">
        <v>1.96789031</v>
      </c>
      <c r="G54" s="18" t="n">
        <v>15.79938664</v>
      </c>
      <c r="H54" s="20" t="n">
        <v>1.80046842</v>
      </c>
      <c r="I54" s="18" t="n">
        <v>0</v>
      </c>
      <c r="J54" s="20" t="n">
        <v>0</v>
      </c>
      <c r="K54" s="18" t="n">
        <v>9.10732973</v>
      </c>
      <c r="L54" s="20" t="n">
        <v>1.47248374</v>
      </c>
      <c r="M54" s="18" t="n">
        <v>0</v>
      </c>
      <c r="N54" s="20" t="n">
        <v>0</v>
      </c>
      <c r="O54" s="18" t="n">
        <v>0.21955814</v>
      </c>
      <c r="P54" s="20" t="n">
        <v>0.22719833</v>
      </c>
      <c r="Q54" s="18" t="n">
        <v>58.00911416</v>
      </c>
      <c r="R54" s="20" t="n">
        <v>2.4260406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45.57236929</v>
      </c>
      <c r="F56" s="20" t="n">
        <v>2.38303222</v>
      </c>
      <c r="G56" s="18" t="n">
        <v>8.33877537</v>
      </c>
      <c r="H56" s="20" t="n">
        <v>1.03273843</v>
      </c>
      <c r="I56" s="18" t="n">
        <v>0</v>
      </c>
      <c r="J56" s="20" t="n">
        <v>0</v>
      </c>
      <c r="K56" s="18" t="n">
        <v>4.13256341</v>
      </c>
      <c r="L56" s="20" t="n">
        <v>0.8630254000000001</v>
      </c>
      <c r="M56" s="18" t="n">
        <v>0</v>
      </c>
      <c r="N56" s="20" t="n">
        <v>0</v>
      </c>
      <c r="O56" s="18" t="n">
        <v>0</v>
      </c>
      <c r="P56" s="20" t="n">
        <v>0</v>
      </c>
      <c r="Q56" s="18" t="n">
        <v>41.95629193</v>
      </c>
      <c r="R56" s="20" t="n">
        <v>2.28306055</v>
      </c>
    </row>
    <row r="57" spans="1:18">
      <c r="A57" s="15" t="s">
        <v>480</v>
      </c>
      <c r="B57" s="17" t="n">
        <v>3737</v>
      </c>
      <c r="C57" s="18">
        <f>(3115.0/B57*100)</f>
        <v/>
      </c>
      <c r="D57" s="19" t="n">
        <v>622</v>
      </c>
      <c r="E57" s="18" t="n">
        <v>30.15882015</v>
      </c>
      <c r="F57" s="20" t="n">
        <v>2.08736614</v>
      </c>
      <c r="G57" s="18" t="n">
        <v>11.509694</v>
      </c>
      <c r="H57" s="20" t="n">
        <v>1.46367137</v>
      </c>
      <c r="I57" s="18" t="n">
        <v>0</v>
      </c>
      <c r="J57" s="20" t="n">
        <v>0</v>
      </c>
      <c r="K57" s="18" t="n">
        <v>7.1911295</v>
      </c>
      <c r="L57" s="20" t="n">
        <v>1.22752122</v>
      </c>
      <c r="M57" s="18" t="n">
        <v>0</v>
      </c>
      <c r="N57" s="20" t="n">
        <v>0</v>
      </c>
      <c r="O57" s="18" t="n">
        <v>0</v>
      </c>
      <c r="P57" s="20" t="n">
        <v>0</v>
      </c>
      <c r="Q57" s="18" t="n">
        <v>51.14035635</v>
      </c>
      <c r="R57" s="20" t="n">
        <v>2.26969962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34.12303535</v>
      </c>
      <c r="F59" s="20" t="n">
        <v>2.82897175</v>
      </c>
      <c r="G59" s="18" t="n">
        <v>8.471047199999999</v>
      </c>
      <c r="H59" s="20" t="n">
        <v>1.84283235</v>
      </c>
      <c r="I59" s="18" t="n">
        <v>0</v>
      </c>
      <c r="J59" s="20" t="n">
        <v>0</v>
      </c>
      <c r="K59" s="18" t="n">
        <v>4.32076522</v>
      </c>
      <c r="L59" s="20" t="n">
        <v>1.00289481</v>
      </c>
      <c r="M59" s="18" t="n">
        <v>0</v>
      </c>
      <c r="N59" s="20" t="n">
        <v>0</v>
      </c>
      <c r="O59" s="18" t="n">
        <v>0</v>
      </c>
      <c r="P59" s="20" t="n">
        <v>0</v>
      </c>
      <c r="Q59" s="18" t="n">
        <v>53.08515223</v>
      </c>
      <c r="R59" s="20" t="n">
        <v>3.26898453</v>
      </c>
    </row>
    <row r="60" spans="1:18">
      <c r="A60" s="15" t="s">
        <v>484</v>
      </c>
      <c r="B60" s="17" t="n">
        <v>2451</v>
      </c>
      <c r="C60" s="18">
        <f>(2043.0/B60*100)</f>
        <v/>
      </c>
      <c r="D60" s="19" t="n">
        <v>408</v>
      </c>
      <c r="E60" s="18" t="n">
        <v>20.42865008</v>
      </c>
      <c r="F60" s="20" t="n">
        <v>1.97918466</v>
      </c>
      <c r="G60" s="18" t="n">
        <v>8.16510804</v>
      </c>
      <c r="H60" s="20" t="n">
        <v>1.55229349</v>
      </c>
      <c r="I60" s="18" t="n">
        <v>0</v>
      </c>
      <c r="J60" s="20" t="n">
        <v>0</v>
      </c>
      <c r="K60" s="18" t="n">
        <v>17.67788726</v>
      </c>
      <c r="L60" s="20" t="n">
        <v>1.99723998</v>
      </c>
      <c r="M60" s="18" t="n">
        <v>0</v>
      </c>
      <c r="N60" s="20" t="n">
        <v>0</v>
      </c>
      <c r="O60" s="18" t="n">
        <v>0</v>
      </c>
      <c r="P60" s="20" t="n">
        <v>0</v>
      </c>
      <c r="Q60" s="18" t="n">
        <v>53.72835462</v>
      </c>
      <c r="R60" s="20" t="n">
        <v>2.49040321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15.53799243</v>
      </c>
      <c r="F63" s="20" t="n">
        <v>1.89283666</v>
      </c>
      <c r="G63" s="18" t="n">
        <v>5.93746638</v>
      </c>
      <c r="H63" s="20" t="n">
        <v>1.1650344</v>
      </c>
      <c r="I63" s="18" t="n">
        <v>0</v>
      </c>
      <c r="J63" s="20" t="n">
        <v>0</v>
      </c>
      <c r="K63" s="18" t="n">
        <v>11.83050304</v>
      </c>
      <c r="L63" s="20" t="n">
        <v>1.76461877</v>
      </c>
      <c r="M63" s="18" t="n">
        <v>0</v>
      </c>
      <c r="N63" s="20" t="n">
        <v>0</v>
      </c>
      <c r="O63" s="18" t="n">
        <v>0</v>
      </c>
      <c r="P63" s="20" t="n">
        <v>0</v>
      </c>
      <c r="Q63" s="18" t="n">
        <v>66.69403815</v>
      </c>
      <c r="R63" s="20" t="n">
        <v>2.50485412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33.09771891</v>
      </c>
      <c r="F65" s="20" t="n">
        <v>2.73333103</v>
      </c>
      <c r="G65" s="18" t="n">
        <v>27.01634363</v>
      </c>
      <c r="H65" s="20" t="n">
        <v>2.82379521</v>
      </c>
      <c r="I65" s="18" t="n">
        <v>0</v>
      </c>
      <c r="J65" s="20" t="n">
        <v>0</v>
      </c>
      <c r="K65" s="18" t="n">
        <v>8.503531560000001</v>
      </c>
      <c r="L65" s="20" t="n">
        <v>1.72358429</v>
      </c>
      <c r="M65" s="18" t="n">
        <v>0</v>
      </c>
      <c r="N65" s="20" t="n">
        <v>0</v>
      </c>
      <c r="O65" s="18" t="n">
        <v>0</v>
      </c>
      <c r="P65" s="20" t="n">
        <v>0</v>
      </c>
      <c r="Q65" s="18" t="n">
        <v>31.3824059</v>
      </c>
      <c r="R65" s="20" t="n">
        <v>2.72804055</v>
      </c>
    </row>
    <row r="66" spans="1:18">
      <c r="A66" s="15" t="s">
        <v>490</v>
      </c>
      <c r="B66" s="17" t="n">
        <v>2634</v>
      </c>
      <c r="C66" s="18">
        <f>(2197.0/B66*100)</f>
        <v/>
      </c>
      <c r="D66" s="19" t="n">
        <v>437</v>
      </c>
      <c r="E66" s="18" t="n">
        <v>21.66057736</v>
      </c>
      <c r="F66" s="20" t="n">
        <v>1.94257868</v>
      </c>
      <c r="G66" s="18" t="n">
        <v>20.42251182</v>
      </c>
      <c r="H66" s="20" t="n">
        <v>2.01046976</v>
      </c>
      <c r="I66" s="18" t="n">
        <v>0</v>
      </c>
      <c r="J66" s="20" t="n">
        <v>0</v>
      </c>
      <c r="K66" s="18" t="n">
        <v>13.75745145</v>
      </c>
      <c r="L66" s="20" t="n">
        <v>1.95223749</v>
      </c>
      <c r="M66" s="18" t="n">
        <v>0.23129474</v>
      </c>
      <c r="N66" s="20" t="n">
        <v>0.22201684</v>
      </c>
      <c r="O66" s="18" t="n">
        <v>0</v>
      </c>
      <c r="P66" s="20" t="n">
        <v>0</v>
      </c>
      <c r="Q66" s="18" t="n">
        <v>43.92816464</v>
      </c>
      <c r="R66" s="20" t="n">
        <v>2.83171249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38.83798536</v>
      </c>
      <c r="F69" s="20" t="n">
        <v>3.87860626</v>
      </c>
      <c r="G69" s="18" t="n">
        <v>11.49874562</v>
      </c>
      <c r="H69" s="20" t="n">
        <v>2.56990527</v>
      </c>
      <c r="I69" s="18" t="n">
        <v>0</v>
      </c>
      <c r="J69" s="20" t="n">
        <v>0</v>
      </c>
      <c r="K69" s="18" t="n">
        <v>2.03655987</v>
      </c>
      <c r="L69" s="20" t="n">
        <v>0.30684824</v>
      </c>
      <c r="M69" s="18" t="n">
        <v>0</v>
      </c>
      <c r="N69" s="20" t="n">
        <v>0</v>
      </c>
      <c r="O69" s="18" t="n">
        <v>0</v>
      </c>
      <c r="P69" s="20" t="n">
        <v>0</v>
      </c>
      <c r="Q69" s="18" t="n">
        <v>47.62670915</v>
      </c>
      <c r="R69" s="20" t="n">
        <v>4.27409843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43.29120161</v>
      </c>
      <c r="F71" s="20" t="n">
        <v>2.74194171</v>
      </c>
      <c r="G71" s="18" t="n">
        <v>47.40429195</v>
      </c>
      <c r="H71" s="20" t="n">
        <v>2.63662362</v>
      </c>
      <c r="I71" s="18" t="n">
        <v>0</v>
      </c>
      <c r="J71" s="20" t="n">
        <v>0</v>
      </c>
      <c r="K71" s="18" t="n">
        <v>0.22926289</v>
      </c>
      <c r="L71" s="20" t="n">
        <v>0.23013081</v>
      </c>
      <c r="M71" s="18" t="n">
        <v>0</v>
      </c>
      <c r="N71" s="20" t="n">
        <v>0</v>
      </c>
      <c r="O71" s="18" t="n">
        <v>0</v>
      </c>
      <c r="P71" s="20" t="n">
        <v>0</v>
      </c>
      <c r="Q71" s="18" t="n">
        <v>9.075243540000001</v>
      </c>
      <c r="R71" s="20" t="n">
        <v>1.3370502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26.67625338</v>
      </c>
      <c r="F76" s="20" t="n">
        <v>2.44043368</v>
      </c>
      <c r="G76" s="18" t="n">
        <v>13.34277653</v>
      </c>
      <c r="H76" s="20" t="n">
        <v>1.69811179</v>
      </c>
      <c r="I76" s="18" t="n">
        <v>0</v>
      </c>
      <c r="J76" s="20" t="n">
        <v>0</v>
      </c>
      <c r="K76" s="18" t="n">
        <v>19.64092213</v>
      </c>
      <c r="L76" s="20" t="n">
        <v>2.0816813</v>
      </c>
      <c r="M76" s="18" t="n">
        <v>0</v>
      </c>
      <c r="N76" s="20" t="n">
        <v>0</v>
      </c>
      <c r="O76" s="18" t="n">
        <v>0</v>
      </c>
      <c r="P76" s="20" t="n">
        <v>0</v>
      </c>
      <c r="Q76" s="18" t="n">
        <v>40.34004797</v>
      </c>
      <c r="R76" s="20" t="n">
        <v>2.03565195</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67.11494965</v>
      </c>
      <c r="F80" s="20" t="n">
        <v>2.51625187</v>
      </c>
      <c r="G80" s="18" t="n">
        <v>14.87658381</v>
      </c>
      <c r="H80" s="20" t="n">
        <v>1.87688912</v>
      </c>
      <c r="I80" s="18" t="n">
        <v>0</v>
      </c>
      <c r="J80" s="20" t="n">
        <v>0</v>
      </c>
      <c r="K80" s="18" t="n">
        <v>0</v>
      </c>
      <c r="L80" s="20" t="n">
        <v>0</v>
      </c>
      <c r="M80" s="18" t="n">
        <v>0</v>
      </c>
      <c r="N80" s="20" t="n">
        <v>0</v>
      </c>
      <c r="O80" s="18" t="n">
        <v>0</v>
      </c>
      <c r="P80" s="20" t="n">
        <v>0</v>
      </c>
      <c r="Q80" s="18" t="n">
        <v>18.00846653</v>
      </c>
      <c r="R80" s="20" t="n">
        <v>2.04380052</v>
      </c>
    </row>
    <row r="81" spans="1:18">
      <c r="A81" s="15" t="s">
        <v>505</v>
      </c>
      <c r="B81" s="17" t="n">
        <v>870</v>
      </c>
      <c r="C81" s="18">
        <f>(720.0/B81*100)</f>
        <v/>
      </c>
      <c r="D81" s="19" t="n">
        <v>150</v>
      </c>
      <c r="E81" s="18" t="n">
        <v>28.19700706</v>
      </c>
      <c r="F81" s="20" t="n">
        <v>2.85426896</v>
      </c>
      <c r="G81" s="18" t="n">
        <v>28.37533415</v>
      </c>
      <c r="H81" s="20" t="n">
        <v>3.01896199</v>
      </c>
      <c r="I81" s="18" t="n">
        <v>0</v>
      </c>
      <c r="J81" s="20" t="n">
        <v>0</v>
      </c>
      <c r="K81" s="18" t="n">
        <v>16.57911024</v>
      </c>
      <c r="L81" s="20" t="n">
        <v>3.1376325</v>
      </c>
      <c r="M81" s="18" t="n">
        <v>0</v>
      </c>
      <c r="N81" s="20" t="n">
        <v>0</v>
      </c>
      <c r="O81" s="18" t="n">
        <v>0</v>
      </c>
      <c r="P81" s="20" t="n">
        <v>0</v>
      </c>
      <c r="Q81" s="18" t="n">
        <v>26.84854855</v>
      </c>
      <c r="R81" s="20" t="n">
        <v>3.77140275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47.02028433</v>
      </c>
      <c r="F44" s="20" t="n">
        <v>2.8119343</v>
      </c>
      <c r="G44" s="18" t="n">
        <v>35.27924556</v>
      </c>
      <c r="H44" s="20" t="n">
        <v>2.77927775</v>
      </c>
      <c r="I44" s="18" t="n">
        <v>0</v>
      </c>
      <c r="J44" s="20" t="n">
        <v>0</v>
      </c>
      <c r="K44" s="18" t="n">
        <v>11.58073964</v>
      </c>
      <c r="L44" s="20" t="n">
        <v>1.8932284</v>
      </c>
      <c r="M44" s="18" t="n">
        <v>0</v>
      </c>
      <c r="N44" s="20" t="n">
        <v>0</v>
      </c>
      <c r="O44" s="18" t="n">
        <v>0</v>
      </c>
      <c r="P44" s="20" t="n">
        <v>0</v>
      </c>
      <c r="Q44" s="18" t="n">
        <v>6.11973047</v>
      </c>
      <c r="R44" s="20" t="n">
        <v>1.21848033</v>
      </c>
    </row>
    <row r="45" spans="1:18">
      <c r="A45" s="15" t="s">
        <v>468</v>
      </c>
      <c r="B45" s="17" t="n">
        <v>2670</v>
      </c>
      <c r="C45" s="18">
        <f>(2219.0/B45*100)</f>
        <v/>
      </c>
      <c r="D45" s="19" t="n">
        <v>451</v>
      </c>
      <c r="E45" s="18" t="n">
        <v>44.64120385</v>
      </c>
      <c r="F45" s="20" t="n">
        <v>2.34839258</v>
      </c>
      <c r="G45" s="18" t="n">
        <v>35.20509615</v>
      </c>
      <c r="H45" s="20" t="n">
        <v>2.27699232</v>
      </c>
      <c r="I45" s="18" t="n">
        <v>0</v>
      </c>
      <c r="J45" s="20" t="n">
        <v>0</v>
      </c>
      <c r="K45" s="18" t="n">
        <v>14.06998706</v>
      </c>
      <c r="L45" s="20" t="n">
        <v>1.68865039</v>
      </c>
      <c r="M45" s="18" t="n">
        <v>1.42582942</v>
      </c>
      <c r="N45" s="20" t="n">
        <v>0.62146797</v>
      </c>
      <c r="O45" s="18" t="n">
        <v>0.88412132</v>
      </c>
      <c r="P45" s="20" t="n">
        <v>0.45055806</v>
      </c>
      <c r="Q45" s="18" t="n">
        <v>3.7737622</v>
      </c>
      <c r="R45" s="20" t="n">
        <v>0.75373681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53.88328361</v>
      </c>
      <c r="F54" s="20" t="n">
        <v>2.69617766</v>
      </c>
      <c r="G54" s="18" t="n">
        <v>32.10032916</v>
      </c>
      <c r="H54" s="20" t="n">
        <v>2.22142088</v>
      </c>
      <c r="I54" s="18" t="n">
        <v>0</v>
      </c>
      <c r="J54" s="20" t="n">
        <v>0</v>
      </c>
      <c r="K54" s="18" t="n">
        <v>9.32508913</v>
      </c>
      <c r="L54" s="20" t="n">
        <v>1.54865507</v>
      </c>
      <c r="M54" s="18" t="n">
        <v>0</v>
      </c>
      <c r="N54" s="20" t="n">
        <v>0</v>
      </c>
      <c r="O54" s="18" t="n">
        <v>0.2456787</v>
      </c>
      <c r="P54" s="20" t="n">
        <v>0.24456584</v>
      </c>
      <c r="Q54" s="18" t="n">
        <v>4.4456194</v>
      </c>
      <c r="R54" s="20" t="n">
        <v>1.17818553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62.5154577</v>
      </c>
      <c r="F56" s="20" t="n">
        <v>2.15980269</v>
      </c>
      <c r="G56" s="18" t="n">
        <v>31.2070885</v>
      </c>
      <c r="H56" s="20" t="n">
        <v>2.02766773</v>
      </c>
      <c r="I56" s="18" t="n">
        <v>0</v>
      </c>
      <c r="J56" s="20" t="n">
        <v>0</v>
      </c>
      <c r="K56" s="18" t="n">
        <v>4.32620315</v>
      </c>
      <c r="L56" s="20" t="n">
        <v>0.88192867</v>
      </c>
      <c r="M56" s="18" t="n">
        <v>0</v>
      </c>
      <c r="N56" s="20" t="n">
        <v>0</v>
      </c>
      <c r="O56" s="18" t="n">
        <v>0</v>
      </c>
      <c r="P56" s="20" t="n">
        <v>0</v>
      </c>
      <c r="Q56" s="18" t="n">
        <v>1.95125065</v>
      </c>
      <c r="R56" s="20" t="n">
        <v>0.72263153</v>
      </c>
    </row>
    <row r="57" spans="1:18">
      <c r="A57" s="15" t="s">
        <v>480</v>
      </c>
      <c r="B57" s="17" t="n">
        <v>3737</v>
      </c>
      <c r="C57" s="18">
        <f>(3115.0/B57*100)</f>
        <v/>
      </c>
      <c r="D57" s="19" t="n">
        <v>622</v>
      </c>
      <c r="E57" s="18" t="n">
        <v>50.29923428</v>
      </c>
      <c r="F57" s="20" t="n">
        <v>2.42795573</v>
      </c>
      <c r="G57" s="18" t="n">
        <v>38.7045627</v>
      </c>
      <c r="H57" s="20" t="n">
        <v>2.16987669</v>
      </c>
      <c r="I57" s="18" t="n">
        <v>0</v>
      </c>
      <c r="J57" s="20" t="n">
        <v>0</v>
      </c>
      <c r="K57" s="18" t="n">
        <v>7.59688486</v>
      </c>
      <c r="L57" s="20" t="n">
        <v>1.25932088</v>
      </c>
      <c r="M57" s="18" t="n">
        <v>0</v>
      </c>
      <c r="N57" s="20" t="n">
        <v>0</v>
      </c>
      <c r="O57" s="18" t="n">
        <v>0.19483134</v>
      </c>
      <c r="P57" s="20" t="n">
        <v>0.19506746</v>
      </c>
      <c r="Q57" s="18" t="n">
        <v>3.20448682</v>
      </c>
      <c r="R57" s="20" t="n">
        <v>0.86668948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57.29169753</v>
      </c>
      <c r="F59" s="20" t="n">
        <v>3.20682586</v>
      </c>
      <c r="G59" s="18" t="n">
        <v>35.37003685</v>
      </c>
      <c r="H59" s="20" t="n">
        <v>3.07788402</v>
      </c>
      <c r="I59" s="18" t="n">
        <v>0</v>
      </c>
      <c r="J59" s="20" t="n">
        <v>0</v>
      </c>
      <c r="K59" s="18" t="n">
        <v>4.32076522</v>
      </c>
      <c r="L59" s="20" t="n">
        <v>1.00289481</v>
      </c>
      <c r="M59" s="18" t="n">
        <v>0</v>
      </c>
      <c r="N59" s="20" t="n">
        <v>0</v>
      </c>
      <c r="O59" s="18" t="n">
        <v>1.10005291</v>
      </c>
      <c r="P59" s="20" t="n">
        <v>0.56862161</v>
      </c>
      <c r="Q59" s="18" t="n">
        <v>1.9174475</v>
      </c>
      <c r="R59" s="20" t="n">
        <v>0.84212026</v>
      </c>
    </row>
    <row r="60" spans="1:18">
      <c r="A60" s="15" t="s">
        <v>484</v>
      </c>
      <c r="B60" s="17" t="n">
        <v>2451</v>
      </c>
      <c r="C60" s="18">
        <f>(2043.0/B60*100)</f>
        <v/>
      </c>
      <c r="D60" s="19" t="n">
        <v>408</v>
      </c>
      <c r="E60" s="18" t="n">
        <v>48.04807009</v>
      </c>
      <c r="F60" s="20" t="n">
        <v>2.96965817</v>
      </c>
      <c r="G60" s="18" t="n">
        <v>26.94748948</v>
      </c>
      <c r="H60" s="20" t="n">
        <v>2.60782069</v>
      </c>
      <c r="I60" s="18" t="n">
        <v>0</v>
      </c>
      <c r="J60" s="20" t="n">
        <v>0</v>
      </c>
      <c r="K60" s="18" t="n">
        <v>18.92595952</v>
      </c>
      <c r="L60" s="20" t="n">
        <v>2.02343691</v>
      </c>
      <c r="M60" s="18" t="n">
        <v>0</v>
      </c>
      <c r="N60" s="20" t="n">
        <v>0</v>
      </c>
      <c r="O60" s="18" t="n">
        <v>2.15953579</v>
      </c>
      <c r="P60" s="20" t="n">
        <v>0.80088096</v>
      </c>
      <c r="Q60" s="18" t="n">
        <v>3.91894511</v>
      </c>
      <c r="R60" s="20" t="n">
        <v>1.13937559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47.00695501</v>
      </c>
      <c r="F63" s="20" t="n">
        <v>2.60082077</v>
      </c>
      <c r="G63" s="18" t="n">
        <v>35.15176588</v>
      </c>
      <c r="H63" s="20" t="n">
        <v>2.40632545</v>
      </c>
      <c r="I63" s="18" t="n">
        <v>0</v>
      </c>
      <c r="J63" s="20" t="n">
        <v>0</v>
      </c>
      <c r="K63" s="18" t="n">
        <v>11.83050304</v>
      </c>
      <c r="L63" s="20" t="n">
        <v>1.76461877</v>
      </c>
      <c r="M63" s="18" t="n">
        <v>0</v>
      </c>
      <c r="N63" s="20" t="n">
        <v>0</v>
      </c>
      <c r="O63" s="18" t="n">
        <v>0</v>
      </c>
      <c r="P63" s="20" t="n">
        <v>0</v>
      </c>
      <c r="Q63" s="18" t="n">
        <v>6.01077607</v>
      </c>
      <c r="R63" s="20" t="n">
        <v>1.26677804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39.32355274</v>
      </c>
      <c r="F65" s="20" t="n">
        <v>2.61824368</v>
      </c>
      <c r="G65" s="18" t="n">
        <v>50.57594946</v>
      </c>
      <c r="H65" s="20" t="n">
        <v>2.77456505</v>
      </c>
      <c r="I65" s="18" t="n">
        <v>0</v>
      </c>
      <c r="J65" s="20" t="n">
        <v>0</v>
      </c>
      <c r="K65" s="18" t="n">
        <v>8.503531560000001</v>
      </c>
      <c r="L65" s="20" t="n">
        <v>1.72358429</v>
      </c>
      <c r="M65" s="18" t="n">
        <v>0</v>
      </c>
      <c r="N65" s="20" t="n">
        <v>0</v>
      </c>
      <c r="O65" s="18" t="n">
        <v>0</v>
      </c>
      <c r="P65" s="20" t="n">
        <v>0</v>
      </c>
      <c r="Q65" s="18" t="n">
        <v>1.59696625</v>
      </c>
      <c r="R65" s="20" t="n">
        <v>0.70769068</v>
      </c>
    </row>
    <row r="66" spans="1:18">
      <c r="A66" s="15" t="s">
        <v>490</v>
      </c>
      <c r="B66" s="17" t="n">
        <v>2634</v>
      </c>
      <c r="C66" s="18">
        <f>(2197.0/B66*100)</f>
        <v/>
      </c>
      <c r="D66" s="19" t="n">
        <v>437</v>
      </c>
      <c r="E66" s="18" t="n">
        <v>35.28522735</v>
      </c>
      <c r="F66" s="20" t="n">
        <v>2.52188832</v>
      </c>
      <c r="G66" s="18" t="n">
        <v>46.96193338</v>
      </c>
      <c r="H66" s="20" t="n">
        <v>2.66027696</v>
      </c>
      <c r="I66" s="18" t="n">
        <v>0</v>
      </c>
      <c r="J66" s="20" t="n">
        <v>0</v>
      </c>
      <c r="K66" s="18" t="n">
        <v>14.07736124</v>
      </c>
      <c r="L66" s="20" t="n">
        <v>1.96364868</v>
      </c>
      <c r="M66" s="18" t="n">
        <v>0.57198357</v>
      </c>
      <c r="N66" s="20" t="n">
        <v>0.19571202</v>
      </c>
      <c r="O66" s="18" t="n">
        <v>0</v>
      </c>
      <c r="P66" s="20" t="n">
        <v>0</v>
      </c>
      <c r="Q66" s="18" t="n">
        <v>3.10349447</v>
      </c>
      <c r="R66" s="20" t="n">
        <v>0.74798799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58.69405468</v>
      </c>
      <c r="F69" s="20" t="n">
        <v>5.30557434</v>
      </c>
      <c r="G69" s="18" t="n">
        <v>37.32014599</v>
      </c>
      <c r="H69" s="20" t="n">
        <v>4.88358272</v>
      </c>
      <c r="I69" s="18" t="n">
        <v>0</v>
      </c>
      <c r="J69" s="20" t="n">
        <v>0</v>
      </c>
      <c r="K69" s="18" t="n">
        <v>2.03655987</v>
      </c>
      <c r="L69" s="20" t="n">
        <v>0.30684824</v>
      </c>
      <c r="M69" s="18" t="n">
        <v>0</v>
      </c>
      <c r="N69" s="20" t="n">
        <v>0</v>
      </c>
      <c r="O69" s="18" t="n">
        <v>0</v>
      </c>
      <c r="P69" s="20" t="n">
        <v>0</v>
      </c>
      <c r="Q69" s="18" t="n">
        <v>1.94923946</v>
      </c>
      <c r="R69" s="20" t="n">
        <v>1.36016754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57.34454105</v>
      </c>
      <c r="F71" s="20" t="n">
        <v>2.72886294</v>
      </c>
      <c r="G71" s="18" t="n">
        <v>42.42619606</v>
      </c>
      <c r="H71" s="20" t="n">
        <v>2.73479061</v>
      </c>
      <c r="I71" s="18" t="n">
        <v>0</v>
      </c>
      <c r="J71" s="20" t="n">
        <v>0</v>
      </c>
      <c r="K71" s="18" t="n">
        <v>0.22926289</v>
      </c>
      <c r="L71" s="20" t="n">
        <v>0.23013081</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30.60347053</v>
      </c>
      <c r="F76" s="20" t="n">
        <v>2.59127903</v>
      </c>
      <c r="G76" s="18" t="n">
        <v>45.89949189</v>
      </c>
      <c r="H76" s="20" t="n">
        <v>2.64397546</v>
      </c>
      <c r="I76" s="18" t="n">
        <v>0</v>
      </c>
      <c r="J76" s="20" t="n">
        <v>0</v>
      </c>
      <c r="K76" s="18" t="n">
        <v>20.10390005</v>
      </c>
      <c r="L76" s="20" t="n">
        <v>2.06062168</v>
      </c>
      <c r="M76" s="18" t="n">
        <v>0</v>
      </c>
      <c r="N76" s="20" t="n">
        <v>0</v>
      </c>
      <c r="O76" s="18" t="n">
        <v>0</v>
      </c>
      <c r="P76" s="20" t="n">
        <v>0</v>
      </c>
      <c r="Q76" s="18" t="n">
        <v>3.39313753</v>
      </c>
      <c r="R76" s="20" t="n">
        <v>1.21067157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30.57732441</v>
      </c>
      <c r="F80" s="20" t="n">
        <v>2.38600539</v>
      </c>
      <c r="G80" s="18" t="n">
        <v>69.42267559</v>
      </c>
      <c r="H80" s="20" t="n">
        <v>2.38600539</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(720.0/B81*100)</f>
        <v/>
      </c>
      <c r="D81" s="19" t="n">
        <v>150</v>
      </c>
      <c r="E81" s="18" t="n">
        <v>31.92546138</v>
      </c>
      <c r="F81" s="20" t="n">
        <v>2.94245973</v>
      </c>
      <c r="G81" s="18" t="n">
        <v>46.16334698</v>
      </c>
      <c r="H81" s="20" t="n">
        <v>3.93331853</v>
      </c>
      <c r="I81" s="18" t="n">
        <v>0</v>
      </c>
      <c r="J81" s="20" t="n">
        <v>0</v>
      </c>
      <c r="K81" s="18" t="n">
        <v>17.25828426</v>
      </c>
      <c r="L81" s="20" t="n">
        <v>3.1700399</v>
      </c>
      <c r="M81" s="18" t="n">
        <v>0</v>
      </c>
      <c r="N81" s="20" t="n">
        <v>0</v>
      </c>
      <c r="O81" s="18" t="n">
        <v>0</v>
      </c>
      <c r="P81" s="20" t="n">
        <v>0</v>
      </c>
      <c r="Q81" s="18" t="n">
        <v>4.65290738</v>
      </c>
      <c r="R81" s="20" t="n">
        <v>1.50132252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28.30656031</v>
      </c>
      <c r="F44" s="20" t="n">
        <v>2.15472844</v>
      </c>
      <c r="G44" s="18" t="n">
        <v>56.08570491</v>
      </c>
      <c r="H44" s="20" t="n">
        <v>2.69981411</v>
      </c>
      <c r="I44" s="18" t="n">
        <v>0</v>
      </c>
      <c r="J44" s="20" t="n">
        <v>0</v>
      </c>
      <c r="K44" s="18" t="n">
        <v>12.38194113</v>
      </c>
      <c r="L44" s="20" t="n">
        <v>1.8841911</v>
      </c>
      <c r="M44" s="18" t="n">
        <v>0</v>
      </c>
      <c r="N44" s="20" t="n">
        <v>0</v>
      </c>
      <c r="O44" s="18" t="n">
        <v>0.28265558</v>
      </c>
      <c r="P44" s="20" t="n">
        <v>0.27588672</v>
      </c>
      <c r="Q44" s="18" t="n">
        <v>2.94313807</v>
      </c>
      <c r="R44" s="20" t="n">
        <v>0.93570026</v>
      </c>
    </row>
    <row r="45" spans="1:18">
      <c r="A45" s="15" t="s">
        <v>468</v>
      </c>
      <c r="B45" s="17" t="n">
        <v>2670</v>
      </c>
      <c r="C45" s="18">
        <f>(2219.0/B45*100)</f>
        <v/>
      </c>
      <c r="D45" s="19" t="n">
        <v>451</v>
      </c>
      <c r="E45" s="18" t="n">
        <v>46.20053305</v>
      </c>
      <c r="F45" s="20" t="n">
        <v>2.70598134</v>
      </c>
      <c r="G45" s="18" t="n">
        <v>33.51705417</v>
      </c>
      <c r="H45" s="20" t="n">
        <v>2.42929835</v>
      </c>
      <c r="I45" s="18" t="n">
        <v>0</v>
      </c>
      <c r="J45" s="20" t="n">
        <v>0</v>
      </c>
      <c r="K45" s="18" t="n">
        <v>15.22012401</v>
      </c>
      <c r="L45" s="20" t="n">
        <v>1.80857857</v>
      </c>
      <c r="M45" s="18" t="n">
        <v>0.5285193</v>
      </c>
      <c r="N45" s="20" t="n">
        <v>0.36039394</v>
      </c>
      <c r="O45" s="18" t="n">
        <v>1.94003605</v>
      </c>
      <c r="P45" s="20" t="n">
        <v>0.62056458</v>
      </c>
      <c r="Q45" s="18" t="n">
        <v>2.59373342</v>
      </c>
      <c r="R45" s="20" t="n">
        <v>0.7904706500000001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39.43674918</v>
      </c>
      <c r="F54" s="20" t="n">
        <v>2.43247664</v>
      </c>
      <c r="G54" s="18" t="n">
        <v>47.0734294</v>
      </c>
      <c r="H54" s="20" t="n">
        <v>2.08056546</v>
      </c>
      <c r="I54" s="18" t="n">
        <v>0</v>
      </c>
      <c r="J54" s="20" t="n">
        <v>0</v>
      </c>
      <c r="K54" s="18" t="n">
        <v>10.20446741</v>
      </c>
      <c r="L54" s="20" t="n">
        <v>1.71813671</v>
      </c>
      <c r="M54" s="18" t="n">
        <v>0</v>
      </c>
      <c r="N54" s="20" t="n">
        <v>0</v>
      </c>
      <c r="O54" s="18" t="n">
        <v>0.70797646</v>
      </c>
      <c r="P54" s="20" t="n">
        <v>0.40078435</v>
      </c>
      <c r="Q54" s="18" t="n">
        <v>2.57737755</v>
      </c>
      <c r="R54" s="20" t="n">
        <v>0.80016647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44.73154561</v>
      </c>
      <c r="F56" s="20" t="n">
        <v>2.17500387</v>
      </c>
      <c r="G56" s="18" t="n">
        <v>49.51965853</v>
      </c>
      <c r="H56" s="20" t="n">
        <v>2.25941875</v>
      </c>
      <c r="I56" s="18" t="n">
        <v>0</v>
      </c>
      <c r="J56" s="20" t="n">
        <v>0</v>
      </c>
      <c r="K56" s="18" t="n">
        <v>4.87639849</v>
      </c>
      <c r="L56" s="20" t="n">
        <v>0.88527985</v>
      </c>
      <c r="M56" s="18" t="n">
        <v>0</v>
      </c>
      <c r="N56" s="20" t="n">
        <v>0</v>
      </c>
      <c r="O56" s="18" t="n">
        <v>0</v>
      </c>
      <c r="P56" s="20" t="n">
        <v>0</v>
      </c>
      <c r="Q56" s="18" t="n">
        <v>0.87239738</v>
      </c>
      <c r="R56" s="20" t="n">
        <v>0.44246463</v>
      </c>
    </row>
    <row r="57" spans="1:18">
      <c r="A57" s="15" t="s">
        <v>480</v>
      </c>
      <c r="B57" s="17" t="n">
        <v>3737</v>
      </c>
      <c r="C57" s="18">
        <f>(3115.0/B57*100)</f>
        <v/>
      </c>
      <c r="D57" s="19" t="n">
        <v>622</v>
      </c>
      <c r="E57" s="18" t="n">
        <v>53.02869451</v>
      </c>
      <c r="F57" s="20" t="n">
        <v>2.70334213</v>
      </c>
      <c r="G57" s="18" t="n">
        <v>37.95874657</v>
      </c>
      <c r="H57" s="20" t="n">
        <v>2.5070235</v>
      </c>
      <c r="I57" s="18" t="n">
        <v>0</v>
      </c>
      <c r="J57" s="20" t="n">
        <v>0</v>
      </c>
      <c r="K57" s="18" t="n">
        <v>7.86332578</v>
      </c>
      <c r="L57" s="20" t="n">
        <v>1.19444146</v>
      </c>
      <c r="M57" s="18" t="n">
        <v>0</v>
      </c>
      <c r="N57" s="20" t="n">
        <v>0</v>
      </c>
      <c r="O57" s="18" t="n">
        <v>0.26115658</v>
      </c>
      <c r="P57" s="20" t="n">
        <v>0.20584715</v>
      </c>
      <c r="Q57" s="18" t="n">
        <v>0.88807655</v>
      </c>
      <c r="R57" s="20" t="n">
        <v>0.42104386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47.21330414</v>
      </c>
      <c r="F59" s="20" t="n">
        <v>3.36274232</v>
      </c>
      <c r="G59" s="18" t="n">
        <v>45.05229016</v>
      </c>
      <c r="H59" s="20" t="n">
        <v>3.40724506</v>
      </c>
      <c r="I59" s="18" t="n">
        <v>0</v>
      </c>
      <c r="J59" s="20" t="n">
        <v>0</v>
      </c>
      <c r="K59" s="18" t="n">
        <v>4.6545269</v>
      </c>
      <c r="L59" s="20" t="n">
        <v>1.02000203</v>
      </c>
      <c r="M59" s="18" t="n">
        <v>0</v>
      </c>
      <c r="N59" s="20" t="n">
        <v>0</v>
      </c>
      <c r="O59" s="18" t="n">
        <v>1.99439848</v>
      </c>
      <c r="P59" s="20" t="n">
        <v>0.66369575</v>
      </c>
      <c r="Q59" s="18" t="n">
        <v>1.08548032</v>
      </c>
      <c r="R59" s="20" t="n">
        <v>0.48392868</v>
      </c>
    </row>
    <row r="60" spans="1:18">
      <c r="A60" s="15" t="s">
        <v>484</v>
      </c>
      <c r="B60" s="17" t="n">
        <v>2451</v>
      </c>
      <c r="C60" s="18">
        <f>(2043.0/B60*100)</f>
        <v/>
      </c>
      <c r="D60" s="19" t="n">
        <v>408</v>
      </c>
      <c r="E60" s="18" t="n">
        <v>48.49163381</v>
      </c>
      <c r="F60" s="20" t="n">
        <v>2.73078594</v>
      </c>
      <c r="G60" s="18" t="n">
        <v>26.05149431</v>
      </c>
      <c r="H60" s="20" t="n">
        <v>2.52732038</v>
      </c>
      <c r="I60" s="18" t="n">
        <v>0</v>
      </c>
      <c r="J60" s="20" t="n">
        <v>0</v>
      </c>
      <c r="K60" s="18" t="n">
        <v>20.00105112</v>
      </c>
      <c r="L60" s="20" t="n">
        <v>2.10878493</v>
      </c>
      <c r="M60" s="18" t="n">
        <v>0</v>
      </c>
      <c r="N60" s="20" t="n">
        <v>0</v>
      </c>
      <c r="O60" s="18" t="n">
        <v>3.99573004</v>
      </c>
      <c r="P60" s="20" t="n">
        <v>1.2204777</v>
      </c>
      <c r="Q60" s="18" t="n">
        <v>1.46009072</v>
      </c>
      <c r="R60" s="20" t="n">
        <v>0.66711054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56.48047714</v>
      </c>
      <c r="F63" s="20" t="n">
        <v>2.62963215</v>
      </c>
      <c r="G63" s="18" t="n">
        <v>26.02118621</v>
      </c>
      <c r="H63" s="20" t="n">
        <v>2.26302454</v>
      </c>
      <c r="I63" s="18" t="n">
        <v>0</v>
      </c>
      <c r="J63" s="20" t="n">
        <v>0</v>
      </c>
      <c r="K63" s="18" t="n">
        <v>12.31393706</v>
      </c>
      <c r="L63" s="20" t="n">
        <v>1.86699046</v>
      </c>
      <c r="M63" s="18" t="n">
        <v>0</v>
      </c>
      <c r="N63" s="20" t="n">
        <v>0</v>
      </c>
      <c r="O63" s="18" t="n">
        <v>0</v>
      </c>
      <c r="P63" s="20" t="n">
        <v>0</v>
      </c>
      <c r="Q63" s="18" t="n">
        <v>5.18439959</v>
      </c>
      <c r="R63" s="20" t="n">
        <v>1.22825262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42.21895569</v>
      </c>
      <c r="F65" s="20" t="n">
        <v>2.80533469</v>
      </c>
      <c r="G65" s="18" t="n">
        <v>48.53952776</v>
      </c>
      <c r="H65" s="20" t="n">
        <v>3.1501883</v>
      </c>
      <c r="I65" s="18" t="n">
        <v>0</v>
      </c>
      <c r="J65" s="20" t="n">
        <v>0</v>
      </c>
      <c r="K65" s="18" t="n">
        <v>8.503531560000001</v>
      </c>
      <c r="L65" s="20" t="n">
        <v>1.72358429</v>
      </c>
      <c r="M65" s="18" t="n">
        <v>0</v>
      </c>
      <c r="N65" s="20" t="n">
        <v>0</v>
      </c>
      <c r="O65" s="18" t="n">
        <v>0</v>
      </c>
      <c r="P65" s="20" t="n">
        <v>0</v>
      </c>
      <c r="Q65" s="18" t="n">
        <v>0.737985</v>
      </c>
      <c r="R65" s="20" t="n">
        <v>0.53146612</v>
      </c>
    </row>
    <row r="66" spans="1:18">
      <c r="A66" s="15" t="s">
        <v>490</v>
      </c>
      <c r="B66" s="17" t="n">
        <v>2634</v>
      </c>
      <c r="C66" s="18">
        <f>(2197.0/B66*100)</f>
        <v/>
      </c>
      <c r="D66" s="19" t="n">
        <v>437</v>
      </c>
      <c r="E66" s="18" t="n">
        <v>31.98435963</v>
      </c>
      <c r="F66" s="20" t="n">
        <v>2.48963574</v>
      </c>
      <c r="G66" s="18" t="n">
        <v>49.01079965</v>
      </c>
      <c r="H66" s="20" t="n">
        <v>2.30047246</v>
      </c>
      <c r="I66" s="18" t="n">
        <v>0</v>
      </c>
      <c r="J66" s="20" t="n">
        <v>0</v>
      </c>
      <c r="K66" s="18" t="n">
        <v>14.63556195</v>
      </c>
      <c r="L66" s="20" t="n">
        <v>1.9976124</v>
      </c>
      <c r="M66" s="18" t="n">
        <v>2.66585056</v>
      </c>
      <c r="N66" s="20" t="n">
        <v>0.79045562</v>
      </c>
      <c r="O66" s="18" t="n">
        <v>0</v>
      </c>
      <c r="P66" s="20" t="n">
        <v>0</v>
      </c>
      <c r="Q66" s="18" t="n">
        <v>1.7034282</v>
      </c>
      <c r="R66" s="20" t="n">
        <v>0.60355656</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56.8311067</v>
      </c>
      <c r="F69" s="20" t="n">
        <v>4.00703065</v>
      </c>
      <c r="G69" s="18" t="n">
        <v>40.1027065</v>
      </c>
      <c r="H69" s="20" t="n">
        <v>4.32600669</v>
      </c>
      <c r="I69" s="18" t="n">
        <v>0</v>
      </c>
      <c r="J69" s="20" t="n">
        <v>0</v>
      </c>
      <c r="K69" s="18" t="n">
        <v>2.03655987</v>
      </c>
      <c r="L69" s="20" t="n">
        <v>0.30684824</v>
      </c>
      <c r="M69" s="18" t="n">
        <v>0</v>
      </c>
      <c r="N69" s="20" t="n">
        <v>0</v>
      </c>
      <c r="O69" s="18" t="n">
        <v>0</v>
      </c>
      <c r="P69" s="20" t="n">
        <v>0</v>
      </c>
      <c r="Q69" s="18" t="n">
        <v>1.02962693</v>
      </c>
      <c r="R69" s="20" t="n">
        <v>0.97546014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56.36233473</v>
      </c>
      <c r="F71" s="20" t="n">
        <v>3.06813085</v>
      </c>
      <c r="G71" s="18" t="n">
        <v>43.40840237</v>
      </c>
      <c r="H71" s="20" t="n">
        <v>3.06901108</v>
      </c>
      <c r="I71" s="18" t="n">
        <v>0</v>
      </c>
      <c r="J71" s="20" t="n">
        <v>0</v>
      </c>
      <c r="K71" s="18" t="n">
        <v>0.22926289</v>
      </c>
      <c r="L71" s="20" t="n">
        <v>0.23013081</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39.11582749</v>
      </c>
      <c r="F76" s="20" t="n">
        <v>2.99346709</v>
      </c>
      <c r="G76" s="18" t="n">
        <v>37.69883964</v>
      </c>
      <c r="H76" s="20" t="n">
        <v>2.6235344</v>
      </c>
      <c r="I76" s="18" t="n">
        <v>0</v>
      </c>
      <c r="J76" s="20" t="n">
        <v>0</v>
      </c>
      <c r="K76" s="18" t="n">
        <v>20.44889477</v>
      </c>
      <c r="L76" s="20" t="n">
        <v>2.0067191</v>
      </c>
      <c r="M76" s="18" t="n">
        <v>0</v>
      </c>
      <c r="N76" s="20" t="n">
        <v>0</v>
      </c>
      <c r="O76" s="18" t="n">
        <v>0.18040824</v>
      </c>
      <c r="P76" s="20" t="n">
        <v>0.18118867</v>
      </c>
      <c r="Q76" s="18" t="n">
        <v>2.55602986</v>
      </c>
      <c r="R76" s="20" t="n">
        <v>1.05543322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870</v>
      </c>
      <c r="C81" s="18">
        <f>(720.0/B81*100)</f>
        <v/>
      </c>
      <c r="D81" s="19" t="n">
        <v>150</v>
      </c>
      <c r="E81" s="18" t="n">
        <v>31.47625656</v>
      </c>
      <c r="F81" s="20" t="n">
        <v>3.83207723</v>
      </c>
      <c r="G81" s="18" t="n">
        <v>50.58736709</v>
      </c>
      <c r="H81" s="20" t="n">
        <v>5.17964075</v>
      </c>
      <c r="I81" s="18" t="n">
        <v>0</v>
      </c>
      <c r="J81" s="20" t="n">
        <v>0</v>
      </c>
      <c r="K81" s="18" t="n">
        <v>17.25828426</v>
      </c>
      <c r="L81" s="20" t="n">
        <v>3.1700399</v>
      </c>
      <c r="M81" s="18" t="n">
        <v>0</v>
      </c>
      <c r="N81" s="20" t="n">
        <v>0</v>
      </c>
      <c r="O81" s="18" t="n">
        <v>0</v>
      </c>
      <c r="P81" s="20" t="n">
        <v>0</v>
      </c>
      <c r="Q81" s="18" t="n">
        <v>0.67809209</v>
      </c>
      <c r="R81" s="20" t="n">
        <v>0.69230194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25.3528625</v>
      </c>
      <c r="F44" s="20" t="n">
        <v>2.66889019</v>
      </c>
      <c r="G44" s="18" t="n">
        <v>60.36401252</v>
      </c>
      <c r="H44" s="20" t="n">
        <v>3.04446379</v>
      </c>
      <c r="I44" s="18" t="n">
        <v>0</v>
      </c>
      <c r="J44" s="20" t="n">
        <v>0</v>
      </c>
      <c r="K44" s="18" t="n">
        <v>13.60773453</v>
      </c>
      <c r="L44" s="20" t="n">
        <v>1.95091279</v>
      </c>
      <c r="M44" s="18" t="n">
        <v>0</v>
      </c>
      <c r="N44" s="20" t="n">
        <v>0</v>
      </c>
      <c r="O44" s="18" t="n">
        <v>0.20538895</v>
      </c>
      <c r="P44" s="20" t="n">
        <v>0.19722375</v>
      </c>
      <c r="Q44" s="18" t="n">
        <v>0.4700015</v>
      </c>
      <c r="R44" s="20" t="n">
        <v>0.33928371</v>
      </c>
    </row>
    <row r="45" spans="1:18">
      <c r="A45" s="15" t="s">
        <v>468</v>
      </c>
      <c r="B45" s="17" t="n">
        <v>2670</v>
      </c>
      <c r="C45" s="18">
        <f>(2219.0/B45*100)</f>
        <v/>
      </c>
      <c r="D45" s="19" t="n">
        <v>451</v>
      </c>
      <c r="E45" s="18" t="n">
        <v>35.91240659</v>
      </c>
      <c r="F45" s="20" t="n">
        <v>2.28826597</v>
      </c>
      <c r="G45" s="18" t="n">
        <v>42.50720044</v>
      </c>
      <c r="H45" s="20" t="n">
        <v>2.39320372</v>
      </c>
      <c r="I45" s="18" t="n">
        <v>0</v>
      </c>
      <c r="J45" s="20" t="n">
        <v>0</v>
      </c>
      <c r="K45" s="18" t="n">
        <v>18.5493428</v>
      </c>
      <c r="L45" s="20" t="n">
        <v>2.07633195</v>
      </c>
      <c r="M45" s="18" t="n">
        <v>1.00422586</v>
      </c>
      <c r="N45" s="20" t="n">
        <v>0.45417427</v>
      </c>
      <c r="O45" s="18" t="n">
        <v>1.47591652</v>
      </c>
      <c r="P45" s="20" t="n">
        <v>0.59115229</v>
      </c>
      <c r="Q45" s="18" t="n">
        <v>0.55090779</v>
      </c>
      <c r="R45" s="20" t="n">
        <v>0.32920449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22.70252026</v>
      </c>
      <c r="F54" s="20" t="n">
        <v>1.78863958</v>
      </c>
      <c r="G54" s="18" t="n">
        <v>66.05480992</v>
      </c>
      <c r="H54" s="20" t="n">
        <v>2.39829072</v>
      </c>
      <c r="I54" s="18" t="n">
        <v>0</v>
      </c>
      <c r="J54" s="20" t="n">
        <v>0</v>
      </c>
      <c r="K54" s="18" t="n">
        <v>10.40903289</v>
      </c>
      <c r="L54" s="20" t="n">
        <v>1.71656278</v>
      </c>
      <c r="M54" s="18" t="n">
        <v>0</v>
      </c>
      <c r="N54" s="20" t="n">
        <v>0</v>
      </c>
      <c r="O54" s="18" t="n">
        <v>0.62379233</v>
      </c>
      <c r="P54" s="20" t="n">
        <v>0.4470433</v>
      </c>
      <c r="Q54" s="18" t="n">
        <v>0.2098446</v>
      </c>
      <c r="R54" s="20" t="n">
        <v>0.21728296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24.28377859</v>
      </c>
      <c r="F56" s="20" t="n">
        <v>1.97160945</v>
      </c>
      <c r="G56" s="18" t="n">
        <v>70.43465652</v>
      </c>
      <c r="H56" s="20" t="n">
        <v>2.09080664</v>
      </c>
      <c r="I56" s="18" t="n">
        <v>0</v>
      </c>
      <c r="J56" s="20" t="n">
        <v>0</v>
      </c>
      <c r="K56" s="18" t="n">
        <v>5.28156488</v>
      </c>
      <c r="L56" s="20" t="n">
        <v>0.91949932</v>
      </c>
      <c r="M56" s="18" t="n">
        <v>0</v>
      </c>
      <c r="N56" s="20" t="n">
        <v>0</v>
      </c>
      <c r="O56" s="18" t="n">
        <v>0</v>
      </c>
      <c r="P56" s="20" t="n">
        <v>0</v>
      </c>
      <c r="Q56" s="18" t="n">
        <v>0</v>
      </c>
      <c r="R56" s="20" t="n">
        <v>0</v>
      </c>
    </row>
    <row r="57" spans="1:18">
      <c r="A57" s="15" t="s">
        <v>480</v>
      </c>
      <c r="B57" s="17" t="n">
        <v>3737</v>
      </c>
      <c r="C57" s="18">
        <f>(3115.0/B57*100)</f>
        <v/>
      </c>
      <c r="D57" s="19" t="n">
        <v>622</v>
      </c>
      <c r="E57" s="18" t="n">
        <v>23.80635464</v>
      </c>
      <c r="F57" s="20" t="n">
        <v>2.58041051</v>
      </c>
      <c r="G57" s="18" t="n">
        <v>66.50391479</v>
      </c>
      <c r="H57" s="20" t="n">
        <v>2.83069948</v>
      </c>
      <c r="I57" s="18" t="n">
        <v>0</v>
      </c>
      <c r="J57" s="20" t="n">
        <v>0</v>
      </c>
      <c r="K57" s="18" t="n">
        <v>8.63356214</v>
      </c>
      <c r="L57" s="20" t="n">
        <v>1.33985543</v>
      </c>
      <c r="M57" s="18" t="n">
        <v>0</v>
      </c>
      <c r="N57" s="20" t="n">
        <v>0</v>
      </c>
      <c r="O57" s="18" t="n">
        <v>0.19483134</v>
      </c>
      <c r="P57" s="20" t="n">
        <v>0.19506746</v>
      </c>
      <c r="Q57" s="18" t="n">
        <v>0.86133708</v>
      </c>
      <c r="R57" s="20" t="n">
        <v>0.43975774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33.88450311</v>
      </c>
      <c r="F59" s="20" t="n">
        <v>3.03946286</v>
      </c>
      <c r="G59" s="18" t="n">
        <v>60.40220118</v>
      </c>
      <c r="H59" s="20" t="n">
        <v>3.0603187</v>
      </c>
      <c r="I59" s="18" t="n">
        <v>0</v>
      </c>
      <c r="J59" s="20" t="n">
        <v>0</v>
      </c>
      <c r="K59" s="18" t="n">
        <v>4.6545269</v>
      </c>
      <c r="L59" s="20" t="n">
        <v>1.02000203</v>
      </c>
      <c r="M59" s="18" t="n">
        <v>0</v>
      </c>
      <c r="N59" s="20" t="n">
        <v>0</v>
      </c>
      <c r="O59" s="18" t="n">
        <v>1.05876881</v>
      </c>
      <c r="P59" s="20" t="n">
        <v>0.5008156499999999</v>
      </c>
      <c r="Q59" s="18" t="n">
        <v>0</v>
      </c>
      <c r="R59" s="20" t="n">
        <v>0</v>
      </c>
    </row>
    <row r="60" spans="1:18">
      <c r="A60" s="15" t="s">
        <v>484</v>
      </c>
      <c r="B60" s="17" t="n">
        <v>2451</v>
      </c>
      <c r="C60" s="18">
        <f>(2043.0/B60*100)</f>
        <v/>
      </c>
      <c r="D60" s="19" t="n">
        <v>408</v>
      </c>
      <c r="E60" s="18" t="n">
        <v>31.34253431</v>
      </c>
      <c r="F60" s="20" t="n">
        <v>2.70225147</v>
      </c>
      <c r="G60" s="18" t="n">
        <v>44.92171648</v>
      </c>
      <c r="H60" s="20" t="n">
        <v>2.69696598</v>
      </c>
      <c r="I60" s="18" t="n">
        <v>0</v>
      </c>
      <c r="J60" s="20" t="n">
        <v>0</v>
      </c>
      <c r="K60" s="18" t="n">
        <v>20.99795542</v>
      </c>
      <c r="L60" s="20" t="n">
        <v>2.11088819</v>
      </c>
      <c r="M60" s="18" t="n">
        <v>0</v>
      </c>
      <c r="N60" s="20" t="n">
        <v>0</v>
      </c>
      <c r="O60" s="18" t="n">
        <v>1.50986151</v>
      </c>
      <c r="P60" s="20" t="n">
        <v>0.65564833</v>
      </c>
      <c r="Q60" s="18" t="n">
        <v>1.22793228</v>
      </c>
      <c r="R60" s="20" t="n">
        <v>0.8553144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40.35986956</v>
      </c>
      <c r="F63" s="20" t="n">
        <v>2.81472607</v>
      </c>
      <c r="G63" s="18" t="n">
        <v>44.83014365</v>
      </c>
      <c r="H63" s="20" t="n">
        <v>2.97107491</v>
      </c>
      <c r="I63" s="18" t="n">
        <v>0</v>
      </c>
      <c r="J63" s="20" t="n">
        <v>0</v>
      </c>
      <c r="K63" s="18" t="n">
        <v>12.84410586</v>
      </c>
      <c r="L63" s="20" t="n">
        <v>1.85173358</v>
      </c>
      <c r="M63" s="18" t="n">
        <v>0</v>
      </c>
      <c r="N63" s="20" t="n">
        <v>0</v>
      </c>
      <c r="O63" s="18" t="n">
        <v>0</v>
      </c>
      <c r="P63" s="20" t="n">
        <v>0</v>
      </c>
      <c r="Q63" s="18" t="n">
        <v>1.96588093</v>
      </c>
      <c r="R63" s="20" t="n">
        <v>0.78016696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26.72275044</v>
      </c>
      <c r="F65" s="20" t="n">
        <v>2.59042611</v>
      </c>
      <c r="G65" s="18" t="n">
        <v>64.1513484</v>
      </c>
      <c r="H65" s="20" t="n">
        <v>2.9264383</v>
      </c>
      <c r="I65" s="18" t="n">
        <v>0</v>
      </c>
      <c r="J65" s="20" t="n">
        <v>0</v>
      </c>
      <c r="K65" s="18" t="n">
        <v>8.795969619999999</v>
      </c>
      <c r="L65" s="20" t="n">
        <v>1.75128312</v>
      </c>
      <c r="M65" s="18" t="n">
        <v>0</v>
      </c>
      <c r="N65" s="20" t="n">
        <v>0</v>
      </c>
      <c r="O65" s="18" t="n">
        <v>0</v>
      </c>
      <c r="P65" s="20" t="n">
        <v>0</v>
      </c>
      <c r="Q65" s="18" t="n">
        <v>0.32993155</v>
      </c>
      <c r="R65" s="20" t="n">
        <v>0.33002541</v>
      </c>
    </row>
    <row r="66" spans="1:18">
      <c r="A66" s="15" t="s">
        <v>490</v>
      </c>
      <c r="B66" s="17" t="n">
        <v>2634</v>
      </c>
      <c r="C66" s="18">
        <f>(2197.0/B66*100)</f>
        <v/>
      </c>
      <c r="D66" s="19" t="n">
        <v>437</v>
      </c>
      <c r="E66" s="18" t="n">
        <v>27.81834708</v>
      </c>
      <c r="F66" s="20" t="n">
        <v>2.41283766</v>
      </c>
      <c r="G66" s="18" t="n">
        <v>55.91231811</v>
      </c>
      <c r="H66" s="20" t="n">
        <v>2.48403443</v>
      </c>
      <c r="I66" s="18" t="n">
        <v>0</v>
      </c>
      <c r="J66" s="20" t="n">
        <v>0</v>
      </c>
      <c r="K66" s="18" t="n">
        <v>15.47876233</v>
      </c>
      <c r="L66" s="20" t="n">
        <v>2.05817877</v>
      </c>
      <c r="M66" s="18" t="n">
        <v>0.19295833</v>
      </c>
      <c r="N66" s="20" t="n">
        <v>0.19345696</v>
      </c>
      <c r="O66" s="18" t="n">
        <v>0</v>
      </c>
      <c r="P66" s="20" t="n">
        <v>0</v>
      </c>
      <c r="Q66" s="18" t="n">
        <v>0.59761415</v>
      </c>
      <c r="R66" s="20" t="n">
        <v>0.34598437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25.9392419</v>
      </c>
      <c r="F69" s="20" t="n">
        <v>3.39761955</v>
      </c>
      <c r="G69" s="18" t="n">
        <v>70.9945713</v>
      </c>
      <c r="H69" s="20" t="n">
        <v>3.34376998</v>
      </c>
      <c r="I69" s="18" t="n">
        <v>0</v>
      </c>
      <c r="J69" s="20" t="n">
        <v>0</v>
      </c>
      <c r="K69" s="18" t="n">
        <v>2.03655987</v>
      </c>
      <c r="L69" s="20" t="n">
        <v>0.30684824</v>
      </c>
      <c r="M69" s="18" t="n">
        <v>0</v>
      </c>
      <c r="N69" s="20" t="n">
        <v>0</v>
      </c>
      <c r="O69" s="18" t="n">
        <v>0</v>
      </c>
      <c r="P69" s="20" t="n">
        <v>0</v>
      </c>
      <c r="Q69" s="18" t="n">
        <v>1.02962693</v>
      </c>
      <c r="R69" s="20" t="n">
        <v>0.97546014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48.7148963</v>
      </c>
      <c r="F71" s="20" t="n">
        <v>2.51199508</v>
      </c>
      <c r="G71" s="18" t="n">
        <v>51.05584081</v>
      </c>
      <c r="H71" s="20" t="n">
        <v>2.51509894</v>
      </c>
      <c r="I71" s="18" t="n">
        <v>0</v>
      </c>
      <c r="J71" s="20" t="n">
        <v>0</v>
      </c>
      <c r="K71" s="18" t="n">
        <v>0.22926289</v>
      </c>
      <c r="L71" s="20" t="n">
        <v>0.23013081</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20.65523629</v>
      </c>
      <c r="F76" s="20" t="n">
        <v>2.10188281</v>
      </c>
      <c r="G76" s="18" t="n">
        <v>58.49200486</v>
      </c>
      <c r="H76" s="20" t="n">
        <v>2.44685087</v>
      </c>
      <c r="I76" s="18" t="n">
        <v>0</v>
      </c>
      <c r="J76" s="20" t="n">
        <v>0</v>
      </c>
      <c r="K76" s="18" t="n">
        <v>20.68036776</v>
      </c>
      <c r="L76" s="20" t="n">
        <v>2.01130247</v>
      </c>
      <c r="M76" s="18" t="n">
        <v>0</v>
      </c>
      <c r="N76" s="20" t="n">
        <v>0</v>
      </c>
      <c r="O76" s="18" t="n">
        <v>0</v>
      </c>
      <c r="P76" s="20" t="n">
        <v>0</v>
      </c>
      <c r="Q76" s="18" t="n">
        <v>0.17239109</v>
      </c>
      <c r="R76" s="20" t="n">
        <v>0.16627113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870</v>
      </c>
      <c r="C81" s="18">
        <f>(720.0/B81*100)</f>
        <v/>
      </c>
      <c r="D81" s="19" t="n">
        <v>150</v>
      </c>
      <c r="E81" s="18" t="n">
        <v>15.80164202</v>
      </c>
      <c r="F81" s="20" t="n">
        <v>3.57731438</v>
      </c>
      <c r="G81" s="18" t="n">
        <v>66.62056627</v>
      </c>
      <c r="H81" s="20" t="n">
        <v>4.57102302</v>
      </c>
      <c r="I81" s="18" t="n">
        <v>0</v>
      </c>
      <c r="J81" s="20" t="n">
        <v>0</v>
      </c>
      <c r="K81" s="18" t="n">
        <v>17.5777917</v>
      </c>
      <c r="L81" s="20" t="n">
        <v>3.22525658</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(2262.0/B44*100)</f>
        <v/>
      </c>
      <c r="D44" s="19" t="n">
        <v>429</v>
      </c>
      <c r="E44" s="18" t="n">
        <v>38.56316735</v>
      </c>
      <c r="F44" s="20" t="n">
        <v>3.18937315</v>
      </c>
      <c r="G44" s="18" t="n">
        <v>45.1563394</v>
      </c>
      <c r="H44" s="20" t="n">
        <v>3.34544582</v>
      </c>
      <c r="I44" s="18" t="n">
        <v>0</v>
      </c>
      <c r="J44" s="20" t="n">
        <v>0</v>
      </c>
      <c r="K44" s="18" t="n">
        <v>15.32993481</v>
      </c>
      <c r="L44" s="20" t="n">
        <v>2.16832368</v>
      </c>
      <c r="M44" s="18" t="n">
        <v>0</v>
      </c>
      <c r="N44" s="20" t="n">
        <v>0</v>
      </c>
      <c r="O44" s="18" t="n">
        <v>0.95055843</v>
      </c>
      <c r="P44" s="20" t="n">
        <v>0.6466672999999999</v>
      </c>
      <c r="Q44" s="18" t="n">
        <v>0</v>
      </c>
      <c r="R44" s="20" t="n">
        <v>0</v>
      </c>
    </row>
    <row r="45" spans="1:18">
      <c r="A45" s="15" t="s">
        <v>468</v>
      </c>
      <c r="B45" s="17" t="n">
        <v>2670</v>
      </c>
      <c r="C45" s="18">
        <f>(2219.0/B45*100)</f>
        <v/>
      </c>
      <c r="D45" s="19" t="n">
        <v>451</v>
      </c>
      <c r="E45" s="18" t="n">
        <v>36.59381472</v>
      </c>
      <c r="F45" s="20" t="n">
        <v>2.72144563</v>
      </c>
      <c r="G45" s="18" t="n">
        <v>42.12698412</v>
      </c>
      <c r="H45" s="20" t="n">
        <v>2.52506017</v>
      </c>
      <c r="I45" s="18" t="n">
        <v>0</v>
      </c>
      <c r="J45" s="20" t="n">
        <v>0</v>
      </c>
      <c r="K45" s="18" t="n">
        <v>18.82757213</v>
      </c>
      <c r="L45" s="20" t="n">
        <v>2.06153541</v>
      </c>
      <c r="M45" s="18" t="n">
        <v>1.51964582</v>
      </c>
      <c r="N45" s="20" t="n">
        <v>0.55826805</v>
      </c>
      <c r="O45" s="18" t="n">
        <v>0.93198321</v>
      </c>
      <c r="P45" s="20" t="n">
        <v>0.44555973</v>
      </c>
      <c r="Q45" s="18" t="n">
        <v>0</v>
      </c>
      <c r="R45" s="20" t="n">
        <v>0</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(2133.0/B54*100)</f>
        <v/>
      </c>
      <c r="D54" s="19" t="n">
        <v>424</v>
      </c>
      <c r="E54" s="18" t="n">
        <v>40.08092939</v>
      </c>
      <c r="F54" s="20" t="n">
        <v>2.63806269</v>
      </c>
      <c r="G54" s="18" t="n">
        <v>47.1873336</v>
      </c>
      <c r="H54" s="20" t="n">
        <v>2.54111946</v>
      </c>
      <c r="I54" s="18" t="n">
        <v>0</v>
      </c>
      <c r="J54" s="20" t="n">
        <v>0</v>
      </c>
      <c r="K54" s="18" t="n">
        <v>12.29966924</v>
      </c>
      <c r="L54" s="20" t="n">
        <v>1.8969047</v>
      </c>
      <c r="M54" s="18" t="n">
        <v>0</v>
      </c>
      <c r="N54" s="20" t="n">
        <v>0</v>
      </c>
      <c r="O54" s="18" t="n">
        <v>0.43206778</v>
      </c>
      <c r="P54" s="20" t="n">
        <v>0.30694485</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(2770.0/B56*100)</f>
        <v/>
      </c>
      <c r="D56" s="19" t="n">
        <v>573</v>
      </c>
      <c r="E56" s="18" t="n">
        <v>33.44777164</v>
      </c>
      <c r="F56" s="20" t="n">
        <v>1.96809401</v>
      </c>
      <c r="G56" s="18" t="n">
        <v>59.87321418</v>
      </c>
      <c r="H56" s="20" t="n">
        <v>1.99847214</v>
      </c>
      <c r="I56" s="18" t="n">
        <v>0</v>
      </c>
      <c r="J56" s="20" t="n">
        <v>0</v>
      </c>
      <c r="K56" s="18" t="n">
        <v>6.67901417</v>
      </c>
      <c r="L56" s="20" t="n">
        <v>1.03243749</v>
      </c>
      <c r="M56" s="18" t="n">
        <v>0</v>
      </c>
      <c r="N56" s="20" t="n">
        <v>0</v>
      </c>
      <c r="O56" s="18" t="n">
        <v>0</v>
      </c>
      <c r="P56" s="20" t="n">
        <v>0</v>
      </c>
      <c r="Q56" s="18" t="n">
        <v>0</v>
      </c>
      <c r="R56" s="20" t="n">
        <v>0</v>
      </c>
    </row>
    <row r="57" spans="1:18">
      <c r="A57" s="15" t="s">
        <v>480</v>
      </c>
      <c r="B57" s="17" t="n">
        <v>3737</v>
      </c>
      <c r="C57" s="18">
        <f>(3115.0/B57*100)</f>
        <v/>
      </c>
      <c r="D57" s="19" t="n">
        <v>622</v>
      </c>
      <c r="E57" s="18" t="n">
        <v>36.06702993</v>
      </c>
      <c r="F57" s="20" t="n">
        <v>2.25206965</v>
      </c>
      <c r="G57" s="18" t="n">
        <v>53.39258745</v>
      </c>
      <c r="H57" s="20" t="n">
        <v>2.40812572</v>
      </c>
      <c r="I57" s="18" t="n">
        <v>0</v>
      </c>
      <c r="J57" s="20" t="n">
        <v>0</v>
      </c>
      <c r="K57" s="18" t="n">
        <v>9.89286991</v>
      </c>
      <c r="L57" s="20" t="n">
        <v>1.47604997</v>
      </c>
      <c r="M57" s="18" t="n">
        <v>0</v>
      </c>
      <c r="N57" s="20" t="n">
        <v>0</v>
      </c>
      <c r="O57" s="18" t="n">
        <v>0.64751271</v>
      </c>
      <c r="P57" s="20" t="n">
        <v>0.37393686</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(1909.0/B59*100)</f>
        <v/>
      </c>
      <c r="D59" s="19" t="n">
        <v>369</v>
      </c>
      <c r="E59" s="18" t="n">
        <v>47.89260484</v>
      </c>
      <c r="F59" s="20" t="n">
        <v>3.35915304</v>
      </c>
      <c r="G59" s="18" t="n">
        <v>43.64917053</v>
      </c>
      <c r="H59" s="20" t="n">
        <v>3.54337609</v>
      </c>
      <c r="I59" s="18" t="n">
        <v>0</v>
      </c>
      <c r="J59" s="20" t="n">
        <v>0</v>
      </c>
      <c r="K59" s="18" t="n">
        <v>5.35455976</v>
      </c>
      <c r="L59" s="20" t="n">
        <v>1.06980337</v>
      </c>
      <c r="M59" s="18" t="n">
        <v>0</v>
      </c>
      <c r="N59" s="20" t="n">
        <v>0</v>
      </c>
      <c r="O59" s="18" t="n">
        <v>3.10366488</v>
      </c>
      <c r="P59" s="20" t="n">
        <v>0.79939757</v>
      </c>
      <c r="Q59" s="18" t="n">
        <v>0</v>
      </c>
      <c r="R59" s="20" t="n">
        <v>0</v>
      </c>
    </row>
    <row r="60" spans="1:18">
      <c r="A60" s="15" t="s">
        <v>484</v>
      </c>
      <c r="B60" s="17" t="n">
        <v>2451</v>
      </c>
      <c r="C60" s="18">
        <f>(2043.0/B60*100)</f>
        <v/>
      </c>
      <c r="D60" s="19" t="n">
        <v>408</v>
      </c>
      <c r="E60" s="18" t="n">
        <v>39.65972626</v>
      </c>
      <c r="F60" s="20" t="n">
        <v>2.73814025</v>
      </c>
      <c r="G60" s="18" t="n">
        <v>34.36781886</v>
      </c>
      <c r="H60" s="20" t="n">
        <v>2.38727108</v>
      </c>
      <c r="I60" s="18" t="n">
        <v>0</v>
      </c>
      <c r="J60" s="20" t="n">
        <v>0</v>
      </c>
      <c r="K60" s="18" t="n">
        <v>22.84899708</v>
      </c>
      <c r="L60" s="20" t="n">
        <v>2.25450176</v>
      </c>
      <c r="M60" s="18" t="n">
        <v>0</v>
      </c>
      <c r="N60" s="20" t="n">
        <v>0</v>
      </c>
      <c r="O60" s="18" t="n">
        <v>3.1234578</v>
      </c>
      <c r="P60" s="20" t="n">
        <v>1.0802098</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(2087.0/B63*100)</f>
        <v/>
      </c>
      <c r="D63" s="19" t="n">
        <v>424</v>
      </c>
      <c r="E63" s="18" t="n">
        <v>45.33705228</v>
      </c>
      <c r="F63" s="20" t="n">
        <v>2.71013415</v>
      </c>
      <c r="G63" s="18" t="n">
        <v>39.9486651</v>
      </c>
      <c r="H63" s="20" t="n">
        <v>2.63348001</v>
      </c>
      <c r="I63" s="18" t="n">
        <v>0</v>
      </c>
      <c r="J63" s="20" t="n">
        <v>0</v>
      </c>
      <c r="K63" s="18" t="n">
        <v>14.04672018</v>
      </c>
      <c r="L63" s="20" t="n">
        <v>1.97047788</v>
      </c>
      <c r="M63" s="18" t="n">
        <v>0</v>
      </c>
      <c r="N63" s="20" t="n">
        <v>0</v>
      </c>
      <c r="O63" s="18" t="n">
        <v>0.66756244</v>
      </c>
      <c r="P63" s="20" t="n">
        <v>0.38762085</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(1500.0/B65*100)</f>
        <v/>
      </c>
      <c r="D65" s="19" t="n">
        <v>290</v>
      </c>
      <c r="E65" s="18" t="n">
        <v>38.78454845</v>
      </c>
      <c r="F65" s="20" t="n">
        <v>3.02380867</v>
      </c>
      <c r="G65" s="18" t="n">
        <v>52.12314567</v>
      </c>
      <c r="H65" s="20" t="n">
        <v>2.91033546</v>
      </c>
      <c r="I65" s="18" t="n">
        <v>0</v>
      </c>
      <c r="J65" s="20" t="n">
        <v>0</v>
      </c>
      <c r="K65" s="18" t="n">
        <v>8.795969619999999</v>
      </c>
      <c r="L65" s="20" t="n">
        <v>1.75128312</v>
      </c>
      <c r="M65" s="18" t="n">
        <v>0</v>
      </c>
      <c r="N65" s="20" t="n">
        <v>0</v>
      </c>
      <c r="O65" s="18" t="n">
        <v>0.29633626</v>
      </c>
      <c r="P65" s="20" t="n">
        <v>0.29592583</v>
      </c>
      <c r="Q65" s="18" t="n">
        <v>0</v>
      </c>
      <c r="R65" s="20" t="n">
        <v>0</v>
      </c>
    </row>
    <row r="66" spans="1:18">
      <c r="A66" s="15" t="s">
        <v>490</v>
      </c>
      <c r="B66" s="17" t="n">
        <v>2634</v>
      </c>
      <c r="C66" s="18">
        <f>(2197.0/B66*100)</f>
        <v/>
      </c>
      <c r="D66" s="19" t="n">
        <v>437</v>
      </c>
      <c r="E66" s="18" t="n">
        <v>41.75631169</v>
      </c>
      <c r="F66" s="20" t="n">
        <v>2.55367279</v>
      </c>
      <c r="G66" s="18" t="n">
        <v>39.61183132</v>
      </c>
      <c r="H66" s="20" t="n">
        <v>2.6792221</v>
      </c>
      <c r="I66" s="18" t="n">
        <v>0</v>
      </c>
      <c r="J66" s="20" t="n">
        <v>0</v>
      </c>
      <c r="K66" s="18" t="n">
        <v>16.76371872</v>
      </c>
      <c r="L66" s="20" t="n">
        <v>1.91583439</v>
      </c>
      <c r="M66" s="18" t="n">
        <v>1.86813827</v>
      </c>
      <c r="N66" s="20" t="n">
        <v>0.71333251</v>
      </c>
      <c r="O66" s="18" t="n">
        <v>0</v>
      </c>
      <c r="P66" s="20" t="n">
        <v>0</v>
      </c>
      <c r="Q66" s="18" t="n">
        <v>0</v>
      </c>
      <c r="R66" s="20" t="n">
        <v>0</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45.39384424</v>
      </c>
      <c r="F69" s="20" t="n">
        <v>4.81005471</v>
      </c>
      <c r="G69" s="18" t="n">
        <v>51.43350878</v>
      </c>
      <c r="H69" s="20" t="n">
        <v>5.29640265</v>
      </c>
      <c r="I69" s="18" t="n">
        <v>0</v>
      </c>
      <c r="J69" s="20" t="n">
        <v>0</v>
      </c>
      <c r="K69" s="18" t="n">
        <v>3.17264698</v>
      </c>
      <c r="L69" s="20" t="n">
        <v>1.13167025</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(2044.0/B71*100)</f>
        <v/>
      </c>
      <c r="D71" s="19" t="n">
        <v>422</v>
      </c>
      <c r="E71" s="18" t="n">
        <v>52.0277698</v>
      </c>
      <c r="F71" s="20" t="n">
        <v>2.30534243</v>
      </c>
      <c r="G71" s="18" t="n">
        <v>47.74296731</v>
      </c>
      <c r="H71" s="20" t="n">
        <v>2.30678339</v>
      </c>
      <c r="I71" s="18" t="n">
        <v>0</v>
      </c>
      <c r="J71" s="20" t="n">
        <v>0</v>
      </c>
      <c r="K71" s="18" t="n">
        <v>0.22926289</v>
      </c>
      <c r="L71" s="20" t="n">
        <v>0.23013081</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(2046.0/B76*100)</f>
        <v/>
      </c>
      <c r="D76" s="19" t="n">
        <v>407</v>
      </c>
      <c r="E76" s="18" t="n">
        <v>36.9364231</v>
      </c>
      <c r="F76" s="20" t="n">
        <v>2.42144127</v>
      </c>
      <c r="G76" s="18" t="n">
        <v>42.21727354</v>
      </c>
      <c r="H76" s="20" t="n">
        <v>2.46131045</v>
      </c>
      <c r="I76" s="18" t="n">
        <v>0</v>
      </c>
      <c r="J76" s="20" t="n">
        <v>0</v>
      </c>
      <c r="K76" s="18" t="n">
        <v>20.84630336</v>
      </c>
      <c r="L76" s="20" t="n">
        <v>2.01921519</v>
      </c>
      <c r="M76" s="18" t="n">
        <v>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(2522.0/B80*100)</f>
        <v/>
      </c>
      <c r="D80" s="19" t="n">
        <v>518</v>
      </c>
      <c r="E80" s="18" t="n">
        <v>35.26612089</v>
      </c>
      <c r="F80" s="20" t="n">
        <v>2.52193276</v>
      </c>
      <c r="G80" s="18" t="n">
        <v>64.73387911</v>
      </c>
      <c r="H80" s="20" t="n">
        <v>2.52193276</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(720.0/B81*100)</f>
        <v/>
      </c>
      <c r="D81" s="19" t="n">
        <v>150</v>
      </c>
      <c r="E81" s="18" t="n">
        <v>24.70803728</v>
      </c>
      <c r="F81" s="20" t="n">
        <v>3.50259106</v>
      </c>
      <c r="G81" s="18" t="n">
        <v>56.63167732</v>
      </c>
      <c r="H81" s="20" t="n">
        <v>4.06506865</v>
      </c>
      <c r="I81" s="18" t="n">
        <v>0</v>
      </c>
      <c r="J81" s="20" t="n">
        <v>0</v>
      </c>
      <c r="K81" s="18" t="n">
        <v>18.6602854</v>
      </c>
      <c r="L81" s="20" t="n">
        <v>3.38920992</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53.06701154</v>
      </c>
      <c r="F44" s="20" t="n">
        <v>2.98405198</v>
      </c>
      <c r="G44" s="18" t="n">
        <v>36.98360784</v>
      </c>
      <c r="H44" s="20" t="n">
        <v>3.21519533</v>
      </c>
      <c r="I44" s="18" t="n">
        <v>0</v>
      </c>
      <c r="J44" s="20" t="n">
        <v>0</v>
      </c>
      <c r="K44" s="18" t="n">
        <v>2.45469346</v>
      </c>
      <c r="L44" s="20" t="n">
        <v>0.7502491999999999</v>
      </c>
      <c r="M44" s="18" t="n">
        <v>0</v>
      </c>
      <c r="N44" s="20" t="n">
        <v>0</v>
      </c>
      <c r="O44" s="18" t="n">
        <v>1.74532039</v>
      </c>
      <c r="P44" s="20" t="n">
        <v>0.6531801</v>
      </c>
      <c r="Q44" s="18" t="n">
        <v>5.74936677</v>
      </c>
      <c r="R44" s="20" t="n">
        <v>1.15693132</v>
      </c>
    </row>
    <row r="45" spans="1:18">
      <c r="A45" s="15" t="s">
        <v>468</v>
      </c>
      <c r="B45" s="17" t="n">
        <v>2670</v>
      </c>
      <c r="C45" s="18">
        <f>(2244.0/B45*100)</f>
        <v/>
      </c>
      <c r="D45" s="19" t="n">
        <v>426</v>
      </c>
      <c r="E45" s="18" t="n">
        <v>61.91694323</v>
      </c>
      <c r="F45" s="20" t="n">
        <v>2.57024776</v>
      </c>
      <c r="G45" s="18" t="n">
        <v>25.60670456</v>
      </c>
      <c r="H45" s="20" t="n">
        <v>2.26620395</v>
      </c>
      <c r="I45" s="18" t="n">
        <v>0</v>
      </c>
      <c r="J45" s="20" t="n">
        <v>0</v>
      </c>
      <c r="K45" s="18" t="n">
        <v>4.92527934</v>
      </c>
      <c r="L45" s="20" t="n">
        <v>1.19831952</v>
      </c>
      <c r="M45" s="18" t="n">
        <v>0.54529571</v>
      </c>
      <c r="N45" s="20" t="n">
        <v>0.38408899</v>
      </c>
      <c r="O45" s="18" t="n">
        <v>2.16286542</v>
      </c>
      <c r="P45" s="20" t="n">
        <v>0.76015149</v>
      </c>
      <c r="Q45" s="18" t="n">
        <v>4.84291174</v>
      </c>
      <c r="R45" s="20" t="n">
        <v>1.01993387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33.85987399</v>
      </c>
      <c r="F54" s="20" t="n">
        <v>2.4145714</v>
      </c>
      <c r="G54" s="18" t="n">
        <v>60.09723297</v>
      </c>
      <c r="H54" s="20" t="n">
        <v>2.19705711</v>
      </c>
      <c r="I54" s="18" t="n">
        <v>0</v>
      </c>
      <c r="J54" s="20" t="n">
        <v>0</v>
      </c>
      <c r="K54" s="18" t="n">
        <v>1.75726569</v>
      </c>
      <c r="L54" s="20" t="n">
        <v>0.58141947</v>
      </c>
      <c r="M54" s="18" t="n">
        <v>0</v>
      </c>
      <c r="N54" s="20" t="n">
        <v>0</v>
      </c>
      <c r="O54" s="18" t="n">
        <v>1.25599862</v>
      </c>
      <c r="P54" s="20" t="n">
        <v>0.57258107</v>
      </c>
      <c r="Q54" s="18" t="n">
        <v>3.02962874</v>
      </c>
      <c r="R54" s="20" t="n">
        <v>0.89871791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78.8062915</v>
      </c>
      <c r="F56" s="20" t="n">
        <v>1.72496945</v>
      </c>
      <c r="G56" s="18" t="n">
        <v>19.17750879</v>
      </c>
      <c r="H56" s="20" t="n">
        <v>1.6223524</v>
      </c>
      <c r="I56" s="18" t="n">
        <v>0</v>
      </c>
      <c r="J56" s="20" t="n">
        <v>0</v>
      </c>
      <c r="K56" s="18" t="n">
        <v>0.97770656</v>
      </c>
      <c r="L56" s="20" t="n">
        <v>0.52399311</v>
      </c>
      <c r="M56" s="18" t="n">
        <v>0</v>
      </c>
      <c r="N56" s="20" t="n">
        <v>0</v>
      </c>
      <c r="O56" s="18" t="n">
        <v>0</v>
      </c>
      <c r="P56" s="20" t="n">
        <v>0</v>
      </c>
      <c r="Q56" s="18" t="n">
        <v>1.03849314</v>
      </c>
      <c r="R56" s="20" t="n">
        <v>0.4178474</v>
      </c>
    </row>
    <row r="57" spans="1:18">
      <c r="A57" s="15" t="s">
        <v>480</v>
      </c>
      <c r="B57" s="17" t="n">
        <v>3737</v>
      </c>
      <c r="C57" s="18">
        <f>(3128.0/B57*100)</f>
        <v/>
      </c>
      <c r="D57" s="19" t="n">
        <v>609</v>
      </c>
      <c r="E57" s="18" t="n">
        <v>65.43254987</v>
      </c>
      <c r="F57" s="20" t="n">
        <v>2.60818296</v>
      </c>
      <c r="G57" s="18" t="n">
        <v>29.74732973</v>
      </c>
      <c r="H57" s="20" t="n">
        <v>2.43027375</v>
      </c>
      <c r="I57" s="18" t="n">
        <v>0</v>
      </c>
      <c r="J57" s="20" t="n">
        <v>0</v>
      </c>
      <c r="K57" s="18" t="n">
        <v>1.74769868</v>
      </c>
      <c r="L57" s="20" t="n">
        <v>0.5216919800000001</v>
      </c>
      <c r="M57" s="18" t="n">
        <v>0</v>
      </c>
      <c r="N57" s="20" t="n">
        <v>0</v>
      </c>
      <c r="O57" s="18" t="n">
        <v>0.25794244</v>
      </c>
      <c r="P57" s="20" t="n">
        <v>0.24133417</v>
      </c>
      <c r="Q57" s="18" t="n">
        <v>2.81447928</v>
      </c>
      <c r="R57" s="20" t="n">
        <v>0.698136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65.66185262</v>
      </c>
      <c r="F59" s="20" t="n">
        <v>2.64984634</v>
      </c>
      <c r="G59" s="18" t="n">
        <v>25.51505249</v>
      </c>
      <c r="H59" s="20" t="n">
        <v>2.48317414</v>
      </c>
      <c r="I59" s="18" t="n">
        <v>0</v>
      </c>
      <c r="J59" s="20" t="n">
        <v>0</v>
      </c>
      <c r="K59" s="18" t="n">
        <v>0.57577746</v>
      </c>
      <c r="L59" s="20" t="n">
        <v>0.42614473</v>
      </c>
      <c r="M59" s="18" t="n">
        <v>1.04894275</v>
      </c>
      <c r="N59" s="20" t="n">
        <v>0.57548515</v>
      </c>
      <c r="O59" s="18" t="n">
        <v>4.49952573</v>
      </c>
      <c r="P59" s="20" t="n">
        <v>1.29789822</v>
      </c>
      <c r="Q59" s="18" t="n">
        <v>2.69884895</v>
      </c>
      <c r="R59" s="20" t="n">
        <v>0.94575055</v>
      </c>
    </row>
    <row r="60" spans="1:18">
      <c r="A60" s="15" t="s">
        <v>484</v>
      </c>
      <c r="B60" s="17" t="n">
        <v>2451</v>
      </c>
      <c r="C60" s="18">
        <f>(2047.0/B60*100)</f>
        <v/>
      </c>
      <c r="D60" s="19" t="n">
        <v>404</v>
      </c>
      <c r="E60" s="18" t="n">
        <v>57.46211623</v>
      </c>
      <c r="F60" s="20" t="n">
        <v>2.86637955</v>
      </c>
      <c r="G60" s="18" t="n">
        <v>26.29842322</v>
      </c>
      <c r="H60" s="20" t="n">
        <v>2.44185032</v>
      </c>
      <c r="I60" s="18" t="n">
        <v>0</v>
      </c>
      <c r="J60" s="20" t="n">
        <v>0</v>
      </c>
      <c r="K60" s="18" t="n">
        <v>4.70620612</v>
      </c>
      <c r="L60" s="20" t="n">
        <v>0.91010327</v>
      </c>
      <c r="M60" s="18" t="n">
        <v>0</v>
      </c>
      <c r="N60" s="20" t="n">
        <v>0</v>
      </c>
      <c r="O60" s="18" t="n">
        <v>3.83248183</v>
      </c>
      <c r="P60" s="20" t="n">
        <v>0.9591979</v>
      </c>
      <c r="Q60" s="18" t="n">
        <v>7.7007726</v>
      </c>
      <c r="R60" s="20" t="n">
        <v>1.49937924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59.7759823</v>
      </c>
      <c r="F63" s="20" t="n">
        <v>2.80314361</v>
      </c>
      <c r="G63" s="18" t="n">
        <v>29.56040469</v>
      </c>
      <c r="H63" s="20" t="n">
        <v>2.55067146</v>
      </c>
      <c r="I63" s="18" t="n">
        <v>0</v>
      </c>
      <c r="J63" s="20" t="n">
        <v>0</v>
      </c>
      <c r="K63" s="18" t="n">
        <v>2.0547999</v>
      </c>
      <c r="L63" s="20" t="n">
        <v>0.73357402</v>
      </c>
      <c r="M63" s="18" t="n">
        <v>0</v>
      </c>
      <c r="N63" s="20" t="n">
        <v>0</v>
      </c>
      <c r="O63" s="18" t="n">
        <v>1.78507912</v>
      </c>
      <c r="P63" s="20" t="n">
        <v>0.7762994</v>
      </c>
      <c r="Q63" s="18" t="n">
        <v>6.82373399</v>
      </c>
      <c r="R63" s="20" t="n">
        <v>1.2793745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58.79864873</v>
      </c>
      <c r="F65" s="20" t="n">
        <v>3.10733887</v>
      </c>
      <c r="G65" s="18" t="n">
        <v>36.10684908</v>
      </c>
      <c r="H65" s="20" t="n">
        <v>3.10039323</v>
      </c>
      <c r="I65" s="18" t="n">
        <v>0</v>
      </c>
      <c r="J65" s="20" t="n">
        <v>0</v>
      </c>
      <c r="K65" s="18" t="n">
        <v>1.90498049</v>
      </c>
      <c r="L65" s="20" t="n">
        <v>0.86904949</v>
      </c>
      <c r="M65" s="18" t="n">
        <v>0</v>
      </c>
      <c r="N65" s="20" t="n">
        <v>0</v>
      </c>
      <c r="O65" s="18" t="n">
        <v>0</v>
      </c>
      <c r="P65" s="20" t="n">
        <v>0</v>
      </c>
      <c r="Q65" s="18" t="n">
        <v>3.1895217</v>
      </c>
      <c r="R65" s="20" t="n">
        <v>1.1081178</v>
      </c>
    </row>
    <row r="66" spans="1:18">
      <c r="A66" s="15" t="s">
        <v>490</v>
      </c>
      <c r="B66" s="17" t="n">
        <v>2634</v>
      </c>
      <c r="C66" s="18">
        <f>(2180.0/B66*100)</f>
        <v/>
      </c>
      <c r="D66" s="19" t="n">
        <v>454</v>
      </c>
      <c r="E66" s="18" t="n">
        <v>63.31758982</v>
      </c>
      <c r="F66" s="20" t="n">
        <v>2.33423471</v>
      </c>
      <c r="G66" s="18" t="n">
        <v>26.10190279</v>
      </c>
      <c r="H66" s="20" t="n">
        <v>2.12736062</v>
      </c>
      <c r="I66" s="18" t="n">
        <v>0</v>
      </c>
      <c r="J66" s="20" t="n">
        <v>0</v>
      </c>
      <c r="K66" s="18" t="n">
        <v>4.26693378</v>
      </c>
      <c r="L66" s="20" t="n">
        <v>0.93101953</v>
      </c>
      <c r="M66" s="18" t="n">
        <v>2.08006787</v>
      </c>
      <c r="N66" s="20" t="n">
        <v>0.6767501299999999</v>
      </c>
      <c r="O66" s="18" t="n">
        <v>0</v>
      </c>
      <c r="P66" s="20" t="n">
        <v>0</v>
      </c>
      <c r="Q66" s="18" t="n">
        <v>4.23350573</v>
      </c>
      <c r="R66" s="20" t="n">
        <v>1.02074814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51.52644498</v>
      </c>
      <c r="F69" s="20" t="n">
        <v>6.26882166</v>
      </c>
      <c r="G69" s="18" t="n">
        <v>47.52857986</v>
      </c>
      <c r="H69" s="20" t="n">
        <v>6.01319978</v>
      </c>
      <c r="I69" s="18" t="n">
        <v>0</v>
      </c>
      <c r="J69" s="20" t="n">
        <v>0</v>
      </c>
      <c r="K69" s="18" t="n">
        <v>0</v>
      </c>
      <c r="L69" s="20" t="n">
        <v>0</v>
      </c>
      <c r="M69" s="18" t="n">
        <v>0</v>
      </c>
      <c r="N69" s="20" t="n">
        <v>0</v>
      </c>
      <c r="O69" s="18" t="n">
        <v>0.94497516</v>
      </c>
      <c r="P69" s="20" t="n">
        <v>0.94479486</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71.18748998</v>
      </c>
      <c r="F71" s="20" t="n">
        <v>2.51133681</v>
      </c>
      <c r="G71" s="18" t="n">
        <v>28.55588737</v>
      </c>
      <c r="H71" s="20" t="n">
        <v>2.52524253</v>
      </c>
      <c r="I71" s="18" t="n">
        <v>0</v>
      </c>
      <c r="J71" s="20" t="n">
        <v>0</v>
      </c>
      <c r="K71" s="18" t="n">
        <v>0.25662265</v>
      </c>
      <c r="L71" s="20" t="n">
        <v>0.25705037</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60.52223396</v>
      </c>
      <c r="F76" s="20" t="n">
        <v>2.53025103</v>
      </c>
      <c r="G76" s="18" t="n">
        <v>30.41320988</v>
      </c>
      <c r="H76" s="20" t="n">
        <v>2.17768099</v>
      </c>
      <c r="I76" s="18" t="n">
        <v>0</v>
      </c>
      <c r="J76" s="20" t="n">
        <v>0</v>
      </c>
      <c r="K76" s="18" t="n">
        <v>5.81542187</v>
      </c>
      <c r="L76" s="20" t="n">
        <v>1.35313894</v>
      </c>
      <c r="M76" s="18" t="n">
        <v>0</v>
      </c>
      <c r="N76" s="20" t="n">
        <v>0</v>
      </c>
      <c r="O76" s="18" t="n">
        <v>0</v>
      </c>
      <c r="P76" s="20" t="n">
        <v>0</v>
      </c>
      <c r="Q76" s="18" t="n">
        <v>3.24913429</v>
      </c>
      <c r="R76" s="20" t="n">
        <v>0.93133888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34.20275381</v>
      </c>
      <c r="F80" s="20" t="n">
        <v>2.14206966</v>
      </c>
      <c r="G80" s="18" t="n">
        <v>65.77714364000001</v>
      </c>
      <c r="H80" s="20" t="n">
        <v>2.14207116</v>
      </c>
      <c r="I80" s="18" t="n">
        <v>0</v>
      </c>
      <c r="J80" s="20" t="n">
        <v>0</v>
      </c>
      <c r="K80" s="18" t="n">
        <v>0</v>
      </c>
      <c r="L80" s="20" t="n">
        <v>0</v>
      </c>
      <c r="M80" s="18" t="n">
        <v>0</v>
      </c>
      <c r="N80" s="20" t="n">
        <v>0</v>
      </c>
      <c r="O80" s="18" t="n">
        <v>0</v>
      </c>
      <c r="P80" s="20" t="n">
        <v>0</v>
      </c>
      <c r="Q80" s="18" t="n">
        <v>0.02010256</v>
      </c>
      <c r="R80" s="20" t="n">
        <v>0.02062559</v>
      </c>
    </row>
    <row r="81" spans="1:18">
      <c r="A81" s="15" t="s">
        <v>505</v>
      </c>
      <c r="B81" s="17" t="n">
        <v>870</v>
      </c>
      <c r="C81" s="18">
        <f>(727.0/B81*100)</f>
        <v/>
      </c>
      <c r="D81" s="19" t="n">
        <v>143</v>
      </c>
      <c r="E81" s="18" t="n">
        <v>68.42600663</v>
      </c>
      <c r="F81" s="20" t="n">
        <v>5.60372421</v>
      </c>
      <c r="G81" s="18" t="n">
        <v>22.85027594</v>
      </c>
      <c r="H81" s="20" t="n">
        <v>4.59383739</v>
      </c>
      <c r="I81" s="18" t="n">
        <v>0</v>
      </c>
      <c r="J81" s="20" t="n">
        <v>0</v>
      </c>
      <c r="K81" s="18" t="n">
        <v>3.08490217</v>
      </c>
      <c r="L81" s="20" t="n">
        <v>1.51093968</v>
      </c>
      <c r="M81" s="18" t="n">
        <v>0</v>
      </c>
      <c r="N81" s="20" t="n">
        <v>0</v>
      </c>
      <c r="O81" s="18" t="n">
        <v>0.61009523</v>
      </c>
      <c r="P81" s="20" t="n">
        <v>0.60396414</v>
      </c>
      <c r="Q81" s="18" t="n">
        <v>5.02872003</v>
      </c>
      <c r="R81" s="20" t="n">
        <v>1.86496158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641</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(2245.0/B44*100)</f>
        <v/>
      </c>
      <c r="D44" s="19" t="n">
        <v>446</v>
      </c>
      <c r="E44" s="18" t="n">
        <v>33.66065306</v>
      </c>
      <c r="F44" s="20" t="n">
        <v>2.5092158</v>
      </c>
      <c r="G44" s="18" t="n">
        <v>56.86890507</v>
      </c>
      <c r="H44" s="20" t="n">
        <v>2.35909303</v>
      </c>
      <c r="I44" s="18" t="n">
        <v>5.09003409</v>
      </c>
      <c r="J44" s="20" t="n">
        <v>1.29136923</v>
      </c>
      <c r="K44" s="18" t="n">
        <v>0</v>
      </c>
      <c r="L44" s="20" t="n">
        <v>0</v>
      </c>
      <c r="M44" s="18" t="n">
        <v>2.54525555</v>
      </c>
      <c r="N44" s="20" t="n">
        <v>0.75710067</v>
      </c>
      <c r="O44" s="18" t="n">
        <v>0</v>
      </c>
      <c r="P44" s="20" t="n">
        <v>0</v>
      </c>
      <c r="Q44" s="18" t="n">
        <v>0</v>
      </c>
      <c r="R44" s="20" t="n">
        <v>0</v>
      </c>
      <c r="S44" s="18" t="n">
        <v>1.83515224</v>
      </c>
      <c r="T44" s="20" t="n">
        <v>0.61261401</v>
      </c>
    </row>
    <row r="45" spans="1:20">
      <c r="A45" s="15" t="s">
        <v>468</v>
      </c>
      <c r="B45" s="17" t="n">
        <v>2670</v>
      </c>
      <c r="C45" s="18">
        <f>(2244.0/B45*100)</f>
        <v/>
      </c>
      <c r="D45" s="19" t="n">
        <v>426</v>
      </c>
      <c r="E45" s="18" t="n">
        <v>41.28888236</v>
      </c>
      <c r="F45" s="20" t="n">
        <v>2.7420954</v>
      </c>
      <c r="G45" s="18" t="n">
        <v>44.73635942</v>
      </c>
      <c r="H45" s="20" t="n">
        <v>2.78966027</v>
      </c>
      <c r="I45" s="18" t="n">
        <v>7.35635438</v>
      </c>
      <c r="J45" s="20" t="n">
        <v>1.07963315</v>
      </c>
      <c r="K45" s="18" t="n">
        <v>0</v>
      </c>
      <c r="L45" s="20" t="n">
        <v>0</v>
      </c>
      <c r="M45" s="18" t="n">
        <v>4.92527934</v>
      </c>
      <c r="N45" s="20" t="n">
        <v>1.19831952</v>
      </c>
      <c r="O45" s="18" t="n">
        <v>0</v>
      </c>
      <c r="P45" s="20" t="n">
        <v>0</v>
      </c>
      <c r="Q45" s="18" t="n">
        <v>0</v>
      </c>
      <c r="R45" s="20" t="n">
        <v>0</v>
      </c>
      <c r="S45" s="18" t="n">
        <v>1.69312449</v>
      </c>
      <c r="T45" s="20" t="n">
        <v>0.77825186</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(2140.0/B54*100)</f>
        <v/>
      </c>
      <c r="D54" s="19" t="n">
        <v>417</v>
      </c>
      <c r="E54" s="18" t="n">
        <v>36.76868517</v>
      </c>
      <c r="F54" s="20" t="n">
        <v>2.60046124</v>
      </c>
      <c r="G54" s="18" t="n">
        <v>51.21497384</v>
      </c>
      <c r="H54" s="20" t="n">
        <v>2.92904456</v>
      </c>
      <c r="I54" s="18" t="n">
        <v>8.62213873</v>
      </c>
      <c r="J54" s="20" t="n">
        <v>1.331882</v>
      </c>
      <c r="K54" s="18" t="n">
        <v>0</v>
      </c>
      <c r="L54" s="20" t="n">
        <v>0</v>
      </c>
      <c r="M54" s="18" t="n">
        <v>2.13693471</v>
      </c>
      <c r="N54" s="20" t="n">
        <v>0.64220917</v>
      </c>
      <c r="O54" s="18" t="n">
        <v>0</v>
      </c>
      <c r="P54" s="20" t="n">
        <v>0</v>
      </c>
      <c r="Q54" s="18" t="n">
        <v>0</v>
      </c>
      <c r="R54" s="20" t="n">
        <v>0</v>
      </c>
      <c r="S54" s="18" t="n">
        <v>1.25726755</v>
      </c>
      <c r="T54" s="20" t="n">
        <v>0.59325651</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(2786.0/B56*100)</f>
        <v/>
      </c>
      <c r="D56" s="19" t="n">
        <v>557</v>
      </c>
      <c r="E56" s="18" t="n">
        <v>53.73466122</v>
      </c>
      <c r="F56" s="20" t="n">
        <v>2.61287937</v>
      </c>
      <c r="G56" s="18" t="n">
        <v>41.48174728</v>
      </c>
      <c r="H56" s="20" t="n">
        <v>2.47630595</v>
      </c>
      <c r="I56" s="18" t="n">
        <v>2.93603536</v>
      </c>
      <c r="J56" s="20" t="n">
        <v>0.78387576</v>
      </c>
      <c r="K56" s="18" t="n">
        <v>0</v>
      </c>
      <c r="L56" s="20" t="n">
        <v>0</v>
      </c>
      <c r="M56" s="18" t="n">
        <v>0.97770656</v>
      </c>
      <c r="N56" s="20" t="n">
        <v>0.52399311</v>
      </c>
      <c r="O56" s="18" t="n">
        <v>0</v>
      </c>
      <c r="P56" s="20" t="n">
        <v>0</v>
      </c>
      <c r="Q56" s="18" t="n">
        <v>0</v>
      </c>
      <c r="R56" s="20" t="n">
        <v>0</v>
      </c>
      <c r="S56" s="18" t="n">
        <v>0.86984958</v>
      </c>
      <c r="T56" s="20" t="n">
        <v>0.37315838</v>
      </c>
    </row>
    <row r="57" spans="1:20">
      <c r="A57" s="15" t="s">
        <v>480</v>
      </c>
      <c r="B57" s="17" t="n">
        <v>3737</v>
      </c>
      <c r="C57" s="18">
        <f>(3128.0/B57*100)</f>
        <v/>
      </c>
      <c r="D57" s="19" t="n">
        <v>609</v>
      </c>
      <c r="E57" s="18" t="n">
        <v>33.22504295</v>
      </c>
      <c r="F57" s="20" t="n">
        <v>2.77332781</v>
      </c>
      <c r="G57" s="18" t="n">
        <v>52.76090233</v>
      </c>
      <c r="H57" s="20" t="n">
        <v>2.38886275</v>
      </c>
      <c r="I57" s="18" t="n">
        <v>11.32914403</v>
      </c>
      <c r="J57" s="20" t="n">
        <v>1.39602401</v>
      </c>
      <c r="K57" s="18" t="n">
        <v>0</v>
      </c>
      <c r="L57" s="20" t="n">
        <v>0</v>
      </c>
      <c r="M57" s="18" t="n">
        <v>1.74769868</v>
      </c>
      <c r="N57" s="20" t="n">
        <v>0.5216919800000001</v>
      </c>
      <c r="O57" s="18" t="n">
        <v>0</v>
      </c>
      <c r="P57" s="20" t="n">
        <v>0</v>
      </c>
      <c r="Q57" s="18" t="n">
        <v>0</v>
      </c>
      <c r="R57" s="20" t="n">
        <v>0</v>
      </c>
      <c r="S57" s="18" t="n">
        <v>0.93721201</v>
      </c>
      <c r="T57" s="20" t="n">
        <v>0.42797272</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(1892.0/B59*100)</f>
        <v/>
      </c>
      <c r="D59" s="19" t="n">
        <v>386</v>
      </c>
      <c r="E59" s="18" t="n">
        <v>46.40367753</v>
      </c>
      <c r="F59" s="20" t="n">
        <v>3.63512725</v>
      </c>
      <c r="G59" s="18" t="n">
        <v>48.04456495</v>
      </c>
      <c r="H59" s="20" t="n">
        <v>3.39547097</v>
      </c>
      <c r="I59" s="18" t="n">
        <v>3.7330111</v>
      </c>
      <c r="J59" s="20" t="n">
        <v>1.11308074</v>
      </c>
      <c r="K59" s="18" t="n">
        <v>0</v>
      </c>
      <c r="L59" s="20" t="n">
        <v>0</v>
      </c>
      <c r="M59" s="18" t="n">
        <v>0.57577746</v>
      </c>
      <c r="N59" s="20" t="n">
        <v>0.42614473</v>
      </c>
      <c r="O59" s="18" t="n">
        <v>0</v>
      </c>
      <c r="P59" s="20" t="n">
        <v>0</v>
      </c>
      <c r="Q59" s="18" t="n">
        <v>0</v>
      </c>
      <c r="R59" s="20" t="n">
        <v>0</v>
      </c>
      <c r="S59" s="18" t="n">
        <v>1.24296896</v>
      </c>
      <c r="T59" s="20" t="n">
        <v>0.6008818</v>
      </c>
    </row>
    <row r="60" spans="1:20">
      <c r="A60" s="15" t="s">
        <v>484</v>
      </c>
      <c r="B60" s="17" t="n">
        <v>2451</v>
      </c>
      <c r="C60" s="18">
        <f>(2047.0/B60*100)</f>
        <v/>
      </c>
      <c r="D60" s="19" t="n">
        <v>404</v>
      </c>
      <c r="E60" s="18" t="n">
        <v>56.03757045</v>
      </c>
      <c r="F60" s="20" t="n">
        <v>2.40128767</v>
      </c>
      <c r="G60" s="18" t="n">
        <v>28.35613777</v>
      </c>
      <c r="H60" s="20" t="n">
        <v>2.52805309</v>
      </c>
      <c r="I60" s="18" t="n">
        <v>5.21758058</v>
      </c>
      <c r="J60" s="20" t="n">
        <v>1.36801252</v>
      </c>
      <c r="K60" s="18" t="n">
        <v>0</v>
      </c>
      <c r="L60" s="20" t="n">
        <v>0</v>
      </c>
      <c r="M60" s="18" t="n">
        <v>4.70620612</v>
      </c>
      <c r="N60" s="20" t="n">
        <v>0.91010327</v>
      </c>
      <c r="O60" s="18" t="n">
        <v>0</v>
      </c>
      <c r="P60" s="20" t="n">
        <v>0</v>
      </c>
      <c r="Q60" s="18" t="n">
        <v>0</v>
      </c>
      <c r="R60" s="20" t="n">
        <v>0</v>
      </c>
      <c r="S60" s="18" t="n">
        <v>5.68250508</v>
      </c>
      <c r="T60" s="20" t="n">
        <v>1.31238019</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(2086.0/B63*100)</f>
        <v/>
      </c>
      <c r="D63" s="19" t="n">
        <v>425</v>
      </c>
      <c r="E63" s="18" t="n">
        <v>38.56830604</v>
      </c>
      <c r="F63" s="20" t="n">
        <v>2.49889719</v>
      </c>
      <c r="G63" s="18" t="n">
        <v>46.98581924</v>
      </c>
      <c r="H63" s="20" t="n">
        <v>2.37392873</v>
      </c>
      <c r="I63" s="18" t="n">
        <v>9.30560521</v>
      </c>
      <c r="J63" s="20" t="n">
        <v>1.66973956</v>
      </c>
      <c r="K63" s="18" t="n">
        <v>0</v>
      </c>
      <c r="L63" s="20" t="n">
        <v>0</v>
      </c>
      <c r="M63" s="18" t="n">
        <v>2.0547999</v>
      </c>
      <c r="N63" s="20" t="n">
        <v>0.73357402</v>
      </c>
      <c r="O63" s="18" t="n">
        <v>0</v>
      </c>
      <c r="P63" s="20" t="n">
        <v>0</v>
      </c>
      <c r="Q63" s="18" t="n">
        <v>0</v>
      </c>
      <c r="R63" s="20" t="n">
        <v>0</v>
      </c>
      <c r="S63" s="18" t="n">
        <v>3.0854696</v>
      </c>
      <c r="T63" s="20" t="n">
        <v>1.15467455</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(1494.0/B65*100)</f>
        <v/>
      </c>
      <c r="D65" s="19" t="n">
        <v>296</v>
      </c>
      <c r="E65" s="18" t="n">
        <v>35.60378015</v>
      </c>
      <c r="F65" s="20" t="n">
        <v>2.33945346</v>
      </c>
      <c r="G65" s="18" t="n">
        <v>39.96810129</v>
      </c>
      <c r="H65" s="20" t="n">
        <v>2.67920049</v>
      </c>
      <c r="I65" s="18" t="n">
        <v>20.81008262</v>
      </c>
      <c r="J65" s="20" t="n">
        <v>2.49036349</v>
      </c>
      <c r="K65" s="18" t="n">
        <v>0</v>
      </c>
      <c r="L65" s="20" t="n">
        <v>0</v>
      </c>
      <c r="M65" s="18" t="n">
        <v>1.90498049</v>
      </c>
      <c r="N65" s="20" t="n">
        <v>0.86904949</v>
      </c>
      <c r="O65" s="18" t="n">
        <v>0</v>
      </c>
      <c r="P65" s="20" t="n">
        <v>0</v>
      </c>
      <c r="Q65" s="18" t="n">
        <v>0</v>
      </c>
      <c r="R65" s="20" t="n">
        <v>0</v>
      </c>
      <c r="S65" s="18" t="n">
        <v>1.71305544</v>
      </c>
      <c r="T65" s="20" t="n">
        <v>0.76762683</v>
      </c>
    </row>
    <row r="66" spans="1:20">
      <c r="A66" s="15" t="s">
        <v>490</v>
      </c>
      <c r="B66" s="17" t="n">
        <v>2634</v>
      </c>
      <c r="C66" s="18">
        <f>(2180.0/B66*100)</f>
        <v/>
      </c>
      <c r="D66" s="19" t="n">
        <v>454</v>
      </c>
      <c r="E66" s="18" t="n">
        <v>38.49411537</v>
      </c>
      <c r="F66" s="20" t="n">
        <v>2.8098373</v>
      </c>
      <c r="G66" s="18" t="n">
        <v>43.71605243</v>
      </c>
      <c r="H66" s="20" t="n">
        <v>2.84679015</v>
      </c>
      <c r="I66" s="18" t="n">
        <v>9.65000757</v>
      </c>
      <c r="J66" s="20" t="n">
        <v>1.52631292</v>
      </c>
      <c r="K66" s="18" t="n">
        <v>0</v>
      </c>
      <c r="L66" s="20" t="n">
        <v>0</v>
      </c>
      <c r="M66" s="18" t="n">
        <v>4.26693378</v>
      </c>
      <c r="N66" s="20" t="n">
        <v>0.93101953</v>
      </c>
      <c r="O66" s="18" t="n">
        <v>0</v>
      </c>
      <c r="P66" s="20" t="n">
        <v>0</v>
      </c>
      <c r="Q66" s="18" t="n">
        <v>0</v>
      </c>
      <c r="R66" s="20" t="n">
        <v>0</v>
      </c>
      <c r="S66" s="18" t="n">
        <v>3.87289084</v>
      </c>
      <c r="T66" s="20" t="n">
        <v>0.89346677</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39.85868143</v>
      </c>
      <c r="F69" s="20" t="n">
        <v>3.96084374</v>
      </c>
      <c r="G69" s="18" t="n">
        <v>52.16920233</v>
      </c>
      <c r="H69" s="20" t="n">
        <v>4.5898601</v>
      </c>
      <c r="I69" s="18" t="n">
        <v>5.85696062</v>
      </c>
      <c r="J69" s="20" t="n">
        <v>2.59104873</v>
      </c>
      <c r="K69" s="18" t="n">
        <v>0</v>
      </c>
      <c r="L69" s="20" t="n">
        <v>0</v>
      </c>
      <c r="M69" s="18" t="n">
        <v>1.15433831</v>
      </c>
      <c r="N69" s="20" t="n">
        <v>1.02713093</v>
      </c>
      <c r="O69" s="18" t="n">
        <v>0</v>
      </c>
      <c r="P69" s="20" t="n">
        <v>0</v>
      </c>
      <c r="Q69" s="18" t="n">
        <v>0</v>
      </c>
      <c r="R69" s="20" t="n">
        <v>0</v>
      </c>
      <c r="S69" s="18" t="n">
        <v>0.9608173</v>
      </c>
      <c r="T69" s="20" t="n">
        <v>0.93939541</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(2034.0/B71*100)</f>
        <v/>
      </c>
      <c r="D71" s="19" t="n">
        <v>432</v>
      </c>
      <c r="E71" s="18" t="n">
        <v>51.15010154</v>
      </c>
      <c r="F71" s="20" t="n">
        <v>2.22695323</v>
      </c>
      <c r="G71" s="18" t="n">
        <v>35.26560363</v>
      </c>
      <c r="H71" s="20" t="n">
        <v>2.04113245</v>
      </c>
      <c r="I71" s="18" t="n">
        <v>13.32767217</v>
      </c>
      <c r="J71" s="20" t="n">
        <v>1.74902433</v>
      </c>
      <c r="K71" s="18" t="n">
        <v>0</v>
      </c>
      <c r="L71" s="20" t="n">
        <v>0</v>
      </c>
      <c r="M71" s="18" t="n">
        <v>0.25662265</v>
      </c>
      <c r="N71" s="20" t="n">
        <v>0.25705037</v>
      </c>
      <c r="O71" s="18" t="n">
        <v>0</v>
      </c>
      <c r="P71" s="20" t="n">
        <v>0</v>
      </c>
      <c r="Q71" s="18" t="n">
        <v>0</v>
      </c>
      <c r="R71" s="20" t="n">
        <v>0</v>
      </c>
      <c r="S71" s="18" t="n">
        <v>0</v>
      </c>
      <c r="T71" s="20" t="n">
        <v>0</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(2041.0/B76*100)</f>
        <v/>
      </c>
      <c r="D76" s="19" t="n">
        <v>412</v>
      </c>
      <c r="E76" s="18" t="n">
        <v>47.54405337</v>
      </c>
      <c r="F76" s="20" t="n">
        <v>3.36364934</v>
      </c>
      <c r="G76" s="18" t="n">
        <v>33.09464452</v>
      </c>
      <c r="H76" s="20" t="n">
        <v>2.73053932</v>
      </c>
      <c r="I76" s="18" t="n">
        <v>12.26308442</v>
      </c>
      <c r="J76" s="20" t="n">
        <v>1.99483093</v>
      </c>
      <c r="K76" s="18" t="n">
        <v>0</v>
      </c>
      <c r="L76" s="20" t="n">
        <v>0</v>
      </c>
      <c r="M76" s="18" t="n">
        <v>6.23329702</v>
      </c>
      <c r="N76" s="20" t="n">
        <v>1.37362106</v>
      </c>
      <c r="O76" s="18" t="n">
        <v>0</v>
      </c>
      <c r="P76" s="20" t="n">
        <v>0</v>
      </c>
      <c r="Q76" s="18" t="n">
        <v>0</v>
      </c>
      <c r="R76" s="20" t="n">
        <v>0</v>
      </c>
      <c r="S76" s="18" t="n">
        <v>0.86492068</v>
      </c>
      <c r="T76" s="20" t="n">
        <v>0.46286471</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(2529.0/B80*100)</f>
        <v/>
      </c>
      <c r="D80" s="19" t="n">
        <v>511</v>
      </c>
      <c r="E80" s="18" t="n">
        <v>16.50331407</v>
      </c>
      <c r="F80" s="20" t="n">
        <v>1.55893046</v>
      </c>
      <c r="G80" s="18" t="n">
        <v>49.54897751</v>
      </c>
      <c r="H80" s="20" t="n">
        <v>2.25910071</v>
      </c>
      <c r="I80" s="18" t="n">
        <v>33.57353621</v>
      </c>
      <c r="J80" s="20" t="n">
        <v>2.47675837</v>
      </c>
      <c r="K80" s="18" t="n">
        <v>0</v>
      </c>
      <c r="L80" s="20" t="n">
        <v>0</v>
      </c>
      <c r="M80" s="18" t="n">
        <v>0</v>
      </c>
      <c r="N80" s="20" t="n">
        <v>0</v>
      </c>
      <c r="O80" s="18" t="n">
        <v>0</v>
      </c>
      <c r="P80" s="20" t="n">
        <v>0</v>
      </c>
      <c r="Q80" s="18" t="n">
        <v>0</v>
      </c>
      <c r="R80" s="20" t="n">
        <v>0</v>
      </c>
      <c r="S80" s="18" t="n">
        <v>0.37417221</v>
      </c>
      <c r="T80" s="20" t="n">
        <v>0.25916699</v>
      </c>
    </row>
    <row r="81" spans="1:20">
      <c r="A81" s="15" t="s">
        <v>505</v>
      </c>
      <c r="B81" s="17" t="n">
        <v>870</v>
      </c>
      <c r="C81" s="18">
        <f>(727.0/B81*100)</f>
        <v/>
      </c>
      <c r="D81" s="19" t="n">
        <v>143</v>
      </c>
      <c r="E81" s="18" t="n">
        <v>34.6505874</v>
      </c>
      <c r="F81" s="20" t="n">
        <v>4.43592788</v>
      </c>
      <c r="G81" s="18" t="n">
        <v>39.73362631</v>
      </c>
      <c r="H81" s="20" t="n">
        <v>3.00256789</v>
      </c>
      <c r="I81" s="18" t="n">
        <v>18.83276425</v>
      </c>
      <c r="J81" s="20" t="n">
        <v>2.69154008</v>
      </c>
      <c r="K81" s="18" t="n">
        <v>0</v>
      </c>
      <c r="L81" s="20" t="n">
        <v>0</v>
      </c>
      <c r="M81" s="18" t="n">
        <v>3.94991136</v>
      </c>
      <c r="N81" s="20" t="n">
        <v>1.63167472</v>
      </c>
      <c r="O81" s="18" t="n">
        <v>0</v>
      </c>
      <c r="P81" s="20" t="n">
        <v>0</v>
      </c>
      <c r="Q81" s="18" t="n">
        <v>0</v>
      </c>
      <c r="R81" s="20" t="n">
        <v>0</v>
      </c>
      <c r="S81" s="18" t="n">
        <v>2.83311068</v>
      </c>
      <c r="T81" s="20" t="n">
        <v>1.53487212</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20.11415106</v>
      </c>
      <c r="F44" s="20" t="n">
        <v>2.13086468</v>
      </c>
      <c r="G44" s="18" t="n">
        <v>53.91218337</v>
      </c>
      <c r="H44" s="20" t="n">
        <v>2.68193341</v>
      </c>
      <c r="I44" s="18" t="n">
        <v>0</v>
      </c>
      <c r="J44" s="20" t="n">
        <v>0</v>
      </c>
      <c r="K44" s="18" t="n">
        <v>3.22433479</v>
      </c>
      <c r="L44" s="20" t="n">
        <v>0.73525095</v>
      </c>
      <c r="M44" s="18" t="n">
        <v>0</v>
      </c>
      <c r="N44" s="20" t="n">
        <v>0</v>
      </c>
      <c r="O44" s="18" t="n">
        <v>0</v>
      </c>
      <c r="P44" s="20" t="n">
        <v>0</v>
      </c>
      <c r="Q44" s="18" t="n">
        <v>22.74933078</v>
      </c>
      <c r="R44" s="20" t="n">
        <v>2.46589702</v>
      </c>
    </row>
    <row r="45" spans="1:18">
      <c r="A45" s="15" t="s">
        <v>468</v>
      </c>
      <c r="B45" s="17" t="n">
        <v>2670</v>
      </c>
      <c r="C45" s="18">
        <f>(2244.0/B45*100)</f>
        <v/>
      </c>
      <c r="D45" s="19" t="n">
        <v>426</v>
      </c>
      <c r="E45" s="18" t="n">
        <v>31.71929794</v>
      </c>
      <c r="F45" s="20" t="n">
        <v>2.04688601</v>
      </c>
      <c r="G45" s="18" t="n">
        <v>47.40976488</v>
      </c>
      <c r="H45" s="20" t="n">
        <v>2.28271207</v>
      </c>
      <c r="I45" s="18" t="n">
        <v>0</v>
      </c>
      <c r="J45" s="20" t="n">
        <v>0</v>
      </c>
      <c r="K45" s="18" t="n">
        <v>6.05379003</v>
      </c>
      <c r="L45" s="20" t="n">
        <v>1.17483631</v>
      </c>
      <c r="M45" s="18" t="n">
        <v>0.98920143</v>
      </c>
      <c r="N45" s="20" t="n">
        <v>0.52433588</v>
      </c>
      <c r="O45" s="18" t="n">
        <v>0</v>
      </c>
      <c r="P45" s="20" t="n">
        <v>0</v>
      </c>
      <c r="Q45" s="18" t="n">
        <v>13.82794572</v>
      </c>
      <c r="R45" s="20" t="n">
        <v>1.98199172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21.49540645</v>
      </c>
      <c r="F54" s="20" t="n">
        <v>2.12122121</v>
      </c>
      <c r="G54" s="18" t="n">
        <v>40.87414475</v>
      </c>
      <c r="H54" s="20" t="n">
        <v>2.79813376</v>
      </c>
      <c r="I54" s="18" t="n">
        <v>0</v>
      </c>
      <c r="J54" s="20" t="n">
        <v>0</v>
      </c>
      <c r="K54" s="18" t="n">
        <v>2.31243063</v>
      </c>
      <c r="L54" s="20" t="n">
        <v>0.6625359</v>
      </c>
      <c r="M54" s="18" t="n">
        <v>0</v>
      </c>
      <c r="N54" s="20" t="n">
        <v>0</v>
      </c>
      <c r="O54" s="18" t="n">
        <v>0.22609329</v>
      </c>
      <c r="P54" s="20" t="n">
        <v>0.23249903</v>
      </c>
      <c r="Q54" s="18" t="n">
        <v>35.09192488</v>
      </c>
      <c r="R54" s="20" t="n">
        <v>2.69761065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58.30126891</v>
      </c>
      <c r="F56" s="20" t="n">
        <v>2.39431028</v>
      </c>
      <c r="G56" s="18" t="n">
        <v>27.2768235</v>
      </c>
      <c r="H56" s="20" t="n">
        <v>2.24840708</v>
      </c>
      <c r="I56" s="18" t="n">
        <v>0</v>
      </c>
      <c r="J56" s="20" t="n">
        <v>0</v>
      </c>
      <c r="K56" s="18" t="n">
        <v>1.12379002</v>
      </c>
      <c r="L56" s="20" t="n">
        <v>0.54204907</v>
      </c>
      <c r="M56" s="18" t="n">
        <v>0</v>
      </c>
      <c r="N56" s="20" t="n">
        <v>0</v>
      </c>
      <c r="O56" s="18" t="n">
        <v>0</v>
      </c>
      <c r="P56" s="20" t="n">
        <v>0</v>
      </c>
      <c r="Q56" s="18" t="n">
        <v>13.29811756</v>
      </c>
      <c r="R56" s="20" t="n">
        <v>1.68262767</v>
      </c>
    </row>
    <row r="57" spans="1:18">
      <c r="A57" s="15" t="s">
        <v>480</v>
      </c>
      <c r="B57" s="17" t="n">
        <v>3737</v>
      </c>
      <c r="C57" s="18">
        <f>(3128.0/B57*100)</f>
        <v/>
      </c>
      <c r="D57" s="19" t="n">
        <v>609</v>
      </c>
      <c r="E57" s="18" t="n">
        <v>23.3156478</v>
      </c>
      <c r="F57" s="20" t="n">
        <v>1.85610676</v>
      </c>
      <c r="G57" s="18" t="n">
        <v>63.27624123</v>
      </c>
      <c r="H57" s="20" t="n">
        <v>2.19183958</v>
      </c>
      <c r="I57" s="18" t="n">
        <v>0</v>
      </c>
      <c r="J57" s="20" t="n">
        <v>0</v>
      </c>
      <c r="K57" s="18" t="n">
        <v>1.84194353</v>
      </c>
      <c r="L57" s="20" t="n">
        <v>0.49598368</v>
      </c>
      <c r="M57" s="18" t="n">
        <v>0</v>
      </c>
      <c r="N57" s="20" t="n">
        <v>0</v>
      </c>
      <c r="O57" s="18" t="n">
        <v>0</v>
      </c>
      <c r="P57" s="20" t="n">
        <v>0</v>
      </c>
      <c r="Q57" s="18" t="n">
        <v>11.56616744</v>
      </c>
      <c r="R57" s="20" t="n">
        <v>1.71258672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49.87659098</v>
      </c>
      <c r="F59" s="20" t="n">
        <v>2.84703462</v>
      </c>
      <c r="G59" s="18" t="n">
        <v>19.13219598</v>
      </c>
      <c r="H59" s="20" t="n">
        <v>2.24124363</v>
      </c>
      <c r="I59" s="18" t="n">
        <v>0</v>
      </c>
      <c r="J59" s="20" t="n">
        <v>0</v>
      </c>
      <c r="K59" s="18" t="n">
        <v>0.69748129</v>
      </c>
      <c r="L59" s="20" t="n">
        <v>0.442796</v>
      </c>
      <c r="M59" s="18" t="n">
        <v>0</v>
      </c>
      <c r="N59" s="20" t="n">
        <v>0</v>
      </c>
      <c r="O59" s="18" t="n">
        <v>0</v>
      </c>
      <c r="P59" s="20" t="n">
        <v>0</v>
      </c>
      <c r="Q59" s="18" t="n">
        <v>30.29373175</v>
      </c>
      <c r="R59" s="20" t="n">
        <v>2.77459948</v>
      </c>
    </row>
    <row r="60" spans="1:18">
      <c r="A60" s="15" t="s">
        <v>484</v>
      </c>
      <c r="B60" s="17" t="n">
        <v>2451</v>
      </c>
      <c r="C60" s="18">
        <f>(2047.0/B60*100)</f>
        <v/>
      </c>
      <c r="D60" s="19" t="n">
        <v>404</v>
      </c>
      <c r="E60" s="18" t="n">
        <v>26.86097539</v>
      </c>
      <c r="F60" s="20" t="n">
        <v>2.43069714</v>
      </c>
      <c r="G60" s="18" t="n">
        <v>24.2349504</v>
      </c>
      <c r="H60" s="20" t="n">
        <v>2.40386841</v>
      </c>
      <c r="I60" s="18" t="n">
        <v>0</v>
      </c>
      <c r="J60" s="20" t="n">
        <v>0</v>
      </c>
      <c r="K60" s="18" t="n">
        <v>6.16392781</v>
      </c>
      <c r="L60" s="20" t="n">
        <v>1.30155128</v>
      </c>
      <c r="M60" s="18" t="n">
        <v>0</v>
      </c>
      <c r="N60" s="20" t="n">
        <v>0</v>
      </c>
      <c r="O60" s="18" t="n">
        <v>0</v>
      </c>
      <c r="P60" s="20" t="n">
        <v>0</v>
      </c>
      <c r="Q60" s="18" t="n">
        <v>42.7401464</v>
      </c>
      <c r="R60" s="20" t="n">
        <v>3.04219382</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23.65027666</v>
      </c>
      <c r="F63" s="20" t="n">
        <v>1.92357492</v>
      </c>
      <c r="G63" s="18" t="n">
        <v>16.2523644</v>
      </c>
      <c r="H63" s="20" t="n">
        <v>1.82159086</v>
      </c>
      <c r="I63" s="18" t="n">
        <v>0</v>
      </c>
      <c r="J63" s="20" t="n">
        <v>0</v>
      </c>
      <c r="K63" s="18" t="n">
        <v>2.44680523</v>
      </c>
      <c r="L63" s="20" t="n">
        <v>0.78654222</v>
      </c>
      <c r="M63" s="18" t="n">
        <v>0</v>
      </c>
      <c r="N63" s="20" t="n">
        <v>0</v>
      </c>
      <c r="O63" s="18" t="n">
        <v>0</v>
      </c>
      <c r="P63" s="20" t="n">
        <v>0</v>
      </c>
      <c r="Q63" s="18" t="n">
        <v>57.6505537</v>
      </c>
      <c r="R63" s="20" t="n">
        <v>2.62151836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28.05420371</v>
      </c>
      <c r="F65" s="20" t="n">
        <v>2.35721734</v>
      </c>
      <c r="G65" s="18" t="n">
        <v>39.50767347</v>
      </c>
      <c r="H65" s="20" t="n">
        <v>2.69052699</v>
      </c>
      <c r="I65" s="18" t="n">
        <v>0</v>
      </c>
      <c r="J65" s="20" t="n">
        <v>0</v>
      </c>
      <c r="K65" s="18" t="n">
        <v>3.88719398</v>
      </c>
      <c r="L65" s="20" t="n">
        <v>1.21720683</v>
      </c>
      <c r="M65" s="18" t="n">
        <v>0</v>
      </c>
      <c r="N65" s="20" t="n">
        <v>0</v>
      </c>
      <c r="O65" s="18" t="n">
        <v>0</v>
      </c>
      <c r="P65" s="20" t="n">
        <v>0</v>
      </c>
      <c r="Q65" s="18" t="n">
        <v>28.55092884</v>
      </c>
      <c r="R65" s="20" t="n">
        <v>2.61113748</v>
      </c>
    </row>
    <row r="66" spans="1:18">
      <c r="A66" s="15" t="s">
        <v>490</v>
      </c>
      <c r="B66" s="17" t="n">
        <v>2634</v>
      </c>
      <c r="C66" s="18">
        <f>(2180.0/B66*100)</f>
        <v/>
      </c>
      <c r="D66" s="19" t="n">
        <v>454</v>
      </c>
      <c r="E66" s="18" t="n">
        <v>20.17101425</v>
      </c>
      <c r="F66" s="20" t="n">
        <v>1.95991437</v>
      </c>
      <c r="G66" s="18" t="n">
        <v>36.21472797</v>
      </c>
      <c r="H66" s="20" t="n">
        <v>2.12601819</v>
      </c>
      <c r="I66" s="18" t="n">
        <v>0</v>
      </c>
      <c r="J66" s="20" t="n">
        <v>0</v>
      </c>
      <c r="K66" s="18" t="n">
        <v>5.09702254</v>
      </c>
      <c r="L66" s="20" t="n">
        <v>1.04821575</v>
      </c>
      <c r="M66" s="18" t="n">
        <v>0</v>
      </c>
      <c r="N66" s="20" t="n">
        <v>0</v>
      </c>
      <c r="O66" s="18" t="n">
        <v>0</v>
      </c>
      <c r="P66" s="20" t="n">
        <v>0</v>
      </c>
      <c r="Q66" s="18" t="n">
        <v>38.51723523</v>
      </c>
      <c r="R66" s="20" t="n">
        <v>2.41879505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33.76906462</v>
      </c>
      <c r="F69" s="20" t="n">
        <v>4.44472397</v>
      </c>
      <c r="G69" s="18" t="n">
        <v>48.32361452</v>
      </c>
      <c r="H69" s="20" t="n">
        <v>5.36430617</v>
      </c>
      <c r="I69" s="18" t="n">
        <v>0</v>
      </c>
      <c r="J69" s="20" t="n">
        <v>0</v>
      </c>
      <c r="K69" s="18" t="n">
        <v>1.15433831</v>
      </c>
      <c r="L69" s="20" t="n">
        <v>1.02713093</v>
      </c>
      <c r="M69" s="18" t="n">
        <v>0</v>
      </c>
      <c r="N69" s="20" t="n">
        <v>0</v>
      </c>
      <c r="O69" s="18" t="n">
        <v>0</v>
      </c>
      <c r="P69" s="20" t="n">
        <v>0</v>
      </c>
      <c r="Q69" s="18" t="n">
        <v>16.75298255</v>
      </c>
      <c r="R69" s="20" t="n">
        <v>3.75955718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40.33325933</v>
      </c>
      <c r="F71" s="20" t="n">
        <v>2.39581649</v>
      </c>
      <c r="G71" s="18" t="n">
        <v>53.10767924</v>
      </c>
      <c r="H71" s="20" t="n">
        <v>2.41327717</v>
      </c>
      <c r="I71" s="18" t="n">
        <v>0</v>
      </c>
      <c r="J71" s="20" t="n">
        <v>0</v>
      </c>
      <c r="K71" s="18" t="n">
        <v>0.48081642</v>
      </c>
      <c r="L71" s="20" t="n">
        <v>0.34018678</v>
      </c>
      <c r="M71" s="18" t="n">
        <v>0</v>
      </c>
      <c r="N71" s="20" t="n">
        <v>0</v>
      </c>
      <c r="O71" s="18" t="n">
        <v>0</v>
      </c>
      <c r="P71" s="20" t="n">
        <v>0</v>
      </c>
      <c r="Q71" s="18" t="n">
        <v>6.07824502</v>
      </c>
      <c r="R71" s="20" t="n">
        <v>1.22518078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30.14515009</v>
      </c>
      <c r="F76" s="20" t="n">
        <v>2.53590464</v>
      </c>
      <c r="G76" s="18" t="n">
        <v>28.66538141</v>
      </c>
      <c r="H76" s="20" t="n">
        <v>2.44740959</v>
      </c>
      <c r="I76" s="18" t="n">
        <v>0</v>
      </c>
      <c r="J76" s="20" t="n">
        <v>0</v>
      </c>
      <c r="K76" s="18" t="n">
        <v>8.11335703</v>
      </c>
      <c r="L76" s="20" t="n">
        <v>1.47703776</v>
      </c>
      <c r="M76" s="18" t="n">
        <v>0</v>
      </c>
      <c r="N76" s="20" t="n">
        <v>0</v>
      </c>
      <c r="O76" s="18" t="n">
        <v>0</v>
      </c>
      <c r="P76" s="20" t="n">
        <v>0</v>
      </c>
      <c r="Q76" s="18" t="n">
        <v>33.07611147</v>
      </c>
      <c r="R76" s="20" t="n">
        <v>2.70644097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20.80443617</v>
      </c>
      <c r="F80" s="20" t="n">
        <v>1.91271028</v>
      </c>
      <c r="G80" s="18" t="n">
        <v>77.21413944</v>
      </c>
      <c r="H80" s="20" t="n">
        <v>1.95630878</v>
      </c>
      <c r="I80" s="18" t="n">
        <v>0</v>
      </c>
      <c r="J80" s="20" t="n">
        <v>0</v>
      </c>
      <c r="K80" s="18" t="n">
        <v>0.18861823</v>
      </c>
      <c r="L80" s="20" t="n">
        <v>0.18899912</v>
      </c>
      <c r="M80" s="18" t="n">
        <v>0</v>
      </c>
      <c r="N80" s="20" t="n">
        <v>0</v>
      </c>
      <c r="O80" s="18" t="n">
        <v>0</v>
      </c>
      <c r="P80" s="20" t="n">
        <v>0</v>
      </c>
      <c r="Q80" s="18" t="n">
        <v>1.79280616</v>
      </c>
      <c r="R80" s="20" t="n">
        <v>0.54826526</v>
      </c>
    </row>
    <row r="81" spans="1:18">
      <c r="A81" s="15" t="s">
        <v>505</v>
      </c>
      <c r="B81" s="17" t="n">
        <v>870</v>
      </c>
      <c r="C81" s="18">
        <f>(727.0/B81*100)</f>
        <v/>
      </c>
      <c r="D81" s="19" t="n">
        <v>143</v>
      </c>
      <c r="E81" s="18" t="n">
        <v>20.33876335</v>
      </c>
      <c r="F81" s="20" t="n">
        <v>4.61968633</v>
      </c>
      <c r="G81" s="18" t="n">
        <v>55.31307804</v>
      </c>
      <c r="H81" s="20" t="n">
        <v>4.63676252</v>
      </c>
      <c r="I81" s="18" t="n">
        <v>0</v>
      </c>
      <c r="J81" s="20" t="n">
        <v>0</v>
      </c>
      <c r="K81" s="18" t="n">
        <v>5.30313972</v>
      </c>
      <c r="L81" s="20" t="n">
        <v>1.75880061</v>
      </c>
      <c r="M81" s="18" t="n">
        <v>0</v>
      </c>
      <c r="N81" s="20" t="n">
        <v>0</v>
      </c>
      <c r="O81" s="18" t="n">
        <v>0</v>
      </c>
      <c r="P81" s="20" t="n">
        <v>0</v>
      </c>
      <c r="Q81" s="18" t="n">
        <v>19.0450189</v>
      </c>
      <c r="R81" s="20" t="n">
        <v>2.89488839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18.8000924</v>
      </c>
      <c r="F44" s="20" t="n">
        <v>2.36406722</v>
      </c>
      <c r="G44" s="18" t="n">
        <v>69.15254611</v>
      </c>
      <c r="H44" s="20" t="n">
        <v>2.88191967</v>
      </c>
      <c r="I44" s="18" t="n">
        <v>0</v>
      </c>
      <c r="J44" s="20" t="n">
        <v>0</v>
      </c>
      <c r="K44" s="18" t="n">
        <v>3.59416011</v>
      </c>
      <c r="L44" s="20" t="n">
        <v>0.78677104</v>
      </c>
      <c r="M44" s="18" t="n">
        <v>0</v>
      </c>
      <c r="N44" s="20" t="n">
        <v>0</v>
      </c>
      <c r="O44" s="18" t="n">
        <v>0</v>
      </c>
      <c r="P44" s="20" t="n">
        <v>0</v>
      </c>
      <c r="Q44" s="18" t="n">
        <v>8.453201379999999</v>
      </c>
      <c r="R44" s="20" t="n">
        <v>1.39817575</v>
      </c>
    </row>
    <row r="45" spans="1:18">
      <c r="A45" s="15" t="s">
        <v>468</v>
      </c>
      <c r="B45" s="17" t="n">
        <v>2670</v>
      </c>
      <c r="C45" s="18">
        <f>(2244.0/B45*100)</f>
        <v/>
      </c>
      <c r="D45" s="19" t="n">
        <v>426</v>
      </c>
      <c r="E45" s="18" t="n">
        <v>47.5742157</v>
      </c>
      <c r="F45" s="20" t="n">
        <v>2.61418452</v>
      </c>
      <c r="G45" s="18" t="n">
        <v>38.33903274</v>
      </c>
      <c r="H45" s="20" t="n">
        <v>2.43418689</v>
      </c>
      <c r="I45" s="18" t="n">
        <v>0</v>
      </c>
      <c r="J45" s="20" t="n">
        <v>0</v>
      </c>
      <c r="K45" s="18" t="n">
        <v>6.35573006</v>
      </c>
      <c r="L45" s="20" t="n">
        <v>1.18495628</v>
      </c>
      <c r="M45" s="18" t="n">
        <v>0.8396699399999999</v>
      </c>
      <c r="N45" s="20" t="n">
        <v>0.4792514</v>
      </c>
      <c r="O45" s="18" t="n">
        <v>0</v>
      </c>
      <c r="P45" s="20" t="n">
        <v>0</v>
      </c>
      <c r="Q45" s="18" t="n">
        <v>6.89135156</v>
      </c>
      <c r="R45" s="20" t="n">
        <v>1.03936579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46.43065097</v>
      </c>
      <c r="F54" s="20" t="n">
        <v>2.35029085</v>
      </c>
      <c r="G54" s="18" t="n">
        <v>35.60049599</v>
      </c>
      <c r="H54" s="20" t="n">
        <v>2.6289309</v>
      </c>
      <c r="I54" s="18" t="n">
        <v>0</v>
      </c>
      <c r="J54" s="20" t="n">
        <v>0</v>
      </c>
      <c r="K54" s="18" t="n">
        <v>2.31243063</v>
      </c>
      <c r="L54" s="20" t="n">
        <v>0.6625359</v>
      </c>
      <c r="M54" s="18" t="n">
        <v>0</v>
      </c>
      <c r="N54" s="20" t="n">
        <v>0</v>
      </c>
      <c r="O54" s="18" t="n">
        <v>0</v>
      </c>
      <c r="P54" s="20" t="n">
        <v>0</v>
      </c>
      <c r="Q54" s="18" t="n">
        <v>15.65642241</v>
      </c>
      <c r="R54" s="20" t="n">
        <v>2.13058077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41.16116898</v>
      </c>
      <c r="F56" s="20" t="n">
        <v>2.27687373</v>
      </c>
      <c r="G56" s="18" t="n">
        <v>51.79743886</v>
      </c>
      <c r="H56" s="20" t="n">
        <v>2.4864197</v>
      </c>
      <c r="I56" s="18" t="n">
        <v>0</v>
      </c>
      <c r="J56" s="20" t="n">
        <v>0</v>
      </c>
      <c r="K56" s="18" t="n">
        <v>1.61585262</v>
      </c>
      <c r="L56" s="20" t="n">
        <v>0.55049936</v>
      </c>
      <c r="M56" s="18" t="n">
        <v>0</v>
      </c>
      <c r="N56" s="20" t="n">
        <v>0</v>
      </c>
      <c r="O56" s="18" t="n">
        <v>0</v>
      </c>
      <c r="P56" s="20" t="n">
        <v>0</v>
      </c>
      <c r="Q56" s="18" t="n">
        <v>5.42553955</v>
      </c>
      <c r="R56" s="20" t="n">
        <v>0.98882843</v>
      </c>
    </row>
    <row r="57" spans="1:18">
      <c r="A57" s="15" t="s">
        <v>480</v>
      </c>
      <c r="B57" s="17" t="n">
        <v>3737</v>
      </c>
      <c r="C57" s="18">
        <f>(3128.0/B57*100)</f>
        <v/>
      </c>
      <c r="D57" s="19" t="n">
        <v>609</v>
      </c>
      <c r="E57" s="18" t="n">
        <v>19.7211909</v>
      </c>
      <c r="F57" s="20" t="n">
        <v>1.83500932</v>
      </c>
      <c r="G57" s="18" t="n">
        <v>74.19799</v>
      </c>
      <c r="H57" s="20" t="n">
        <v>1.87203871</v>
      </c>
      <c r="I57" s="18" t="n">
        <v>0</v>
      </c>
      <c r="J57" s="20" t="n">
        <v>0</v>
      </c>
      <c r="K57" s="18" t="n">
        <v>2.05743555</v>
      </c>
      <c r="L57" s="20" t="n">
        <v>0.5412005</v>
      </c>
      <c r="M57" s="18" t="n">
        <v>0</v>
      </c>
      <c r="N57" s="20" t="n">
        <v>0</v>
      </c>
      <c r="O57" s="18" t="n">
        <v>0</v>
      </c>
      <c r="P57" s="20" t="n">
        <v>0</v>
      </c>
      <c r="Q57" s="18" t="n">
        <v>4.02338355</v>
      </c>
      <c r="R57" s="20" t="n">
        <v>0.7531237200000001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53.28302458</v>
      </c>
      <c r="F59" s="20" t="n">
        <v>3.26420669</v>
      </c>
      <c r="G59" s="18" t="n">
        <v>34.71083976</v>
      </c>
      <c r="H59" s="20" t="n">
        <v>3.04376536</v>
      </c>
      <c r="I59" s="18" t="n">
        <v>0</v>
      </c>
      <c r="J59" s="20" t="n">
        <v>0</v>
      </c>
      <c r="K59" s="18" t="n">
        <v>0.69748129</v>
      </c>
      <c r="L59" s="20" t="n">
        <v>0.442796</v>
      </c>
      <c r="M59" s="18" t="n">
        <v>0</v>
      </c>
      <c r="N59" s="20" t="n">
        <v>0</v>
      </c>
      <c r="O59" s="18" t="n">
        <v>0</v>
      </c>
      <c r="P59" s="20" t="n">
        <v>0</v>
      </c>
      <c r="Q59" s="18" t="n">
        <v>11.30865437</v>
      </c>
      <c r="R59" s="20" t="n">
        <v>1.82574087</v>
      </c>
    </row>
    <row r="60" spans="1:18">
      <c r="A60" s="15" t="s">
        <v>484</v>
      </c>
      <c r="B60" s="17" t="n">
        <v>2451</v>
      </c>
      <c r="C60" s="18">
        <f>(2047.0/B60*100)</f>
        <v/>
      </c>
      <c r="D60" s="19" t="n">
        <v>404</v>
      </c>
      <c r="E60" s="18" t="n">
        <v>31.59119959</v>
      </c>
      <c r="F60" s="20" t="n">
        <v>2.69406351</v>
      </c>
      <c r="G60" s="18" t="n">
        <v>39.61723207</v>
      </c>
      <c r="H60" s="20" t="n">
        <v>2.83857861</v>
      </c>
      <c r="I60" s="18" t="n">
        <v>0</v>
      </c>
      <c r="J60" s="20" t="n">
        <v>0</v>
      </c>
      <c r="K60" s="18" t="n">
        <v>6.16392781</v>
      </c>
      <c r="L60" s="20" t="n">
        <v>1.30155128</v>
      </c>
      <c r="M60" s="18" t="n">
        <v>0</v>
      </c>
      <c r="N60" s="20" t="n">
        <v>0</v>
      </c>
      <c r="O60" s="18" t="n">
        <v>0</v>
      </c>
      <c r="P60" s="20" t="n">
        <v>0</v>
      </c>
      <c r="Q60" s="18" t="n">
        <v>22.62764052</v>
      </c>
      <c r="R60" s="20" t="n">
        <v>2.72247515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37.4541597</v>
      </c>
      <c r="F63" s="20" t="n">
        <v>2.88509581</v>
      </c>
      <c r="G63" s="18" t="n">
        <v>30.41746406</v>
      </c>
      <c r="H63" s="20" t="n">
        <v>2.78880617</v>
      </c>
      <c r="I63" s="18" t="n">
        <v>0</v>
      </c>
      <c r="J63" s="20" t="n">
        <v>0</v>
      </c>
      <c r="K63" s="18" t="n">
        <v>2.44680523</v>
      </c>
      <c r="L63" s="20" t="n">
        <v>0.78654222</v>
      </c>
      <c r="M63" s="18" t="n">
        <v>0</v>
      </c>
      <c r="N63" s="20" t="n">
        <v>0</v>
      </c>
      <c r="O63" s="18" t="n">
        <v>0</v>
      </c>
      <c r="P63" s="20" t="n">
        <v>0</v>
      </c>
      <c r="Q63" s="18" t="n">
        <v>29.68157101</v>
      </c>
      <c r="R63" s="20" t="n">
        <v>2.15679326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22.10208359</v>
      </c>
      <c r="F65" s="20" t="n">
        <v>2.65146151</v>
      </c>
      <c r="G65" s="18" t="n">
        <v>63.86105706</v>
      </c>
      <c r="H65" s="20" t="n">
        <v>2.77224884</v>
      </c>
      <c r="I65" s="18" t="n">
        <v>0</v>
      </c>
      <c r="J65" s="20" t="n">
        <v>0</v>
      </c>
      <c r="K65" s="18" t="n">
        <v>3.88719398</v>
      </c>
      <c r="L65" s="20" t="n">
        <v>1.21720683</v>
      </c>
      <c r="M65" s="18" t="n">
        <v>0</v>
      </c>
      <c r="N65" s="20" t="n">
        <v>0</v>
      </c>
      <c r="O65" s="18" t="n">
        <v>0</v>
      </c>
      <c r="P65" s="20" t="n">
        <v>0</v>
      </c>
      <c r="Q65" s="18" t="n">
        <v>10.14966537</v>
      </c>
      <c r="R65" s="20" t="n">
        <v>1.68955584</v>
      </c>
    </row>
    <row r="66" spans="1:18">
      <c r="A66" s="15" t="s">
        <v>490</v>
      </c>
      <c r="B66" s="17" t="n">
        <v>2634</v>
      </c>
      <c r="C66" s="18">
        <f>(2180.0/B66*100)</f>
        <v/>
      </c>
      <c r="D66" s="19" t="n">
        <v>454</v>
      </c>
      <c r="E66" s="18" t="n">
        <v>49.90015305</v>
      </c>
      <c r="F66" s="20" t="n">
        <v>2.42231437</v>
      </c>
      <c r="G66" s="18" t="n">
        <v>30.99395838</v>
      </c>
      <c r="H66" s="20" t="n">
        <v>2.0902174</v>
      </c>
      <c r="I66" s="18" t="n">
        <v>0</v>
      </c>
      <c r="J66" s="20" t="n">
        <v>0</v>
      </c>
      <c r="K66" s="18" t="n">
        <v>5.28150716</v>
      </c>
      <c r="L66" s="20" t="n">
        <v>1.06087435</v>
      </c>
      <c r="M66" s="18" t="n">
        <v>0</v>
      </c>
      <c r="N66" s="20" t="n">
        <v>0</v>
      </c>
      <c r="O66" s="18" t="n">
        <v>0</v>
      </c>
      <c r="P66" s="20" t="n">
        <v>0</v>
      </c>
      <c r="Q66" s="18" t="n">
        <v>13.8243814</v>
      </c>
      <c r="R66" s="20" t="n">
        <v>1.84988544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33.63242935</v>
      </c>
      <c r="F69" s="20" t="n">
        <v>3.90450314</v>
      </c>
      <c r="G69" s="18" t="n">
        <v>53.37307295</v>
      </c>
      <c r="H69" s="20" t="n">
        <v>5.09964115</v>
      </c>
      <c r="I69" s="18" t="n">
        <v>0</v>
      </c>
      <c r="J69" s="20" t="n">
        <v>0</v>
      </c>
      <c r="K69" s="18" t="n">
        <v>1.15433831</v>
      </c>
      <c r="L69" s="20" t="n">
        <v>1.02713093</v>
      </c>
      <c r="M69" s="18" t="n">
        <v>0</v>
      </c>
      <c r="N69" s="20" t="n">
        <v>0</v>
      </c>
      <c r="O69" s="18" t="n">
        <v>0</v>
      </c>
      <c r="P69" s="20" t="n">
        <v>0</v>
      </c>
      <c r="Q69" s="18" t="n">
        <v>11.84015939</v>
      </c>
      <c r="R69" s="20" t="n">
        <v>3.96445623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44.46442162</v>
      </c>
      <c r="F71" s="20" t="n">
        <v>2.54148142</v>
      </c>
      <c r="G71" s="18" t="n">
        <v>52.56465927</v>
      </c>
      <c r="H71" s="20" t="n">
        <v>2.56089809</v>
      </c>
      <c r="I71" s="18" t="n">
        <v>0</v>
      </c>
      <c r="J71" s="20" t="n">
        <v>0</v>
      </c>
      <c r="K71" s="18" t="n">
        <v>0.48081642</v>
      </c>
      <c r="L71" s="20" t="n">
        <v>0.34018678</v>
      </c>
      <c r="M71" s="18" t="n">
        <v>0</v>
      </c>
      <c r="N71" s="20" t="n">
        <v>0</v>
      </c>
      <c r="O71" s="18" t="n">
        <v>0</v>
      </c>
      <c r="P71" s="20" t="n">
        <v>0</v>
      </c>
      <c r="Q71" s="18" t="n">
        <v>2.49010268</v>
      </c>
      <c r="R71" s="20" t="n">
        <v>0.81311774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23.85837097</v>
      </c>
      <c r="F76" s="20" t="n">
        <v>2.25309694</v>
      </c>
      <c r="G76" s="18" t="n">
        <v>54.88741375</v>
      </c>
      <c r="H76" s="20" t="n">
        <v>2.85171845</v>
      </c>
      <c r="I76" s="18" t="n">
        <v>0</v>
      </c>
      <c r="J76" s="20" t="n">
        <v>0</v>
      </c>
      <c r="K76" s="18" t="n">
        <v>8.11335703</v>
      </c>
      <c r="L76" s="20" t="n">
        <v>1.47703776</v>
      </c>
      <c r="M76" s="18" t="n">
        <v>0</v>
      </c>
      <c r="N76" s="20" t="n">
        <v>0</v>
      </c>
      <c r="O76" s="18" t="n">
        <v>0</v>
      </c>
      <c r="P76" s="20" t="n">
        <v>0</v>
      </c>
      <c r="Q76" s="18" t="n">
        <v>13.14085825</v>
      </c>
      <c r="R76" s="20" t="n">
        <v>1.84422684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32.49160575</v>
      </c>
      <c r="F80" s="20" t="n">
        <v>2.45971655</v>
      </c>
      <c r="G80" s="18" t="n">
        <v>66.43945329</v>
      </c>
      <c r="H80" s="20" t="n">
        <v>2.47741375</v>
      </c>
      <c r="I80" s="18" t="n">
        <v>0</v>
      </c>
      <c r="J80" s="20" t="n">
        <v>0</v>
      </c>
      <c r="K80" s="18" t="n">
        <v>0.18861823</v>
      </c>
      <c r="L80" s="20" t="n">
        <v>0.18899912</v>
      </c>
      <c r="M80" s="18" t="n">
        <v>0</v>
      </c>
      <c r="N80" s="20" t="n">
        <v>0</v>
      </c>
      <c r="O80" s="18" t="n">
        <v>0</v>
      </c>
      <c r="P80" s="20" t="n">
        <v>0</v>
      </c>
      <c r="Q80" s="18" t="n">
        <v>0.8803227300000001</v>
      </c>
      <c r="R80" s="20" t="n">
        <v>0.4322034</v>
      </c>
    </row>
    <row r="81" spans="1:18">
      <c r="A81" s="15" t="s">
        <v>505</v>
      </c>
      <c r="B81" s="17" t="n">
        <v>870</v>
      </c>
      <c r="C81" s="18">
        <f>(727.0/B81*100)</f>
        <v/>
      </c>
      <c r="D81" s="19" t="n">
        <v>143</v>
      </c>
      <c r="E81" s="18" t="n">
        <v>19.47857556</v>
      </c>
      <c r="F81" s="20" t="n">
        <v>4.26662456</v>
      </c>
      <c r="G81" s="18" t="n">
        <v>66.40145596000001</v>
      </c>
      <c r="H81" s="20" t="n">
        <v>4.41933151</v>
      </c>
      <c r="I81" s="18" t="n">
        <v>0</v>
      </c>
      <c r="J81" s="20" t="n">
        <v>0</v>
      </c>
      <c r="K81" s="18" t="n">
        <v>5.30313972</v>
      </c>
      <c r="L81" s="20" t="n">
        <v>1.75880061</v>
      </c>
      <c r="M81" s="18" t="n">
        <v>0</v>
      </c>
      <c r="N81" s="20" t="n">
        <v>0</v>
      </c>
      <c r="O81" s="18" t="n">
        <v>0</v>
      </c>
      <c r="P81" s="20" t="n">
        <v>0</v>
      </c>
      <c r="Q81" s="18" t="n">
        <v>8.81682876</v>
      </c>
      <c r="R81" s="20" t="n">
        <v>1.91991098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40.91837466</v>
      </c>
      <c r="F44" s="20" t="n">
        <v>2.50426638</v>
      </c>
      <c r="G44" s="18" t="n">
        <v>45.17220641</v>
      </c>
      <c r="H44" s="20" t="n">
        <v>2.95620031</v>
      </c>
      <c r="I44" s="18" t="n">
        <v>0</v>
      </c>
      <c r="J44" s="20" t="n">
        <v>0</v>
      </c>
      <c r="K44" s="18" t="n">
        <v>3.68860829</v>
      </c>
      <c r="L44" s="20" t="n">
        <v>0.79287793</v>
      </c>
      <c r="M44" s="18" t="n">
        <v>0</v>
      </c>
      <c r="N44" s="20" t="n">
        <v>0</v>
      </c>
      <c r="O44" s="18" t="n">
        <v>0.91487637</v>
      </c>
      <c r="P44" s="20" t="n">
        <v>0.46012709</v>
      </c>
      <c r="Q44" s="18" t="n">
        <v>9.30593427</v>
      </c>
      <c r="R44" s="20" t="n">
        <v>1.57934937</v>
      </c>
    </row>
    <row r="45" spans="1:18">
      <c r="A45" s="15" t="s">
        <v>468</v>
      </c>
      <c r="B45" s="17" t="n">
        <v>2670</v>
      </c>
      <c r="C45" s="18">
        <f>(2244.0/B45*100)</f>
        <v/>
      </c>
      <c r="D45" s="19" t="n">
        <v>426</v>
      </c>
      <c r="E45" s="18" t="n">
        <v>56.41074084</v>
      </c>
      <c r="F45" s="20" t="n">
        <v>2.41903815</v>
      </c>
      <c r="G45" s="18" t="n">
        <v>27.82973469</v>
      </c>
      <c r="H45" s="20" t="n">
        <v>2.32113445</v>
      </c>
      <c r="I45" s="18" t="n">
        <v>0</v>
      </c>
      <c r="J45" s="20" t="n">
        <v>0</v>
      </c>
      <c r="K45" s="18" t="n">
        <v>7.8382115</v>
      </c>
      <c r="L45" s="20" t="n">
        <v>1.1789594</v>
      </c>
      <c r="M45" s="18" t="n">
        <v>0.55372867</v>
      </c>
      <c r="N45" s="20" t="n">
        <v>0.3141319</v>
      </c>
      <c r="O45" s="18" t="n">
        <v>2.8850111</v>
      </c>
      <c r="P45" s="20" t="n">
        <v>1.07728413</v>
      </c>
      <c r="Q45" s="18" t="n">
        <v>4.4825732</v>
      </c>
      <c r="R45" s="20" t="n">
        <v>0.85462685</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50.13138522</v>
      </c>
      <c r="F54" s="20" t="n">
        <v>2.91039297</v>
      </c>
      <c r="G54" s="18" t="n">
        <v>42.05445769</v>
      </c>
      <c r="H54" s="20" t="n">
        <v>2.8418182</v>
      </c>
      <c r="I54" s="18" t="n">
        <v>0</v>
      </c>
      <c r="J54" s="20" t="n">
        <v>0</v>
      </c>
      <c r="K54" s="18" t="n">
        <v>2.80840571</v>
      </c>
      <c r="L54" s="20" t="n">
        <v>0.6492329999999999</v>
      </c>
      <c r="M54" s="18" t="n">
        <v>0</v>
      </c>
      <c r="N54" s="20" t="n">
        <v>0</v>
      </c>
      <c r="O54" s="18" t="n">
        <v>0.80719475</v>
      </c>
      <c r="P54" s="20" t="n">
        <v>0.39907776</v>
      </c>
      <c r="Q54" s="18" t="n">
        <v>4.19855664</v>
      </c>
      <c r="R54" s="20" t="n">
        <v>0.9394002299999999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44.69175474</v>
      </c>
      <c r="F56" s="20" t="n">
        <v>2.14840284</v>
      </c>
      <c r="G56" s="18" t="n">
        <v>52.32887831</v>
      </c>
      <c r="H56" s="20" t="n">
        <v>2.18247036</v>
      </c>
      <c r="I56" s="18" t="n">
        <v>0</v>
      </c>
      <c r="J56" s="20" t="n">
        <v>0</v>
      </c>
      <c r="K56" s="18" t="n">
        <v>1.69911341</v>
      </c>
      <c r="L56" s="20" t="n">
        <v>0.55556192</v>
      </c>
      <c r="M56" s="18" t="n">
        <v>0</v>
      </c>
      <c r="N56" s="20" t="n">
        <v>0</v>
      </c>
      <c r="O56" s="18" t="n">
        <v>0</v>
      </c>
      <c r="P56" s="20" t="n">
        <v>0</v>
      </c>
      <c r="Q56" s="18" t="n">
        <v>1.28025354</v>
      </c>
      <c r="R56" s="20" t="n">
        <v>0.45560876</v>
      </c>
    </row>
    <row r="57" spans="1:18">
      <c r="A57" s="15" t="s">
        <v>480</v>
      </c>
      <c r="B57" s="17" t="n">
        <v>3737</v>
      </c>
      <c r="C57" s="18">
        <f>(3128.0/B57*100)</f>
        <v/>
      </c>
      <c r="D57" s="19" t="n">
        <v>609</v>
      </c>
      <c r="E57" s="18" t="n">
        <v>42.74758637</v>
      </c>
      <c r="F57" s="20" t="n">
        <v>2.7523303</v>
      </c>
      <c r="G57" s="18" t="n">
        <v>50.74385912</v>
      </c>
      <c r="H57" s="20" t="n">
        <v>2.81946644</v>
      </c>
      <c r="I57" s="18" t="n">
        <v>0</v>
      </c>
      <c r="J57" s="20" t="n">
        <v>0</v>
      </c>
      <c r="K57" s="18" t="n">
        <v>3.28081887</v>
      </c>
      <c r="L57" s="20" t="n">
        <v>0.7051056999999999</v>
      </c>
      <c r="M57" s="18" t="n">
        <v>0</v>
      </c>
      <c r="N57" s="20" t="n">
        <v>0</v>
      </c>
      <c r="O57" s="18" t="n">
        <v>0</v>
      </c>
      <c r="P57" s="20" t="n">
        <v>0</v>
      </c>
      <c r="Q57" s="18" t="n">
        <v>3.22773564</v>
      </c>
      <c r="R57" s="20" t="n">
        <v>0.91822952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62.99446677</v>
      </c>
      <c r="F59" s="20" t="n">
        <v>3.2955564</v>
      </c>
      <c r="G59" s="18" t="n">
        <v>28.73551062</v>
      </c>
      <c r="H59" s="20" t="n">
        <v>3.02588123</v>
      </c>
      <c r="I59" s="18" t="n">
        <v>0</v>
      </c>
      <c r="J59" s="20" t="n">
        <v>0</v>
      </c>
      <c r="K59" s="18" t="n">
        <v>0.7898805</v>
      </c>
      <c r="L59" s="20" t="n">
        <v>0.45260659</v>
      </c>
      <c r="M59" s="18" t="n">
        <v>0.55134143</v>
      </c>
      <c r="N59" s="20" t="n">
        <v>0.55324504</v>
      </c>
      <c r="O59" s="18" t="n">
        <v>2.75551247</v>
      </c>
      <c r="P59" s="20" t="n">
        <v>0.99323301</v>
      </c>
      <c r="Q59" s="18" t="n">
        <v>4.17328821</v>
      </c>
      <c r="R59" s="20" t="n">
        <v>1.27399941</v>
      </c>
    </row>
    <row r="60" spans="1:18">
      <c r="A60" s="15" t="s">
        <v>484</v>
      </c>
      <c r="B60" s="17" t="n">
        <v>2451</v>
      </c>
      <c r="C60" s="18">
        <f>(2047.0/B60*100)</f>
        <v/>
      </c>
      <c r="D60" s="19" t="n">
        <v>404</v>
      </c>
      <c r="E60" s="18" t="n">
        <v>51.09691377</v>
      </c>
      <c r="F60" s="20" t="n">
        <v>3.48571675</v>
      </c>
      <c r="G60" s="18" t="n">
        <v>31.21222794</v>
      </c>
      <c r="H60" s="20" t="n">
        <v>2.62057792</v>
      </c>
      <c r="I60" s="18" t="n">
        <v>0</v>
      </c>
      <c r="J60" s="20" t="n">
        <v>0</v>
      </c>
      <c r="K60" s="18" t="n">
        <v>7.61332246</v>
      </c>
      <c r="L60" s="20" t="n">
        <v>1.55854008</v>
      </c>
      <c r="M60" s="18" t="n">
        <v>0</v>
      </c>
      <c r="N60" s="20" t="n">
        <v>0</v>
      </c>
      <c r="O60" s="18" t="n">
        <v>1.97472975</v>
      </c>
      <c r="P60" s="20" t="n">
        <v>0.78796477</v>
      </c>
      <c r="Q60" s="18" t="n">
        <v>8.10280607</v>
      </c>
      <c r="R60" s="20" t="n">
        <v>1.49829836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51.92620529</v>
      </c>
      <c r="F63" s="20" t="n">
        <v>2.83975808</v>
      </c>
      <c r="G63" s="18" t="n">
        <v>35.58010295</v>
      </c>
      <c r="H63" s="20" t="n">
        <v>2.80653717</v>
      </c>
      <c r="I63" s="18" t="n">
        <v>0</v>
      </c>
      <c r="J63" s="20" t="n">
        <v>0</v>
      </c>
      <c r="K63" s="18" t="n">
        <v>2.88614083</v>
      </c>
      <c r="L63" s="20" t="n">
        <v>0.83682314</v>
      </c>
      <c r="M63" s="18" t="n">
        <v>0</v>
      </c>
      <c r="N63" s="20" t="n">
        <v>0</v>
      </c>
      <c r="O63" s="18" t="n">
        <v>0.5014371</v>
      </c>
      <c r="P63" s="20" t="n">
        <v>0.29466722</v>
      </c>
      <c r="Q63" s="18" t="n">
        <v>9.106113819999999</v>
      </c>
      <c r="R63" s="20" t="n">
        <v>1.47545504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33.71363906</v>
      </c>
      <c r="F65" s="20" t="n">
        <v>2.66885683</v>
      </c>
      <c r="G65" s="18" t="n">
        <v>57.23658836</v>
      </c>
      <c r="H65" s="20" t="n">
        <v>2.74422454</v>
      </c>
      <c r="I65" s="18" t="n">
        <v>0</v>
      </c>
      <c r="J65" s="20" t="n">
        <v>0</v>
      </c>
      <c r="K65" s="18" t="n">
        <v>4.17333751</v>
      </c>
      <c r="L65" s="20" t="n">
        <v>1.25223385</v>
      </c>
      <c r="M65" s="18" t="n">
        <v>0</v>
      </c>
      <c r="N65" s="20" t="n">
        <v>0</v>
      </c>
      <c r="O65" s="18" t="n">
        <v>0.6062208100000001</v>
      </c>
      <c r="P65" s="20" t="n">
        <v>0.42742908</v>
      </c>
      <c r="Q65" s="18" t="n">
        <v>4.27021426</v>
      </c>
      <c r="R65" s="20" t="n">
        <v>1.26363816</v>
      </c>
    </row>
    <row r="66" spans="1:18">
      <c r="A66" s="15" t="s">
        <v>490</v>
      </c>
      <c r="B66" s="17" t="n">
        <v>2634</v>
      </c>
      <c r="C66" s="18">
        <f>(2180.0/B66*100)</f>
        <v/>
      </c>
      <c r="D66" s="19" t="n">
        <v>454</v>
      </c>
      <c r="E66" s="18" t="n">
        <v>49.61811778</v>
      </c>
      <c r="F66" s="20" t="n">
        <v>2.23769255</v>
      </c>
      <c r="G66" s="18" t="n">
        <v>38.57973314</v>
      </c>
      <c r="H66" s="20" t="n">
        <v>2.16149604</v>
      </c>
      <c r="I66" s="18" t="n">
        <v>0</v>
      </c>
      <c r="J66" s="20" t="n">
        <v>0</v>
      </c>
      <c r="K66" s="18" t="n">
        <v>6.28720511</v>
      </c>
      <c r="L66" s="20" t="n">
        <v>1.01037974</v>
      </c>
      <c r="M66" s="18" t="n">
        <v>1.81442243</v>
      </c>
      <c r="N66" s="20" t="n">
        <v>0.52696433</v>
      </c>
      <c r="O66" s="18" t="n">
        <v>0</v>
      </c>
      <c r="P66" s="20" t="n">
        <v>0</v>
      </c>
      <c r="Q66" s="18" t="n">
        <v>3.70052154</v>
      </c>
      <c r="R66" s="20" t="n">
        <v>1.00127167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51.33904945</v>
      </c>
      <c r="F69" s="20" t="n">
        <v>5.7566098</v>
      </c>
      <c r="G69" s="18" t="n">
        <v>44.75692289</v>
      </c>
      <c r="H69" s="20" t="n">
        <v>6.07602249</v>
      </c>
      <c r="I69" s="18" t="n">
        <v>0</v>
      </c>
      <c r="J69" s="20" t="n">
        <v>0</v>
      </c>
      <c r="K69" s="18" t="n">
        <v>1.15433831</v>
      </c>
      <c r="L69" s="20" t="n">
        <v>1.02713093</v>
      </c>
      <c r="M69" s="18" t="n">
        <v>0</v>
      </c>
      <c r="N69" s="20" t="n">
        <v>0</v>
      </c>
      <c r="O69" s="18" t="n">
        <v>0</v>
      </c>
      <c r="P69" s="20" t="n">
        <v>0</v>
      </c>
      <c r="Q69" s="18" t="n">
        <v>2.74968935</v>
      </c>
      <c r="R69" s="20" t="n">
        <v>2.14990937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59.64923025</v>
      </c>
      <c r="F71" s="20" t="n">
        <v>2.62393529</v>
      </c>
      <c r="G71" s="18" t="n">
        <v>39.38337829</v>
      </c>
      <c r="H71" s="20" t="n">
        <v>2.56133922</v>
      </c>
      <c r="I71" s="18" t="n">
        <v>0</v>
      </c>
      <c r="J71" s="20" t="n">
        <v>0</v>
      </c>
      <c r="K71" s="18" t="n">
        <v>0.48081642</v>
      </c>
      <c r="L71" s="20" t="n">
        <v>0.34018678</v>
      </c>
      <c r="M71" s="18" t="n">
        <v>0</v>
      </c>
      <c r="N71" s="20" t="n">
        <v>0</v>
      </c>
      <c r="O71" s="18" t="n">
        <v>0</v>
      </c>
      <c r="P71" s="20" t="n">
        <v>0</v>
      </c>
      <c r="Q71" s="18" t="n">
        <v>0.48657504</v>
      </c>
      <c r="R71" s="20" t="n">
        <v>0.34623186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30.74926289</v>
      </c>
      <c r="F76" s="20" t="n">
        <v>2.58448354</v>
      </c>
      <c r="G76" s="18" t="n">
        <v>54.06950149</v>
      </c>
      <c r="H76" s="20" t="n">
        <v>2.38239352</v>
      </c>
      <c r="I76" s="18" t="n">
        <v>0</v>
      </c>
      <c r="J76" s="20" t="n">
        <v>0</v>
      </c>
      <c r="K76" s="18" t="n">
        <v>9.40886244</v>
      </c>
      <c r="L76" s="20" t="n">
        <v>1.63559769</v>
      </c>
      <c r="M76" s="18" t="n">
        <v>0</v>
      </c>
      <c r="N76" s="20" t="n">
        <v>0</v>
      </c>
      <c r="O76" s="18" t="n">
        <v>0</v>
      </c>
      <c r="P76" s="20" t="n">
        <v>0</v>
      </c>
      <c r="Q76" s="18" t="n">
        <v>5.77237318</v>
      </c>
      <c r="R76" s="20" t="n">
        <v>1.14244688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29.67559017</v>
      </c>
      <c r="F80" s="20" t="n">
        <v>2.23678103</v>
      </c>
      <c r="G80" s="18" t="n">
        <v>69.76721309</v>
      </c>
      <c r="H80" s="20" t="n">
        <v>2.25226688</v>
      </c>
      <c r="I80" s="18" t="n">
        <v>0</v>
      </c>
      <c r="J80" s="20" t="n">
        <v>0</v>
      </c>
      <c r="K80" s="18" t="n">
        <v>0.18861823</v>
      </c>
      <c r="L80" s="20" t="n">
        <v>0.18899912</v>
      </c>
      <c r="M80" s="18" t="n">
        <v>0</v>
      </c>
      <c r="N80" s="20" t="n">
        <v>0</v>
      </c>
      <c r="O80" s="18" t="n">
        <v>0</v>
      </c>
      <c r="P80" s="20" t="n">
        <v>0</v>
      </c>
      <c r="Q80" s="18" t="n">
        <v>0.36857852</v>
      </c>
      <c r="R80" s="20" t="n">
        <v>0.25860689</v>
      </c>
    </row>
    <row r="81" spans="1:18">
      <c r="A81" s="15" t="s">
        <v>505</v>
      </c>
      <c r="B81" s="17" t="n">
        <v>870</v>
      </c>
      <c r="C81" s="18">
        <f>(727.0/B81*100)</f>
        <v/>
      </c>
      <c r="D81" s="19" t="n">
        <v>143</v>
      </c>
      <c r="E81" s="18" t="n">
        <v>17.21213171</v>
      </c>
      <c r="F81" s="20" t="n">
        <v>2.87095601</v>
      </c>
      <c r="G81" s="18" t="n">
        <v>71.15667397</v>
      </c>
      <c r="H81" s="20" t="n">
        <v>4.21505877</v>
      </c>
      <c r="I81" s="18" t="n">
        <v>0</v>
      </c>
      <c r="J81" s="20" t="n">
        <v>0</v>
      </c>
      <c r="K81" s="18" t="n">
        <v>5.30313972</v>
      </c>
      <c r="L81" s="20" t="n">
        <v>1.75880061</v>
      </c>
      <c r="M81" s="18" t="n">
        <v>0</v>
      </c>
      <c r="N81" s="20" t="n">
        <v>0</v>
      </c>
      <c r="O81" s="18" t="n">
        <v>0</v>
      </c>
      <c r="P81" s="20" t="n">
        <v>0</v>
      </c>
      <c r="Q81" s="18" t="n">
        <v>6.32805461</v>
      </c>
      <c r="R81" s="20" t="n">
        <v>2.47844397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(2245.0/B44*100)</f>
        <v/>
      </c>
      <c r="D44" s="19" t="n">
        <v>446</v>
      </c>
      <c r="E44" s="18" t="n">
        <v>16.92398477</v>
      </c>
      <c r="F44" s="20" t="n">
        <v>2.00262812</v>
      </c>
      <c r="G44" s="18" t="n">
        <v>35.97409592</v>
      </c>
      <c r="H44" s="20" t="n">
        <v>2.9296863</v>
      </c>
      <c r="I44" s="18" t="n">
        <v>22.10677587</v>
      </c>
      <c r="J44" s="20" t="n">
        <v>2.27382214</v>
      </c>
      <c r="K44" s="18" t="n">
        <v>0</v>
      </c>
      <c r="L44" s="20" t="n">
        <v>0</v>
      </c>
      <c r="M44" s="18" t="n">
        <v>3.68860829</v>
      </c>
      <c r="N44" s="20" t="n">
        <v>0.79287793</v>
      </c>
      <c r="O44" s="18" t="n">
        <v>0</v>
      </c>
      <c r="P44" s="20" t="n">
        <v>0</v>
      </c>
      <c r="Q44" s="18" t="n">
        <v>0</v>
      </c>
      <c r="R44" s="20" t="n">
        <v>0</v>
      </c>
      <c r="S44" s="18" t="n">
        <v>21.30653515</v>
      </c>
      <c r="T44" s="20" t="n">
        <v>1.99491179</v>
      </c>
    </row>
    <row r="45" spans="1:20">
      <c r="A45" s="15" t="s">
        <v>468</v>
      </c>
      <c r="B45" s="17" t="n">
        <v>2670</v>
      </c>
      <c r="C45" s="18">
        <f>(2244.0/B45*100)</f>
        <v/>
      </c>
      <c r="D45" s="19" t="n">
        <v>426</v>
      </c>
      <c r="E45" s="18" t="n">
        <v>38.91799507</v>
      </c>
      <c r="F45" s="20" t="n">
        <v>2.63286222</v>
      </c>
      <c r="G45" s="18" t="n">
        <v>20.48097846</v>
      </c>
      <c r="H45" s="20" t="n">
        <v>2.01472962</v>
      </c>
      <c r="I45" s="18" t="n">
        <v>5.58623791</v>
      </c>
      <c r="J45" s="20" t="n">
        <v>1.5899528</v>
      </c>
      <c r="K45" s="18" t="n">
        <v>0</v>
      </c>
      <c r="L45" s="20" t="n">
        <v>0</v>
      </c>
      <c r="M45" s="18" t="n">
        <v>9.176180670000001</v>
      </c>
      <c r="N45" s="20" t="n">
        <v>1.21634114</v>
      </c>
      <c r="O45" s="18" t="n">
        <v>1.60453263</v>
      </c>
      <c r="P45" s="20" t="n">
        <v>0.7561959</v>
      </c>
      <c r="Q45" s="18" t="n">
        <v>0.17694569</v>
      </c>
      <c r="R45" s="20" t="n">
        <v>0.18135115</v>
      </c>
      <c r="S45" s="18" t="n">
        <v>24.05712956</v>
      </c>
      <c r="T45" s="20" t="n">
        <v>2.18789135</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(2140.0/B54*100)</f>
        <v/>
      </c>
      <c r="D54" s="19" t="n">
        <v>417</v>
      </c>
      <c r="E54" s="18" t="n">
        <v>27.1916615</v>
      </c>
      <c r="F54" s="20" t="n">
        <v>2.25155199</v>
      </c>
      <c r="G54" s="18" t="n">
        <v>22.00176947</v>
      </c>
      <c r="H54" s="20" t="n">
        <v>2.00827478</v>
      </c>
      <c r="I54" s="18" t="n">
        <v>12.81280049</v>
      </c>
      <c r="J54" s="20" t="n">
        <v>1.83847662</v>
      </c>
      <c r="K54" s="18" t="n">
        <v>0</v>
      </c>
      <c r="L54" s="20" t="n">
        <v>0</v>
      </c>
      <c r="M54" s="18" t="n">
        <v>2.80840571</v>
      </c>
      <c r="N54" s="20" t="n">
        <v>0.6492329999999999</v>
      </c>
      <c r="O54" s="18" t="n">
        <v>0</v>
      </c>
      <c r="P54" s="20" t="n">
        <v>0</v>
      </c>
      <c r="Q54" s="18" t="n">
        <v>0</v>
      </c>
      <c r="R54" s="20" t="n">
        <v>0</v>
      </c>
      <c r="S54" s="18" t="n">
        <v>35.18536284</v>
      </c>
      <c r="T54" s="20" t="n">
        <v>2.49905025</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(2786.0/B56*100)</f>
        <v/>
      </c>
      <c r="D56" s="19" t="n">
        <v>557</v>
      </c>
      <c r="E56" s="18" t="n">
        <v>56.46352025</v>
      </c>
      <c r="F56" s="20" t="n">
        <v>2.43830056</v>
      </c>
      <c r="G56" s="18" t="n">
        <v>21.23305989</v>
      </c>
      <c r="H56" s="20" t="n">
        <v>1.62007689</v>
      </c>
      <c r="I56" s="18" t="n">
        <v>7.82987124</v>
      </c>
      <c r="J56" s="20" t="n">
        <v>1.23265499</v>
      </c>
      <c r="K56" s="18" t="n">
        <v>0</v>
      </c>
      <c r="L56" s="20" t="n">
        <v>0</v>
      </c>
      <c r="M56" s="18" t="n">
        <v>1.86520849</v>
      </c>
      <c r="N56" s="20" t="n">
        <v>0.57866129</v>
      </c>
      <c r="O56" s="18" t="n">
        <v>0</v>
      </c>
      <c r="P56" s="20" t="n">
        <v>0</v>
      </c>
      <c r="Q56" s="18" t="n">
        <v>0</v>
      </c>
      <c r="R56" s="20" t="n">
        <v>0</v>
      </c>
      <c r="S56" s="18" t="n">
        <v>12.60834013</v>
      </c>
      <c r="T56" s="20" t="n">
        <v>1.75676874</v>
      </c>
    </row>
    <row r="57" spans="1:20">
      <c r="A57" s="15" t="s">
        <v>480</v>
      </c>
      <c r="B57" s="17" t="n">
        <v>3737</v>
      </c>
      <c r="C57" s="18">
        <f>(3128.0/B57*100)</f>
        <v/>
      </c>
      <c r="D57" s="19" t="n">
        <v>609</v>
      </c>
      <c r="E57" s="18" t="n">
        <v>12.32868335</v>
      </c>
      <c r="F57" s="20" t="n">
        <v>1.33212305</v>
      </c>
      <c r="G57" s="18" t="n">
        <v>40.88685679</v>
      </c>
      <c r="H57" s="20" t="n">
        <v>2.27603559</v>
      </c>
      <c r="I57" s="18" t="n">
        <v>31.47308588</v>
      </c>
      <c r="J57" s="20" t="n">
        <v>2.26023494</v>
      </c>
      <c r="K57" s="18" t="n">
        <v>0</v>
      </c>
      <c r="L57" s="20" t="n">
        <v>0</v>
      </c>
      <c r="M57" s="18" t="n">
        <v>3.37506372</v>
      </c>
      <c r="N57" s="20" t="n">
        <v>0.6984836</v>
      </c>
      <c r="O57" s="18" t="n">
        <v>0</v>
      </c>
      <c r="P57" s="20" t="n">
        <v>0</v>
      </c>
      <c r="Q57" s="18" t="n">
        <v>0</v>
      </c>
      <c r="R57" s="20" t="n">
        <v>0</v>
      </c>
      <c r="S57" s="18" t="n">
        <v>11.93631026</v>
      </c>
      <c r="T57" s="20" t="n">
        <v>1.82533634</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(1892.0/B59*100)</f>
        <v/>
      </c>
      <c r="D59" s="19" t="n">
        <v>386</v>
      </c>
      <c r="E59" s="18" t="n">
        <v>64.75442327</v>
      </c>
      <c r="F59" s="20" t="n">
        <v>2.85382356</v>
      </c>
      <c r="G59" s="18" t="n">
        <v>16.96741477</v>
      </c>
      <c r="H59" s="20" t="n">
        <v>2.45561815</v>
      </c>
      <c r="I59" s="18" t="n">
        <v>2.12926255</v>
      </c>
      <c r="J59" s="20" t="n">
        <v>0.83346222</v>
      </c>
      <c r="K59" s="18" t="n">
        <v>0</v>
      </c>
      <c r="L59" s="20" t="n">
        <v>0</v>
      </c>
      <c r="M59" s="18" t="n">
        <v>1.08267819</v>
      </c>
      <c r="N59" s="20" t="n">
        <v>0.54008334</v>
      </c>
      <c r="O59" s="18" t="n">
        <v>0</v>
      </c>
      <c r="P59" s="20" t="n">
        <v>0</v>
      </c>
      <c r="Q59" s="18" t="n">
        <v>0</v>
      </c>
      <c r="R59" s="20" t="n">
        <v>0</v>
      </c>
      <c r="S59" s="18" t="n">
        <v>15.06622123</v>
      </c>
      <c r="T59" s="20" t="n">
        <v>2.0929455</v>
      </c>
    </row>
    <row r="60" spans="1:20">
      <c r="A60" s="15" t="s">
        <v>484</v>
      </c>
      <c r="B60" s="17" t="n">
        <v>2451</v>
      </c>
      <c r="C60" s="18">
        <f>(2047.0/B60*100)</f>
        <v/>
      </c>
      <c r="D60" s="19" t="n">
        <v>404</v>
      </c>
      <c r="E60" s="18" t="n">
        <v>29.61988647</v>
      </c>
      <c r="F60" s="20" t="n">
        <v>2.38181103</v>
      </c>
      <c r="G60" s="18" t="n">
        <v>15.07932222</v>
      </c>
      <c r="H60" s="20" t="n">
        <v>1.72582274</v>
      </c>
      <c r="I60" s="18" t="n">
        <v>6.28107408</v>
      </c>
      <c r="J60" s="20" t="n">
        <v>1.21803095</v>
      </c>
      <c r="K60" s="18" t="n">
        <v>0</v>
      </c>
      <c r="L60" s="20" t="n">
        <v>0</v>
      </c>
      <c r="M60" s="18" t="n">
        <v>8.37252103</v>
      </c>
      <c r="N60" s="20" t="n">
        <v>1.61811835</v>
      </c>
      <c r="O60" s="18" t="n">
        <v>0</v>
      </c>
      <c r="P60" s="20" t="n">
        <v>0</v>
      </c>
      <c r="Q60" s="18" t="n">
        <v>0</v>
      </c>
      <c r="R60" s="20" t="n">
        <v>0</v>
      </c>
      <c r="S60" s="18" t="n">
        <v>40.64719619</v>
      </c>
      <c r="T60" s="20" t="n">
        <v>2.55379167</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(2086.0/B63*100)</f>
        <v/>
      </c>
      <c r="D63" s="19" t="n">
        <v>425</v>
      </c>
      <c r="E63" s="18" t="n">
        <v>30.46799122</v>
      </c>
      <c r="F63" s="20" t="n">
        <v>2.23614038</v>
      </c>
      <c r="G63" s="18" t="n">
        <v>9.14297348</v>
      </c>
      <c r="H63" s="20" t="n">
        <v>1.53507849</v>
      </c>
      <c r="I63" s="18" t="n">
        <v>3.55611478</v>
      </c>
      <c r="J63" s="20" t="n">
        <v>0.9385612</v>
      </c>
      <c r="K63" s="18" t="n">
        <v>0</v>
      </c>
      <c r="L63" s="20" t="n">
        <v>0</v>
      </c>
      <c r="M63" s="18" t="n">
        <v>3.43316525</v>
      </c>
      <c r="N63" s="20" t="n">
        <v>0.92945252</v>
      </c>
      <c r="O63" s="18" t="n">
        <v>0</v>
      </c>
      <c r="P63" s="20" t="n">
        <v>0</v>
      </c>
      <c r="Q63" s="18" t="n">
        <v>0</v>
      </c>
      <c r="R63" s="20" t="n">
        <v>0</v>
      </c>
      <c r="S63" s="18" t="n">
        <v>53.39975527</v>
      </c>
      <c r="T63" s="20" t="n">
        <v>2.52037271</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(1494.0/B65*100)</f>
        <v/>
      </c>
      <c r="D65" s="19" t="n">
        <v>296</v>
      </c>
      <c r="E65" s="18" t="n">
        <v>22.26519399</v>
      </c>
      <c r="F65" s="20" t="n">
        <v>2.23007622</v>
      </c>
      <c r="G65" s="18" t="n">
        <v>28.64595424</v>
      </c>
      <c r="H65" s="20" t="n">
        <v>2.67815348</v>
      </c>
      <c r="I65" s="18" t="n">
        <v>22.29160789</v>
      </c>
      <c r="J65" s="20" t="n">
        <v>2.60763083</v>
      </c>
      <c r="K65" s="18" t="n">
        <v>0</v>
      </c>
      <c r="L65" s="20" t="n">
        <v>0</v>
      </c>
      <c r="M65" s="18" t="n">
        <v>4.17333751</v>
      </c>
      <c r="N65" s="20" t="n">
        <v>1.25223385</v>
      </c>
      <c r="O65" s="18" t="n">
        <v>0</v>
      </c>
      <c r="P65" s="20" t="n">
        <v>0</v>
      </c>
      <c r="Q65" s="18" t="n">
        <v>0.45642468</v>
      </c>
      <c r="R65" s="20" t="n">
        <v>0.45020944</v>
      </c>
      <c r="S65" s="18" t="n">
        <v>22.16748169</v>
      </c>
      <c r="T65" s="20" t="n">
        <v>2.00980214</v>
      </c>
    </row>
    <row r="66" spans="1:20">
      <c r="A66" s="15" t="s">
        <v>490</v>
      </c>
      <c r="B66" s="17" t="n">
        <v>2634</v>
      </c>
      <c r="C66" s="18">
        <f>(2180.0/B66*100)</f>
        <v/>
      </c>
      <c r="D66" s="19" t="n">
        <v>454</v>
      </c>
      <c r="E66" s="18" t="n">
        <v>20.54019961</v>
      </c>
      <c r="F66" s="20" t="n">
        <v>2.04193098</v>
      </c>
      <c r="G66" s="18" t="n">
        <v>27.73126361</v>
      </c>
      <c r="H66" s="20" t="n">
        <v>2.0918464</v>
      </c>
      <c r="I66" s="18" t="n">
        <v>17.39327308</v>
      </c>
      <c r="J66" s="20" t="n">
        <v>1.76370667</v>
      </c>
      <c r="K66" s="18" t="n">
        <v>0</v>
      </c>
      <c r="L66" s="20" t="n">
        <v>0</v>
      </c>
      <c r="M66" s="18" t="n">
        <v>6.59910971</v>
      </c>
      <c r="N66" s="20" t="n">
        <v>1.04689296</v>
      </c>
      <c r="O66" s="18" t="n">
        <v>0</v>
      </c>
      <c r="P66" s="20" t="n">
        <v>0</v>
      </c>
      <c r="Q66" s="18" t="n">
        <v>0</v>
      </c>
      <c r="R66" s="20" t="n">
        <v>0</v>
      </c>
      <c r="S66" s="18" t="n">
        <v>27.73615399</v>
      </c>
      <c r="T66" s="20" t="n">
        <v>2.28851872</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26.6627319</v>
      </c>
      <c r="F69" s="20" t="n">
        <v>4.18902863</v>
      </c>
      <c r="G69" s="18" t="n">
        <v>46.06028128</v>
      </c>
      <c r="H69" s="20" t="n">
        <v>4.38931866</v>
      </c>
      <c r="I69" s="18" t="n">
        <v>8.054581130000001</v>
      </c>
      <c r="J69" s="20" t="n">
        <v>2.20340414</v>
      </c>
      <c r="K69" s="18" t="n">
        <v>0</v>
      </c>
      <c r="L69" s="20" t="n">
        <v>0</v>
      </c>
      <c r="M69" s="18" t="n">
        <v>1.99088523</v>
      </c>
      <c r="N69" s="20" t="n">
        <v>1.25424403</v>
      </c>
      <c r="O69" s="18" t="n">
        <v>0</v>
      </c>
      <c r="P69" s="20" t="n">
        <v>0</v>
      </c>
      <c r="Q69" s="18" t="n">
        <v>0</v>
      </c>
      <c r="R69" s="20" t="n">
        <v>0</v>
      </c>
      <c r="S69" s="18" t="n">
        <v>17.23152046</v>
      </c>
      <c r="T69" s="20" t="n">
        <v>4.18480043</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(2034.0/B71*100)</f>
        <v/>
      </c>
      <c r="D71" s="19" t="n">
        <v>432</v>
      </c>
      <c r="E71" s="18" t="n">
        <v>42.35333678</v>
      </c>
      <c r="F71" s="20" t="n">
        <v>2.7325997</v>
      </c>
      <c r="G71" s="18" t="n">
        <v>23.2232685</v>
      </c>
      <c r="H71" s="20" t="n">
        <v>2.20636303</v>
      </c>
      <c r="I71" s="18" t="n">
        <v>27.53552988</v>
      </c>
      <c r="J71" s="20" t="n">
        <v>2.08886938</v>
      </c>
      <c r="K71" s="18" t="n">
        <v>0</v>
      </c>
      <c r="L71" s="20" t="n">
        <v>0</v>
      </c>
      <c r="M71" s="18" t="n">
        <v>0.48081642</v>
      </c>
      <c r="N71" s="20" t="n">
        <v>0.34018678</v>
      </c>
      <c r="O71" s="18" t="n">
        <v>0</v>
      </c>
      <c r="P71" s="20" t="n">
        <v>0</v>
      </c>
      <c r="Q71" s="18" t="n">
        <v>0</v>
      </c>
      <c r="R71" s="20" t="n">
        <v>0</v>
      </c>
      <c r="S71" s="18" t="n">
        <v>6.40704842</v>
      </c>
      <c r="T71" s="20" t="n">
        <v>1.22578804</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(2041.0/B76*100)</f>
        <v/>
      </c>
      <c r="D76" s="19" t="n">
        <v>412</v>
      </c>
      <c r="E76" s="18" t="n">
        <v>33.0610361</v>
      </c>
      <c r="F76" s="20" t="n">
        <v>2.66411419</v>
      </c>
      <c r="G76" s="18" t="n">
        <v>21.27884066</v>
      </c>
      <c r="H76" s="20" t="n">
        <v>2.09467859</v>
      </c>
      <c r="I76" s="18" t="n">
        <v>12.29100287</v>
      </c>
      <c r="J76" s="20" t="n">
        <v>1.45124118</v>
      </c>
      <c r="K76" s="18" t="n">
        <v>0</v>
      </c>
      <c r="L76" s="20" t="n">
        <v>0</v>
      </c>
      <c r="M76" s="18" t="n">
        <v>10.90367996</v>
      </c>
      <c r="N76" s="20" t="n">
        <v>1.84868429</v>
      </c>
      <c r="O76" s="18" t="n">
        <v>0</v>
      </c>
      <c r="P76" s="20" t="n">
        <v>0</v>
      </c>
      <c r="Q76" s="18" t="n">
        <v>0</v>
      </c>
      <c r="R76" s="20" t="n">
        <v>0</v>
      </c>
      <c r="S76" s="18" t="n">
        <v>22.46544041</v>
      </c>
      <c r="T76" s="20" t="n">
        <v>2.2212889</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(2529.0/B80*100)</f>
        <v/>
      </c>
      <c r="D80" s="19" t="n">
        <v>511</v>
      </c>
      <c r="E80" s="18" t="n">
        <v>35.36281834</v>
      </c>
      <c r="F80" s="20" t="n">
        <v>2.58573942</v>
      </c>
      <c r="G80" s="18" t="n">
        <v>41.00206873</v>
      </c>
      <c r="H80" s="20" t="n">
        <v>2.28940806</v>
      </c>
      <c r="I80" s="18" t="n">
        <v>22.2172309</v>
      </c>
      <c r="J80" s="20" t="n">
        <v>2.07574402</v>
      </c>
      <c r="K80" s="18" t="n">
        <v>0</v>
      </c>
      <c r="L80" s="20" t="n">
        <v>0</v>
      </c>
      <c r="M80" s="18" t="n">
        <v>0.18861823</v>
      </c>
      <c r="N80" s="20" t="n">
        <v>0.18899912</v>
      </c>
      <c r="O80" s="18" t="n">
        <v>0</v>
      </c>
      <c r="P80" s="20" t="n">
        <v>0</v>
      </c>
      <c r="Q80" s="18" t="n">
        <v>0</v>
      </c>
      <c r="R80" s="20" t="n">
        <v>0</v>
      </c>
      <c r="S80" s="18" t="n">
        <v>1.2292638</v>
      </c>
      <c r="T80" s="20" t="n">
        <v>0.49545338</v>
      </c>
    </row>
    <row r="81" spans="1:20">
      <c r="A81" s="15" t="s">
        <v>505</v>
      </c>
      <c r="B81" s="17" t="n">
        <v>870</v>
      </c>
      <c r="C81" s="18">
        <f>(727.0/B81*100)</f>
        <v/>
      </c>
      <c r="D81" s="19" t="n">
        <v>143</v>
      </c>
      <c r="E81" s="18" t="n">
        <v>34.88499168</v>
      </c>
      <c r="F81" s="20" t="n">
        <v>3.20577114</v>
      </c>
      <c r="G81" s="18" t="n">
        <v>25.73818553</v>
      </c>
      <c r="H81" s="20" t="n">
        <v>3.36720398</v>
      </c>
      <c r="I81" s="18" t="n">
        <v>10.35112509</v>
      </c>
      <c r="J81" s="20" t="n">
        <v>2.27765507</v>
      </c>
      <c r="K81" s="18" t="n">
        <v>0</v>
      </c>
      <c r="L81" s="20" t="n">
        <v>0</v>
      </c>
      <c r="M81" s="18" t="n">
        <v>5.30313972</v>
      </c>
      <c r="N81" s="20" t="n">
        <v>1.75880061</v>
      </c>
      <c r="O81" s="18" t="n">
        <v>0</v>
      </c>
      <c r="P81" s="20" t="n">
        <v>0</v>
      </c>
      <c r="Q81" s="18" t="n">
        <v>0</v>
      </c>
      <c r="R81" s="20" t="n">
        <v>0</v>
      </c>
      <c r="S81" s="18" t="n">
        <v>23.72255798</v>
      </c>
      <c r="T81" s="20" t="n">
        <v>4.61172058</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(2245.0/B44*100)</f>
        <v/>
      </c>
      <c r="D44" s="19" t="n">
        <v>446</v>
      </c>
      <c r="E44" s="18" t="n">
        <v>12.09861965</v>
      </c>
      <c r="F44" s="20" t="n">
        <v>1.90585525</v>
      </c>
      <c r="G44" s="18" t="n">
        <v>41.26370627</v>
      </c>
      <c r="H44" s="20" t="n">
        <v>2.64085226</v>
      </c>
      <c r="I44" s="18" t="n">
        <v>18.94704958</v>
      </c>
      <c r="J44" s="20" t="n">
        <v>2.33850443</v>
      </c>
      <c r="K44" s="18" t="n">
        <v>0</v>
      </c>
      <c r="L44" s="20" t="n">
        <v>0</v>
      </c>
      <c r="M44" s="18" t="n">
        <v>3.68860829</v>
      </c>
      <c r="N44" s="20" t="n">
        <v>0.79287793</v>
      </c>
      <c r="O44" s="18" t="n">
        <v>0</v>
      </c>
      <c r="P44" s="20" t="n">
        <v>0</v>
      </c>
      <c r="Q44" s="18" t="n">
        <v>0</v>
      </c>
      <c r="R44" s="20" t="n">
        <v>0</v>
      </c>
      <c r="S44" s="18" t="n">
        <v>24.00201621</v>
      </c>
      <c r="T44" s="20" t="n">
        <v>2.32895365</v>
      </c>
    </row>
    <row r="45" spans="1:20">
      <c r="A45" s="15" t="s">
        <v>468</v>
      </c>
      <c r="B45" s="17" t="n">
        <v>2670</v>
      </c>
      <c r="C45" s="18">
        <f>(2244.0/B45*100)</f>
        <v/>
      </c>
      <c r="D45" s="19" t="n">
        <v>426</v>
      </c>
      <c r="E45" s="18" t="n">
        <v>47.81556982</v>
      </c>
      <c r="F45" s="20" t="n">
        <v>2.59733996</v>
      </c>
      <c r="G45" s="18" t="n">
        <v>8.94943095</v>
      </c>
      <c r="H45" s="20" t="n">
        <v>1.76863461</v>
      </c>
      <c r="I45" s="18" t="n">
        <v>6.35389716</v>
      </c>
      <c r="J45" s="20" t="n">
        <v>1.22382326</v>
      </c>
      <c r="K45" s="18" t="n">
        <v>0</v>
      </c>
      <c r="L45" s="20" t="n">
        <v>0</v>
      </c>
      <c r="M45" s="18" t="n">
        <v>9.38965222</v>
      </c>
      <c r="N45" s="20" t="n">
        <v>1.21075693</v>
      </c>
      <c r="O45" s="18" t="n">
        <v>1.34818936</v>
      </c>
      <c r="P45" s="20" t="n">
        <v>0.71406342</v>
      </c>
      <c r="Q45" s="18" t="n">
        <v>0</v>
      </c>
      <c r="R45" s="20" t="n">
        <v>0</v>
      </c>
      <c r="S45" s="18" t="n">
        <v>26.14326049</v>
      </c>
      <c r="T45" s="20" t="n">
        <v>2.21390504</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(2140.0/B54*100)</f>
        <v/>
      </c>
      <c r="D54" s="19" t="n">
        <v>417</v>
      </c>
      <c r="E54" s="18" t="n">
        <v>29.05000536</v>
      </c>
      <c r="F54" s="20" t="n">
        <v>1.82270121</v>
      </c>
      <c r="G54" s="18" t="n">
        <v>7.81926584</v>
      </c>
      <c r="H54" s="20" t="n">
        <v>1.32143337</v>
      </c>
      <c r="I54" s="18" t="n">
        <v>22.40120752</v>
      </c>
      <c r="J54" s="20" t="n">
        <v>2.12369096</v>
      </c>
      <c r="K54" s="18" t="n">
        <v>0</v>
      </c>
      <c r="L54" s="20" t="n">
        <v>0</v>
      </c>
      <c r="M54" s="18" t="n">
        <v>2.80840571</v>
      </c>
      <c r="N54" s="20" t="n">
        <v>0.6492329999999999</v>
      </c>
      <c r="O54" s="18" t="n">
        <v>0</v>
      </c>
      <c r="P54" s="20" t="n">
        <v>0</v>
      </c>
      <c r="Q54" s="18" t="n">
        <v>0</v>
      </c>
      <c r="R54" s="20" t="n">
        <v>0</v>
      </c>
      <c r="S54" s="18" t="n">
        <v>37.92111558</v>
      </c>
      <c r="T54" s="20" t="n">
        <v>2.30227921</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(2786.0/B56*100)</f>
        <v/>
      </c>
      <c r="D56" s="19" t="n">
        <v>557</v>
      </c>
      <c r="E56" s="18" t="n">
        <v>57.65548669</v>
      </c>
      <c r="F56" s="20" t="n">
        <v>2.12138166</v>
      </c>
      <c r="G56" s="18" t="n">
        <v>20.81937205</v>
      </c>
      <c r="H56" s="20" t="n">
        <v>1.48623389</v>
      </c>
      <c r="I56" s="18" t="n">
        <v>9.61195695</v>
      </c>
      <c r="J56" s="20" t="n">
        <v>1.27306594</v>
      </c>
      <c r="K56" s="18" t="n">
        <v>0</v>
      </c>
      <c r="L56" s="20" t="n">
        <v>0</v>
      </c>
      <c r="M56" s="18" t="n">
        <v>2.02251058</v>
      </c>
      <c r="N56" s="20" t="n">
        <v>0.59825624</v>
      </c>
      <c r="O56" s="18" t="n">
        <v>0</v>
      </c>
      <c r="P56" s="20" t="n">
        <v>0</v>
      </c>
      <c r="Q56" s="18" t="n">
        <v>0</v>
      </c>
      <c r="R56" s="20" t="n">
        <v>0</v>
      </c>
      <c r="S56" s="18" t="n">
        <v>9.89067373</v>
      </c>
      <c r="T56" s="20" t="n">
        <v>1.26812789</v>
      </c>
    </row>
    <row r="57" spans="1:20">
      <c r="A57" s="15" t="s">
        <v>480</v>
      </c>
      <c r="B57" s="17" t="n">
        <v>3737</v>
      </c>
      <c r="C57" s="18">
        <f>(3128.0/B57*100)</f>
        <v/>
      </c>
      <c r="D57" s="19" t="n">
        <v>609</v>
      </c>
      <c r="E57" s="18" t="n">
        <v>12.91480773</v>
      </c>
      <c r="F57" s="20" t="n">
        <v>1.8557126</v>
      </c>
      <c r="G57" s="18" t="n">
        <v>35.8667502</v>
      </c>
      <c r="H57" s="20" t="n">
        <v>2.67752124</v>
      </c>
      <c r="I57" s="18" t="n">
        <v>30.03148042</v>
      </c>
      <c r="J57" s="20" t="n">
        <v>2.48523666</v>
      </c>
      <c r="K57" s="18" t="n">
        <v>0</v>
      </c>
      <c r="L57" s="20" t="n">
        <v>0</v>
      </c>
      <c r="M57" s="18" t="n">
        <v>3.37506372</v>
      </c>
      <c r="N57" s="20" t="n">
        <v>0.6984836</v>
      </c>
      <c r="O57" s="18" t="n">
        <v>0</v>
      </c>
      <c r="P57" s="20" t="n">
        <v>0</v>
      </c>
      <c r="Q57" s="18" t="n">
        <v>0</v>
      </c>
      <c r="R57" s="20" t="n">
        <v>0</v>
      </c>
      <c r="S57" s="18" t="n">
        <v>17.81189793</v>
      </c>
      <c r="T57" s="20" t="n">
        <v>2.52466548</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(1892.0/B59*100)</f>
        <v/>
      </c>
      <c r="D59" s="19" t="n">
        <v>386</v>
      </c>
      <c r="E59" s="18" t="n">
        <v>59.34746284</v>
      </c>
      <c r="F59" s="20" t="n">
        <v>3.31973434</v>
      </c>
      <c r="G59" s="18" t="n">
        <v>11.10492783</v>
      </c>
      <c r="H59" s="20" t="n">
        <v>1.75940447</v>
      </c>
      <c r="I59" s="18" t="n">
        <v>7.64493105</v>
      </c>
      <c r="J59" s="20" t="n">
        <v>1.89531926</v>
      </c>
      <c r="K59" s="18" t="n">
        <v>0</v>
      </c>
      <c r="L59" s="20" t="n">
        <v>0</v>
      </c>
      <c r="M59" s="18" t="n">
        <v>1.08267819</v>
      </c>
      <c r="N59" s="20" t="n">
        <v>0.54008334</v>
      </c>
      <c r="O59" s="18" t="n">
        <v>0.15883522</v>
      </c>
      <c r="P59" s="20" t="n">
        <v>0.15773128</v>
      </c>
      <c r="Q59" s="18" t="n">
        <v>0</v>
      </c>
      <c r="R59" s="20" t="n">
        <v>0</v>
      </c>
      <c r="S59" s="18" t="n">
        <v>20.66116488</v>
      </c>
      <c r="T59" s="20" t="n">
        <v>2.6133186</v>
      </c>
    </row>
    <row r="60" spans="1:20">
      <c r="A60" s="15" t="s">
        <v>484</v>
      </c>
      <c r="B60" s="17" t="n">
        <v>2451</v>
      </c>
      <c r="C60" s="18">
        <f>(2047.0/B60*100)</f>
        <v/>
      </c>
      <c r="D60" s="19" t="n">
        <v>404</v>
      </c>
      <c r="E60" s="18" t="n">
        <v>21.4623172</v>
      </c>
      <c r="F60" s="20" t="n">
        <v>2.27890377</v>
      </c>
      <c r="G60" s="18" t="n">
        <v>8.06813285</v>
      </c>
      <c r="H60" s="20" t="n">
        <v>1.55176778</v>
      </c>
      <c r="I60" s="18" t="n">
        <v>6.54477381</v>
      </c>
      <c r="J60" s="20" t="n">
        <v>1.16876783</v>
      </c>
      <c r="K60" s="18" t="n">
        <v>0</v>
      </c>
      <c r="L60" s="20" t="n">
        <v>0</v>
      </c>
      <c r="M60" s="18" t="n">
        <v>8.63229643</v>
      </c>
      <c r="N60" s="20" t="n">
        <v>1.62982923</v>
      </c>
      <c r="O60" s="18" t="n">
        <v>0</v>
      </c>
      <c r="P60" s="20" t="n">
        <v>0</v>
      </c>
      <c r="Q60" s="18" t="n">
        <v>0.32431606</v>
      </c>
      <c r="R60" s="20" t="n">
        <v>0.25792319</v>
      </c>
      <c r="S60" s="18" t="n">
        <v>54.96816364</v>
      </c>
      <c r="T60" s="20" t="n">
        <v>2.74642468</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(2086.0/B63*100)</f>
        <v/>
      </c>
      <c r="D63" s="19" t="n">
        <v>425</v>
      </c>
      <c r="E63" s="18" t="n">
        <v>30.13456606</v>
      </c>
      <c r="F63" s="20" t="n">
        <v>2.15463014</v>
      </c>
      <c r="G63" s="18" t="n">
        <v>6.61510356</v>
      </c>
      <c r="H63" s="20" t="n">
        <v>1.41130395</v>
      </c>
      <c r="I63" s="18" t="n">
        <v>2.97885635</v>
      </c>
      <c r="J63" s="20" t="n">
        <v>1.02467658</v>
      </c>
      <c r="K63" s="18" t="n">
        <v>0</v>
      </c>
      <c r="L63" s="20" t="n">
        <v>0</v>
      </c>
      <c r="M63" s="18" t="n">
        <v>3.43316525</v>
      </c>
      <c r="N63" s="20" t="n">
        <v>0.92945252</v>
      </c>
      <c r="O63" s="18" t="n">
        <v>0</v>
      </c>
      <c r="P63" s="20" t="n">
        <v>0</v>
      </c>
      <c r="Q63" s="18" t="n">
        <v>0</v>
      </c>
      <c r="R63" s="20" t="n">
        <v>0</v>
      </c>
      <c r="S63" s="18" t="n">
        <v>56.83830879</v>
      </c>
      <c r="T63" s="20" t="n">
        <v>2.4963784</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(1494.0/B65*100)</f>
        <v/>
      </c>
      <c r="D65" s="19" t="n">
        <v>296</v>
      </c>
      <c r="E65" s="18" t="n">
        <v>44.93973631</v>
      </c>
      <c r="F65" s="20" t="n">
        <v>2.97050081</v>
      </c>
      <c r="G65" s="18" t="n">
        <v>5.77323463</v>
      </c>
      <c r="H65" s="20" t="n">
        <v>1.27311631</v>
      </c>
      <c r="I65" s="18" t="n">
        <v>29.63591355</v>
      </c>
      <c r="J65" s="20" t="n">
        <v>2.59307489</v>
      </c>
      <c r="K65" s="18" t="n">
        <v>0</v>
      </c>
      <c r="L65" s="20" t="n">
        <v>0</v>
      </c>
      <c r="M65" s="18" t="n">
        <v>4.17333751</v>
      </c>
      <c r="N65" s="20" t="n">
        <v>1.25223385</v>
      </c>
      <c r="O65" s="18" t="n">
        <v>0</v>
      </c>
      <c r="P65" s="20" t="n">
        <v>0</v>
      </c>
      <c r="Q65" s="18" t="n">
        <v>0</v>
      </c>
      <c r="R65" s="20" t="n">
        <v>0</v>
      </c>
      <c r="S65" s="18" t="n">
        <v>15.47777799</v>
      </c>
      <c r="T65" s="20" t="n">
        <v>2.31801716</v>
      </c>
    </row>
    <row r="66" spans="1:20">
      <c r="A66" s="15" t="s">
        <v>490</v>
      </c>
      <c r="B66" s="17" t="n">
        <v>2634</v>
      </c>
      <c r="C66" s="18">
        <f>(2180.0/B66*100)</f>
        <v/>
      </c>
      <c r="D66" s="19" t="n">
        <v>454</v>
      </c>
      <c r="E66" s="18" t="n">
        <v>24.44769271</v>
      </c>
      <c r="F66" s="20" t="n">
        <v>2.08226095</v>
      </c>
      <c r="G66" s="18" t="n">
        <v>18.97608367</v>
      </c>
      <c r="H66" s="20" t="n">
        <v>1.80965185</v>
      </c>
      <c r="I66" s="18" t="n">
        <v>21.03731412</v>
      </c>
      <c r="J66" s="20" t="n">
        <v>2.09660377</v>
      </c>
      <c r="K66" s="18" t="n">
        <v>0</v>
      </c>
      <c r="L66" s="20" t="n">
        <v>0</v>
      </c>
      <c r="M66" s="18" t="n">
        <v>7.01597391</v>
      </c>
      <c r="N66" s="20" t="n">
        <v>1.05220615</v>
      </c>
      <c r="O66" s="18" t="n">
        <v>0</v>
      </c>
      <c r="P66" s="20" t="n">
        <v>0</v>
      </c>
      <c r="Q66" s="18" t="n">
        <v>0</v>
      </c>
      <c r="R66" s="20" t="n">
        <v>0</v>
      </c>
      <c r="S66" s="18" t="n">
        <v>28.52293559</v>
      </c>
      <c r="T66" s="20" t="n">
        <v>2.30166312</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73.05657438</v>
      </c>
      <c r="F69" s="20" t="n">
        <v>4.4298234</v>
      </c>
      <c r="G69" s="18" t="n">
        <v>7.73135814</v>
      </c>
      <c r="H69" s="20" t="n">
        <v>3.08972446</v>
      </c>
      <c r="I69" s="18" t="n">
        <v>17.22118225</v>
      </c>
      <c r="J69" s="20" t="n">
        <v>3.70769657</v>
      </c>
      <c r="K69" s="18" t="n">
        <v>0</v>
      </c>
      <c r="L69" s="20" t="n">
        <v>0</v>
      </c>
      <c r="M69" s="18" t="n">
        <v>1.99088523</v>
      </c>
      <c r="N69" s="20" t="n">
        <v>1.25424403</v>
      </c>
      <c r="O69" s="18" t="n">
        <v>0</v>
      </c>
      <c r="P69" s="20" t="n">
        <v>0</v>
      </c>
      <c r="Q69" s="18" t="n">
        <v>0</v>
      </c>
      <c r="R69" s="20" t="n">
        <v>0</v>
      </c>
      <c r="S69" s="18" t="n">
        <v>0</v>
      </c>
      <c r="T69" s="20" t="n">
        <v>0</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(2034.0/B71*100)</f>
        <v/>
      </c>
      <c r="D71" s="19" t="n">
        <v>432</v>
      </c>
      <c r="E71" s="18" t="n">
        <v>50.53716789</v>
      </c>
      <c r="F71" s="20" t="n">
        <v>2.53166735</v>
      </c>
      <c r="G71" s="18" t="n">
        <v>16.96908953</v>
      </c>
      <c r="H71" s="20" t="n">
        <v>1.71193164</v>
      </c>
      <c r="I71" s="18" t="n">
        <v>25.36726654</v>
      </c>
      <c r="J71" s="20" t="n">
        <v>2.42377704</v>
      </c>
      <c r="K71" s="18" t="n">
        <v>0</v>
      </c>
      <c r="L71" s="20" t="n">
        <v>0</v>
      </c>
      <c r="M71" s="18" t="n">
        <v>0.48081642</v>
      </c>
      <c r="N71" s="20" t="n">
        <v>0.34018678</v>
      </c>
      <c r="O71" s="18" t="n">
        <v>0</v>
      </c>
      <c r="P71" s="20" t="n">
        <v>0</v>
      </c>
      <c r="Q71" s="18" t="n">
        <v>0</v>
      </c>
      <c r="R71" s="20" t="n">
        <v>0</v>
      </c>
      <c r="S71" s="18" t="n">
        <v>6.64565961</v>
      </c>
      <c r="T71" s="20" t="n">
        <v>1.25582191</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(2041.0/B76*100)</f>
        <v/>
      </c>
      <c r="D76" s="19" t="n">
        <v>412</v>
      </c>
      <c r="E76" s="18" t="n">
        <v>38.38478168</v>
      </c>
      <c r="F76" s="20" t="n">
        <v>2.79342303</v>
      </c>
      <c r="G76" s="18" t="n">
        <v>9.92792861</v>
      </c>
      <c r="H76" s="20" t="n">
        <v>1.36921446</v>
      </c>
      <c r="I76" s="18" t="n">
        <v>14.48304104</v>
      </c>
      <c r="J76" s="20" t="n">
        <v>2.10778317</v>
      </c>
      <c r="K76" s="18" t="n">
        <v>0</v>
      </c>
      <c r="L76" s="20" t="n">
        <v>0</v>
      </c>
      <c r="M76" s="18" t="n">
        <v>11.07650753</v>
      </c>
      <c r="N76" s="20" t="n">
        <v>1.85715489</v>
      </c>
      <c r="O76" s="18" t="n">
        <v>0</v>
      </c>
      <c r="P76" s="20" t="n">
        <v>0</v>
      </c>
      <c r="Q76" s="18" t="n">
        <v>0</v>
      </c>
      <c r="R76" s="20" t="n">
        <v>0</v>
      </c>
      <c r="S76" s="18" t="n">
        <v>26.12774113</v>
      </c>
      <c r="T76" s="20" t="n">
        <v>2.36798444</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(2529.0/B80*100)</f>
        <v/>
      </c>
      <c r="D80" s="19" t="n">
        <v>511</v>
      </c>
      <c r="E80" s="18" t="n">
        <v>0</v>
      </c>
      <c r="F80" s="20" t="n">
        <v>0</v>
      </c>
      <c r="G80" s="18" t="n">
        <v>0</v>
      </c>
      <c r="H80" s="20" t="n">
        <v>0</v>
      </c>
      <c r="I80" s="18" t="n">
        <v>0</v>
      </c>
      <c r="J80" s="20" t="n">
        <v>0</v>
      </c>
      <c r="K80" s="18" t="n">
        <v>0</v>
      </c>
      <c r="L80" s="20" t="n">
        <v>0</v>
      </c>
      <c r="M80" s="18" t="n">
        <v>0</v>
      </c>
      <c r="N80" s="20" t="n">
        <v>0</v>
      </c>
      <c r="O80" s="18" t="n">
        <v>100</v>
      </c>
      <c r="P80" s="20" t="n">
        <v>0</v>
      </c>
      <c r="Q80" s="18" t="n">
        <v>0</v>
      </c>
      <c r="R80" s="20" t="n">
        <v>0</v>
      </c>
      <c r="S80" s="18" t="n">
        <v>0</v>
      </c>
      <c r="T80" s="20" t="n">
        <v>0</v>
      </c>
    </row>
    <row r="81" spans="1:20">
      <c r="A81" s="15" t="s">
        <v>505</v>
      </c>
      <c r="B81" s="17" t="n">
        <v>870</v>
      </c>
      <c r="C81" s="18">
        <f>(727.0/B81*100)</f>
        <v/>
      </c>
      <c r="D81" s="19" t="n">
        <v>143</v>
      </c>
      <c r="E81" s="18" t="n">
        <v>20.78990669</v>
      </c>
      <c r="F81" s="20" t="n">
        <v>3.53922549</v>
      </c>
      <c r="G81" s="18" t="n">
        <v>12.38880752</v>
      </c>
      <c r="H81" s="20" t="n">
        <v>3.13140943</v>
      </c>
      <c r="I81" s="18" t="n">
        <v>41.34595588</v>
      </c>
      <c r="J81" s="20" t="n">
        <v>4.68196069</v>
      </c>
      <c r="K81" s="18" t="n">
        <v>0</v>
      </c>
      <c r="L81" s="20" t="n">
        <v>0</v>
      </c>
      <c r="M81" s="18" t="n">
        <v>5.30313972</v>
      </c>
      <c r="N81" s="20" t="n">
        <v>1.75880061</v>
      </c>
      <c r="O81" s="18" t="n">
        <v>0</v>
      </c>
      <c r="P81" s="20" t="n">
        <v>0</v>
      </c>
      <c r="Q81" s="18" t="n">
        <v>0</v>
      </c>
      <c r="R81" s="20" t="n">
        <v>0</v>
      </c>
      <c r="S81" s="18" t="n">
        <v>20.1721902</v>
      </c>
      <c r="T81" s="20" t="n">
        <v>4.03248043</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27.1141969</v>
      </c>
      <c r="F44" s="20" t="n">
        <v>2.2896473</v>
      </c>
      <c r="G44" s="18" t="n">
        <v>64.56716767</v>
      </c>
      <c r="H44" s="20" t="n">
        <v>2.56825691</v>
      </c>
      <c r="I44" s="18" t="n">
        <v>0</v>
      </c>
      <c r="J44" s="20" t="n">
        <v>0</v>
      </c>
      <c r="K44" s="18" t="n">
        <v>4.27150789</v>
      </c>
      <c r="L44" s="20" t="n">
        <v>0.8647343199999999</v>
      </c>
      <c r="M44" s="18" t="n">
        <v>0</v>
      </c>
      <c r="N44" s="20" t="n">
        <v>0</v>
      </c>
      <c r="O44" s="18" t="n">
        <v>0.57680294</v>
      </c>
      <c r="P44" s="20" t="n">
        <v>0.30314229</v>
      </c>
      <c r="Q44" s="18" t="n">
        <v>3.47032459</v>
      </c>
      <c r="R44" s="20" t="n">
        <v>0.99682132</v>
      </c>
    </row>
    <row r="45" spans="1:18">
      <c r="A45" s="15" t="s">
        <v>468</v>
      </c>
      <c r="B45" s="17" t="n">
        <v>2670</v>
      </c>
      <c r="C45" s="18">
        <f>(2244.0/B45*100)</f>
        <v/>
      </c>
      <c r="D45" s="19" t="n">
        <v>426</v>
      </c>
      <c r="E45" s="18" t="n">
        <v>37.40725832</v>
      </c>
      <c r="F45" s="20" t="n">
        <v>2.06060521</v>
      </c>
      <c r="G45" s="18" t="n">
        <v>42.80895563</v>
      </c>
      <c r="H45" s="20" t="n">
        <v>1.90399794</v>
      </c>
      <c r="I45" s="18" t="n">
        <v>0</v>
      </c>
      <c r="J45" s="20" t="n">
        <v>0</v>
      </c>
      <c r="K45" s="18" t="n">
        <v>12.69105262</v>
      </c>
      <c r="L45" s="20" t="n">
        <v>1.23420249</v>
      </c>
      <c r="M45" s="18" t="n">
        <v>0.87964369</v>
      </c>
      <c r="N45" s="20" t="n">
        <v>0.44806941</v>
      </c>
      <c r="O45" s="18" t="n">
        <v>2.79023635</v>
      </c>
      <c r="P45" s="20" t="n">
        <v>0.8799176399999999</v>
      </c>
      <c r="Q45" s="18" t="n">
        <v>3.42285339</v>
      </c>
      <c r="R45" s="20" t="n">
        <v>0.8349396100000001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25.79248217</v>
      </c>
      <c r="F54" s="20" t="n">
        <v>2.01232211</v>
      </c>
      <c r="G54" s="18" t="n">
        <v>65.78554092</v>
      </c>
      <c r="H54" s="20" t="n">
        <v>2.29438406</v>
      </c>
      <c r="I54" s="18" t="n">
        <v>0</v>
      </c>
      <c r="J54" s="20" t="n">
        <v>0</v>
      </c>
      <c r="K54" s="18" t="n">
        <v>5.33397787</v>
      </c>
      <c r="L54" s="20" t="n">
        <v>1.06522023</v>
      </c>
      <c r="M54" s="18" t="n">
        <v>0</v>
      </c>
      <c r="N54" s="20" t="n">
        <v>0</v>
      </c>
      <c r="O54" s="18" t="n">
        <v>0.68192126</v>
      </c>
      <c r="P54" s="20" t="n">
        <v>0.41090235</v>
      </c>
      <c r="Q54" s="18" t="n">
        <v>2.40607777</v>
      </c>
      <c r="R54" s="20" t="n">
        <v>0.77837327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32.3655762</v>
      </c>
      <c r="F56" s="20" t="n">
        <v>2.00713124</v>
      </c>
      <c r="G56" s="18" t="n">
        <v>64.04748575000001</v>
      </c>
      <c r="H56" s="20" t="n">
        <v>2.25515951</v>
      </c>
      <c r="I56" s="18" t="n">
        <v>0</v>
      </c>
      <c r="J56" s="20" t="n">
        <v>0</v>
      </c>
      <c r="K56" s="18" t="n">
        <v>2.78782681</v>
      </c>
      <c r="L56" s="20" t="n">
        <v>0.69647105</v>
      </c>
      <c r="M56" s="18" t="n">
        <v>0</v>
      </c>
      <c r="N56" s="20" t="n">
        <v>0</v>
      </c>
      <c r="O56" s="18" t="n">
        <v>0</v>
      </c>
      <c r="P56" s="20" t="n">
        <v>0</v>
      </c>
      <c r="Q56" s="18" t="n">
        <v>0.79911124</v>
      </c>
      <c r="R56" s="20" t="n">
        <v>0.37448474</v>
      </c>
    </row>
    <row r="57" spans="1:18">
      <c r="A57" s="15" t="s">
        <v>480</v>
      </c>
      <c r="B57" s="17" t="n">
        <v>3737</v>
      </c>
      <c r="C57" s="18">
        <f>(3128.0/B57*100)</f>
        <v/>
      </c>
      <c r="D57" s="19" t="n">
        <v>609</v>
      </c>
      <c r="E57" s="18" t="n">
        <v>34.38772863</v>
      </c>
      <c r="F57" s="20" t="n">
        <v>2.51645049</v>
      </c>
      <c r="G57" s="18" t="n">
        <v>58.27994169</v>
      </c>
      <c r="H57" s="20" t="n">
        <v>2.58399902</v>
      </c>
      <c r="I57" s="18" t="n">
        <v>0</v>
      </c>
      <c r="J57" s="20" t="n">
        <v>0</v>
      </c>
      <c r="K57" s="18" t="n">
        <v>4.73817629</v>
      </c>
      <c r="L57" s="20" t="n">
        <v>0.79477415</v>
      </c>
      <c r="M57" s="18" t="n">
        <v>0</v>
      </c>
      <c r="N57" s="20" t="n">
        <v>0</v>
      </c>
      <c r="O57" s="18" t="n">
        <v>0.22678527</v>
      </c>
      <c r="P57" s="20" t="n">
        <v>0.2257773</v>
      </c>
      <c r="Q57" s="18" t="n">
        <v>2.36736812</v>
      </c>
      <c r="R57" s="20" t="n">
        <v>0.81152527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43.90143556</v>
      </c>
      <c r="F59" s="20" t="n">
        <v>2.98269806</v>
      </c>
      <c r="G59" s="18" t="n">
        <v>47.44879511</v>
      </c>
      <c r="H59" s="20" t="n">
        <v>3.08699107</v>
      </c>
      <c r="I59" s="18" t="n">
        <v>0</v>
      </c>
      <c r="J59" s="20" t="n">
        <v>0</v>
      </c>
      <c r="K59" s="18" t="n">
        <v>1.56692881</v>
      </c>
      <c r="L59" s="20" t="n">
        <v>0.6670598</v>
      </c>
      <c r="M59" s="18" t="n">
        <v>1.2406838</v>
      </c>
      <c r="N59" s="20" t="n">
        <v>0.7599436899999999</v>
      </c>
      <c r="O59" s="18" t="n">
        <v>4.42324187</v>
      </c>
      <c r="P59" s="20" t="n">
        <v>1.55357056</v>
      </c>
      <c r="Q59" s="18" t="n">
        <v>1.41891485</v>
      </c>
      <c r="R59" s="20" t="n">
        <v>0.64697046</v>
      </c>
    </row>
    <row r="60" spans="1:18">
      <c r="A60" s="15" t="s">
        <v>484</v>
      </c>
      <c r="B60" s="17" t="n">
        <v>2451</v>
      </c>
      <c r="C60" s="18">
        <f>(2047.0/B60*100)</f>
        <v/>
      </c>
      <c r="D60" s="19" t="n">
        <v>404</v>
      </c>
      <c r="E60" s="18" t="n">
        <v>44.13068114</v>
      </c>
      <c r="F60" s="20" t="n">
        <v>3.19636241</v>
      </c>
      <c r="G60" s="18" t="n">
        <v>38.3813637</v>
      </c>
      <c r="H60" s="20" t="n">
        <v>3.00785327</v>
      </c>
      <c r="I60" s="18" t="n">
        <v>0</v>
      </c>
      <c r="J60" s="20" t="n">
        <v>0</v>
      </c>
      <c r="K60" s="18" t="n">
        <v>10.38987483</v>
      </c>
      <c r="L60" s="20" t="n">
        <v>1.84590126</v>
      </c>
      <c r="M60" s="18" t="n">
        <v>0</v>
      </c>
      <c r="N60" s="20" t="n">
        <v>0</v>
      </c>
      <c r="O60" s="18" t="n">
        <v>2.58442959</v>
      </c>
      <c r="P60" s="20" t="n">
        <v>0.76300864</v>
      </c>
      <c r="Q60" s="18" t="n">
        <v>4.51365074</v>
      </c>
      <c r="R60" s="20" t="n">
        <v>1.15283137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37.24452858</v>
      </c>
      <c r="F63" s="20" t="n">
        <v>2.34491738</v>
      </c>
      <c r="G63" s="18" t="n">
        <v>53.58300378</v>
      </c>
      <c r="H63" s="20" t="n">
        <v>2.25798605</v>
      </c>
      <c r="I63" s="18" t="n">
        <v>0</v>
      </c>
      <c r="J63" s="20" t="n">
        <v>0</v>
      </c>
      <c r="K63" s="18" t="n">
        <v>3.643215</v>
      </c>
      <c r="L63" s="20" t="n">
        <v>0.94602215</v>
      </c>
      <c r="M63" s="18" t="n">
        <v>0</v>
      </c>
      <c r="N63" s="20" t="n">
        <v>0</v>
      </c>
      <c r="O63" s="18" t="n">
        <v>1.19157377</v>
      </c>
      <c r="P63" s="20" t="n">
        <v>0.6471691899999999</v>
      </c>
      <c r="Q63" s="18" t="n">
        <v>4.33767887</v>
      </c>
      <c r="R63" s="20" t="n">
        <v>0.88576826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18.36565291</v>
      </c>
      <c r="F65" s="20" t="n">
        <v>2.41929444</v>
      </c>
      <c r="G65" s="18" t="n">
        <v>72.5965439</v>
      </c>
      <c r="H65" s="20" t="n">
        <v>2.68499803</v>
      </c>
      <c r="I65" s="18" t="n">
        <v>0</v>
      </c>
      <c r="J65" s="20" t="n">
        <v>0</v>
      </c>
      <c r="K65" s="18" t="n">
        <v>5.48134534</v>
      </c>
      <c r="L65" s="20" t="n">
        <v>1.43221183</v>
      </c>
      <c r="M65" s="18" t="n">
        <v>0</v>
      </c>
      <c r="N65" s="20" t="n">
        <v>0</v>
      </c>
      <c r="O65" s="18" t="n">
        <v>0.74346955</v>
      </c>
      <c r="P65" s="20" t="n">
        <v>0.53132901</v>
      </c>
      <c r="Q65" s="18" t="n">
        <v>2.81298829</v>
      </c>
      <c r="R65" s="20" t="n">
        <v>0.96023256</v>
      </c>
    </row>
    <row r="66" spans="1:18">
      <c r="A66" s="15" t="s">
        <v>490</v>
      </c>
      <c r="B66" s="17" t="n">
        <v>2634</v>
      </c>
      <c r="C66" s="18">
        <f>(2180.0/B66*100)</f>
        <v/>
      </c>
      <c r="D66" s="19" t="n">
        <v>454</v>
      </c>
      <c r="E66" s="18" t="n">
        <v>19.73128756</v>
      </c>
      <c r="F66" s="20" t="n">
        <v>2.04820746</v>
      </c>
      <c r="G66" s="18" t="n">
        <v>62.79054016</v>
      </c>
      <c r="H66" s="20" t="n">
        <v>2.45858157</v>
      </c>
      <c r="I66" s="18" t="n">
        <v>0</v>
      </c>
      <c r="J66" s="20" t="n">
        <v>0</v>
      </c>
      <c r="K66" s="18" t="n">
        <v>11.38284684</v>
      </c>
      <c r="L66" s="20" t="n">
        <v>1.36843783</v>
      </c>
      <c r="M66" s="18" t="n">
        <v>2.50312713</v>
      </c>
      <c r="N66" s="20" t="n">
        <v>0.7137401799999999</v>
      </c>
      <c r="O66" s="18" t="n">
        <v>0</v>
      </c>
      <c r="P66" s="20" t="n">
        <v>0</v>
      </c>
      <c r="Q66" s="18" t="n">
        <v>3.59219832</v>
      </c>
      <c r="R66" s="20" t="n">
        <v>0.96783475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26.31180432</v>
      </c>
      <c r="F69" s="20" t="n">
        <v>4.24014856</v>
      </c>
      <c r="G69" s="18" t="n">
        <v>70.90488374</v>
      </c>
      <c r="H69" s="20" t="n">
        <v>4.07614282</v>
      </c>
      <c r="I69" s="18" t="n">
        <v>0</v>
      </c>
      <c r="J69" s="20" t="n">
        <v>0</v>
      </c>
      <c r="K69" s="18" t="n">
        <v>1.99088523</v>
      </c>
      <c r="L69" s="20" t="n">
        <v>1.25424403</v>
      </c>
      <c r="M69" s="18" t="n">
        <v>0</v>
      </c>
      <c r="N69" s="20" t="n">
        <v>0</v>
      </c>
      <c r="O69" s="18" t="n">
        <v>0.79242671</v>
      </c>
      <c r="P69" s="20" t="n">
        <v>0.78423195</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29.15508648</v>
      </c>
      <c r="F71" s="20" t="n">
        <v>2.06074617</v>
      </c>
      <c r="G71" s="18" t="n">
        <v>69.69462018999999</v>
      </c>
      <c r="H71" s="20" t="n">
        <v>2.1149019</v>
      </c>
      <c r="I71" s="18" t="n">
        <v>0</v>
      </c>
      <c r="J71" s="20" t="n">
        <v>0</v>
      </c>
      <c r="K71" s="18" t="n">
        <v>0.71790241</v>
      </c>
      <c r="L71" s="20" t="n">
        <v>0.41528508</v>
      </c>
      <c r="M71" s="18" t="n">
        <v>0</v>
      </c>
      <c r="N71" s="20" t="n">
        <v>0</v>
      </c>
      <c r="O71" s="18" t="n">
        <v>0</v>
      </c>
      <c r="P71" s="20" t="n">
        <v>0</v>
      </c>
      <c r="Q71" s="18" t="n">
        <v>0.43239092</v>
      </c>
      <c r="R71" s="20" t="n">
        <v>0.30806068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16.17528499</v>
      </c>
      <c r="F76" s="20" t="n">
        <v>2.22796076</v>
      </c>
      <c r="G76" s="18" t="n">
        <v>66.4000789</v>
      </c>
      <c r="H76" s="20" t="n">
        <v>2.60073018</v>
      </c>
      <c r="I76" s="18" t="n">
        <v>0</v>
      </c>
      <c r="J76" s="20" t="n">
        <v>0</v>
      </c>
      <c r="K76" s="18" t="n">
        <v>13.04889168</v>
      </c>
      <c r="L76" s="20" t="n">
        <v>1.87927154</v>
      </c>
      <c r="M76" s="18" t="n">
        <v>0</v>
      </c>
      <c r="N76" s="20" t="n">
        <v>0</v>
      </c>
      <c r="O76" s="18" t="n">
        <v>0</v>
      </c>
      <c r="P76" s="20" t="n">
        <v>0</v>
      </c>
      <c r="Q76" s="18" t="n">
        <v>4.37574442</v>
      </c>
      <c r="R76" s="20" t="n">
        <v>1.27764706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12.67042603</v>
      </c>
      <c r="F80" s="20" t="n">
        <v>1.41382185</v>
      </c>
      <c r="G80" s="18" t="n">
        <v>87.14095574</v>
      </c>
      <c r="H80" s="20" t="n">
        <v>1.42678688</v>
      </c>
      <c r="I80" s="18" t="n">
        <v>0</v>
      </c>
      <c r="J80" s="20" t="n">
        <v>0</v>
      </c>
      <c r="K80" s="18" t="n">
        <v>0.18861823</v>
      </c>
      <c r="L80" s="20" t="n">
        <v>0.18899912</v>
      </c>
      <c r="M80" s="18" t="n">
        <v>0</v>
      </c>
      <c r="N80" s="20" t="n">
        <v>0</v>
      </c>
      <c r="O80" s="18" t="n">
        <v>0</v>
      </c>
      <c r="P80" s="20" t="n">
        <v>0</v>
      </c>
      <c r="Q80" s="18" t="n">
        <v>0</v>
      </c>
      <c r="R80" s="20" t="n">
        <v>0</v>
      </c>
    </row>
    <row r="81" spans="1:18">
      <c r="A81" s="15" t="s">
        <v>505</v>
      </c>
      <c r="B81" s="17" t="n">
        <v>870</v>
      </c>
      <c r="C81" s="18">
        <f>(727.0/B81*100)</f>
        <v/>
      </c>
      <c r="D81" s="19" t="n">
        <v>143</v>
      </c>
      <c r="E81" s="18" t="n">
        <v>22.59197369</v>
      </c>
      <c r="F81" s="20" t="n">
        <v>3.49260284</v>
      </c>
      <c r="G81" s="18" t="n">
        <v>68.2594545</v>
      </c>
      <c r="H81" s="20" t="n">
        <v>3.93122485</v>
      </c>
      <c r="I81" s="18" t="n">
        <v>0</v>
      </c>
      <c r="J81" s="20" t="n">
        <v>0</v>
      </c>
      <c r="K81" s="18" t="n">
        <v>6.01083181</v>
      </c>
      <c r="L81" s="20" t="n">
        <v>1.73545734</v>
      </c>
      <c r="M81" s="18" t="n">
        <v>0</v>
      </c>
      <c r="N81" s="20" t="n">
        <v>0</v>
      </c>
      <c r="O81" s="18" t="n">
        <v>0.66930778</v>
      </c>
      <c r="P81" s="20" t="n">
        <v>0.7116101</v>
      </c>
      <c r="Q81" s="18" t="n">
        <v>2.46843223</v>
      </c>
      <c r="R81" s="20" t="n">
        <v>1.28092443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28.88770221</v>
      </c>
      <c r="F44" s="20" t="n">
        <v>2.74493477</v>
      </c>
      <c r="G44" s="18" t="n">
        <v>45.27788699</v>
      </c>
      <c r="H44" s="20" t="n">
        <v>3.05846695</v>
      </c>
      <c r="I44" s="18" t="n">
        <v>0</v>
      </c>
      <c r="J44" s="20" t="n">
        <v>0</v>
      </c>
      <c r="K44" s="18" t="n">
        <v>7.26317103</v>
      </c>
      <c r="L44" s="20" t="n">
        <v>1.23056776</v>
      </c>
      <c r="M44" s="18" t="n">
        <v>0</v>
      </c>
      <c r="N44" s="20" t="n">
        <v>0</v>
      </c>
      <c r="O44" s="18" t="n">
        <v>0</v>
      </c>
      <c r="P44" s="20" t="n">
        <v>0</v>
      </c>
      <c r="Q44" s="18" t="n">
        <v>18.57123977</v>
      </c>
      <c r="R44" s="20" t="n">
        <v>1.78872023</v>
      </c>
    </row>
    <row r="45" spans="1:18">
      <c r="A45" s="15" t="s">
        <v>468</v>
      </c>
      <c r="B45" s="17" t="n">
        <v>2670</v>
      </c>
      <c r="C45" s="18">
        <f>(2244.0/B45*100)</f>
        <v/>
      </c>
      <c r="D45" s="19" t="n">
        <v>426</v>
      </c>
      <c r="E45" s="18" t="n">
        <v>36.95122233</v>
      </c>
      <c r="F45" s="20" t="n">
        <v>2.57325813</v>
      </c>
      <c r="G45" s="18" t="n">
        <v>22.92128815</v>
      </c>
      <c r="H45" s="20" t="n">
        <v>2.32713413</v>
      </c>
      <c r="I45" s="18" t="n">
        <v>0</v>
      </c>
      <c r="J45" s="20" t="n">
        <v>0</v>
      </c>
      <c r="K45" s="18" t="n">
        <v>14.8267499</v>
      </c>
      <c r="L45" s="20" t="n">
        <v>1.40502026</v>
      </c>
      <c r="M45" s="18" t="n">
        <v>1.38460417</v>
      </c>
      <c r="N45" s="20" t="n">
        <v>0.51495514</v>
      </c>
      <c r="O45" s="18" t="n">
        <v>0</v>
      </c>
      <c r="P45" s="20" t="n">
        <v>0</v>
      </c>
      <c r="Q45" s="18" t="n">
        <v>23.91613545</v>
      </c>
      <c r="R45" s="20" t="n">
        <v>2.39656646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35.48832686</v>
      </c>
      <c r="F54" s="20" t="n">
        <v>2.74031636</v>
      </c>
      <c r="G54" s="18" t="n">
        <v>29.25166517</v>
      </c>
      <c r="H54" s="20" t="n">
        <v>2.2776025</v>
      </c>
      <c r="I54" s="18" t="n">
        <v>0</v>
      </c>
      <c r="J54" s="20" t="n">
        <v>0</v>
      </c>
      <c r="K54" s="18" t="n">
        <v>11.22330764</v>
      </c>
      <c r="L54" s="20" t="n">
        <v>1.48980314</v>
      </c>
      <c r="M54" s="18" t="n">
        <v>0</v>
      </c>
      <c r="N54" s="20" t="n">
        <v>0</v>
      </c>
      <c r="O54" s="18" t="n">
        <v>0</v>
      </c>
      <c r="P54" s="20" t="n">
        <v>0</v>
      </c>
      <c r="Q54" s="18" t="n">
        <v>24.03670033</v>
      </c>
      <c r="R54" s="20" t="n">
        <v>2.37831285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47.32891994</v>
      </c>
      <c r="F56" s="20" t="n">
        <v>1.96509158</v>
      </c>
      <c r="G56" s="18" t="n">
        <v>41.12910368</v>
      </c>
      <c r="H56" s="20" t="n">
        <v>2.01045566</v>
      </c>
      <c r="I56" s="18" t="n">
        <v>0</v>
      </c>
      <c r="J56" s="20" t="n">
        <v>0</v>
      </c>
      <c r="K56" s="18" t="n">
        <v>5.01308247</v>
      </c>
      <c r="L56" s="20" t="n">
        <v>0.9219017900000001</v>
      </c>
      <c r="M56" s="18" t="n">
        <v>0</v>
      </c>
      <c r="N56" s="20" t="n">
        <v>0</v>
      </c>
      <c r="O56" s="18" t="n">
        <v>0</v>
      </c>
      <c r="P56" s="20" t="n">
        <v>0</v>
      </c>
      <c r="Q56" s="18" t="n">
        <v>6.52889391</v>
      </c>
      <c r="R56" s="20" t="n">
        <v>1.12759408</v>
      </c>
    </row>
    <row r="57" spans="1:18">
      <c r="A57" s="15" t="s">
        <v>480</v>
      </c>
      <c r="B57" s="17" t="n">
        <v>3737</v>
      </c>
      <c r="C57" s="18">
        <f>(3128.0/B57*100)</f>
        <v/>
      </c>
      <c r="D57" s="19" t="n">
        <v>609</v>
      </c>
      <c r="E57" s="18" t="n">
        <v>22.98299091</v>
      </c>
      <c r="F57" s="20" t="n">
        <v>2.22836237</v>
      </c>
      <c r="G57" s="18" t="n">
        <v>59.12229954</v>
      </c>
      <c r="H57" s="20" t="n">
        <v>2.69414291</v>
      </c>
      <c r="I57" s="18" t="n">
        <v>0</v>
      </c>
      <c r="J57" s="20" t="n">
        <v>0</v>
      </c>
      <c r="K57" s="18" t="n">
        <v>7.45596519</v>
      </c>
      <c r="L57" s="20" t="n">
        <v>1.05451695</v>
      </c>
      <c r="M57" s="18" t="n">
        <v>0</v>
      </c>
      <c r="N57" s="20" t="n">
        <v>0</v>
      </c>
      <c r="O57" s="18" t="n">
        <v>0</v>
      </c>
      <c r="P57" s="20" t="n">
        <v>0</v>
      </c>
      <c r="Q57" s="18" t="n">
        <v>10.43874436</v>
      </c>
      <c r="R57" s="20" t="n">
        <v>1.53782129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62.2598108</v>
      </c>
      <c r="F59" s="20" t="n">
        <v>2.60523455</v>
      </c>
      <c r="G59" s="18" t="n">
        <v>15.90289494</v>
      </c>
      <c r="H59" s="20" t="n">
        <v>1.97472182</v>
      </c>
      <c r="I59" s="18" t="n">
        <v>0</v>
      </c>
      <c r="J59" s="20" t="n">
        <v>0</v>
      </c>
      <c r="K59" s="18" t="n">
        <v>5.77548445</v>
      </c>
      <c r="L59" s="20" t="n">
        <v>1.46020182</v>
      </c>
      <c r="M59" s="18" t="n">
        <v>0</v>
      </c>
      <c r="N59" s="20" t="n">
        <v>0</v>
      </c>
      <c r="O59" s="18" t="n">
        <v>0</v>
      </c>
      <c r="P59" s="20" t="n">
        <v>0</v>
      </c>
      <c r="Q59" s="18" t="n">
        <v>16.06180981</v>
      </c>
      <c r="R59" s="20" t="n">
        <v>2.24511376</v>
      </c>
    </row>
    <row r="60" spans="1:18">
      <c r="A60" s="15" t="s">
        <v>484</v>
      </c>
      <c r="B60" s="17" t="n">
        <v>2451</v>
      </c>
      <c r="C60" s="18">
        <f>(2047.0/B60*100)</f>
        <v/>
      </c>
      <c r="D60" s="19" t="n">
        <v>404</v>
      </c>
      <c r="E60" s="18" t="n">
        <v>35.88213776</v>
      </c>
      <c r="F60" s="20" t="n">
        <v>2.54800162</v>
      </c>
      <c r="G60" s="18" t="n">
        <v>19.36368922</v>
      </c>
      <c r="H60" s="20" t="n">
        <v>1.94254992</v>
      </c>
      <c r="I60" s="18" t="n">
        <v>0</v>
      </c>
      <c r="J60" s="20" t="n">
        <v>0</v>
      </c>
      <c r="K60" s="18" t="n">
        <v>19.37608805</v>
      </c>
      <c r="L60" s="20" t="n">
        <v>2.37139028</v>
      </c>
      <c r="M60" s="18" t="n">
        <v>0</v>
      </c>
      <c r="N60" s="20" t="n">
        <v>0</v>
      </c>
      <c r="O60" s="18" t="n">
        <v>0</v>
      </c>
      <c r="P60" s="20" t="n">
        <v>0</v>
      </c>
      <c r="Q60" s="18" t="n">
        <v>25.37808497</v>
      </c>
      <c r="R60" s="20" t="n">
        <v>2.43064984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25.64037874</v>
      </c>
      <c r="F63" s="20" t="n">
        <v>2.2231168</v>
      </c>
      <c r="G63" s="18" t="n">
        <v>15.07729033</v>
      </c>
      <c r="H63" s="20" t="n">
        <v>1.76962696</v>
      </c>
      <c r="I63" s="18" t="n">
        <v>0</v>
      </c>
      <c r="J63" s="20" t="n">
        <v>0</v>
      </c>
      <c r="K63" s="18" t="n">
        <v>15.69026604</v>
      </c>
      <c r="L63" s="20" t="n">
        <v>1.59274692</v>
      </c>
      <c r="M63" s="18" t="n">
        <v>0</v>
      </c>
      <c r="N63" s="20" t="n">
        <v>0</v>
      </c>
      <c r="O63" s="18" t="n">
        <v>0</v>
      </c>
      <c r="P63" s="20" t="n">
        <v>0</v>
      </c>
      <c r="Q63" s="18" t="n">
        <v>43.59206489</v>
      </c>
      <c r="R63" s="20" t="n">
        <v>2.66339139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31.42606465</v>
      </c>
      <c r="F65" s="20" t="n">
        <v>2.71138957</v>
      </c>
      <c r="G65" s="18" t="n">
        <v>37.3213538</v>
      </c>
      <c r="H65" s="20" t="n">
        <v>2.73124404</v>
      </c>
      <c r="I65" s="18" t="n">
        <v>0</v>
      </c>
      <c r="J65" s="20" t="n">
        <v>0</v>
      </c>
      <c r="K65" s="18" t="n">
        <v>8.895732929999999</v>
      </c>
      <c r="L65" s="20" t="n">
        <v>1.72880102</v>
      </c>
      <c r="M65" s="18" t="n">
        <v>0</v>
      </c>
      <c r="N65" s="20" t="n">
        <v>0</v>
      </c>
      <c r="O65" s="18" t="n">
        <v>0</v>
      </c>
      <c r="P65" s="20" t="n">
        <v>0</v>
      </c>
      <c r="Q65" s="18" t="n">
        <v>22.35684862</v>
      </c>
      <c r="R65" s="20" t="n">
        <v>2.51973185</v>
      </c>
    </row>
    <row r="66" spans="1:18">
      <c r="A66" s="15" t="s">
        <v>490</v>
      </c>
      <c r="B66" s="17" t="n">
        <v>2634</v>
      </c>
      <c r="C66" s="18">
        <f>(2180.0/B66*100)</f>
        <v/>
      </c>
      <c r="D66" s="19" t="n">
        <v>454</v>
      </c>
      <c r="E66" s="18" t="n">
        <v>25.33627293</v>
      </c>
      <c r="F66" s="20" t="n">
        <v>2.09869626</v>
      </c>
      <c r="G66" s="18" t="n">
        <v>41.38736584</v>
      </c>
      <c r="H66" s="20" t="n">
        <v>2.56512117</v>
      </c>
      <c r="I66" s="18" t="n">
        <v>0</v>
      </c>
      <c r="J66" s="20" t="n">
        <v>0</v>
      </c>
      <c r="K66" s="18" t="n">
        <v>15.17700618</v>
      </c>
      <c r="L66" s="20" t="n">
        <v>1.62322307</v>
      </c>
      <c r="M66" s="18" t="n">
        <v>0</v>
      </c>
      <c r="N66" s="20" t="n">
        <v>0</v>
      </c>
      <c r="O66" s="18" t="n">
        <v>0</v>
      </c>
      <c r="P66" s="20" t="n">
        <v>0</v>
      </c>
      <c r="Q66" s="18" t="n">
        <v>18.09935505</v>
      </c>
      <c r="R66" s="20" t="n">
        <v>1.95879351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53.81586155</v>
      </c>
      <c r="F69" s="20" t="n">
        <v>4.80119965</v>
      </c>
      <c r="G69" s="18" t="n">
        <v>27.09998149</v>
      </c>
      <c r="H69" s="20" t="n">
        <v>4.5520016</v>
      </c>
      <c r="I69" s="18" t="n">
        <v>0</v>
      </c>
      <c r="J69" s="20" t="n">
        <v>0</v>
      </c>
      <c r="K69" s="18" t="n">
        <v>6.45755774</v>
      </c>
      <c r="L69" s="20" t="n">
        <v>3.2398845</v>
      </c>
      <c r="M69" s="18" t="n">
        <v>0</v>
      </c>
      <c r="N69" s="20" t="n">
        <v>0</v>
      </c>
      <c r="O69" s="18" t="n">
        <v>0</v>
      </c>
      <c r="P69" s="20" t="n">
        <v>0</v>
      </c>
      <c r="Q69" s="18" t="n">
        <v>12.62659923</v>
      </c>
      <c r="R69" s="20" t="n">
        <v>3.5674166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49.10764895</v>
      </c>
      <c r="F71" s="20" t="n">
        <v>2.69181627</v>
      </c>
      <c r="G71" s="18" t="n">
        <v>44.65896895</v>
      </c>
      <c r="H71" s="20" t="n">
        <v>2.65529751</v>
      </c>
      <c r="I71" s="18" t="n">
        <v>0</v>
      </c>
      <c r="J71" s="20" t="n">
        <v>0</v>
      </c>
      <c r="K71" s="18" t="n">
        <v>1.65239444</v>
      </c>
      <c r="L71" s="20" t="n">
        <v>0.71754343</v>
      </c>
      <c r="M71" s="18" t="n">
        <v>0</v>
      </c>
      <c r="N71" s="20" t="n">
        <v>0</v>
      </c>
      <c r="O71" s="18" t="n">
        <v>0</v>
      </c>
      <c r="P71" s="20" t="n">
        <v>0</v>
      </c>
      <c r="Q71" s="18" t="n">
        <v>4.58098766</v>
      </c>
      <c r="R71" s="20" t="n">
        <v>0.98441564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26.21454449</v>
      </c>
      <c r="F76" s="20" t="n">
        <v>2.50388921</v>
      </c>
      <c r="G76" s="18" t="n">
        <v>34.12152315</v>
      </c>
      <c r="H76" s="20" t="n">
        <v>2.73429619</v>
      </c>
      <c r="I76" s="18" t="n">
        <v>0</v>
      </c>
      <c r="J76" s="20" t="n">
        <v>0</v>
      </c>
      <c r="K76" s="18" t="n">
        <v>18.01057891</v>
      </c>
      <c r="L76" s="20" t="n">
        <v>2.14405983</v>
      </c>
      <c r="M76" s="18" t="n">
        <v>0</v>
      </c>
      <c r="N76" s="20" t="n">
        <v>0</v>
      </c>
      <c r="O76" s="18" t="n">
        <v>0</v>
      </c>
      <c r="P76" s="20" t="n">
        <v>0</v>
      </c>
      <c r="Q76" s="18" t="n">
        <v>21.65335345</v>
      </c>
      <c r="R76" s="20" t="n">
        <v>2.24888802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44.67888146</v>
      </c>
      <c r="F80" s="20" t="n">
        <v>2.34809836</v>
      </c>
      <c r="G80" s="18" t="n">
        <v>53.30337327</v>
      </c>
      <c r="H80" s="20" t="n">
        <v>2.26474565</v>
      </c>
      <c r="I80" s="18" t="n">
        <v>0</v>
      </c>
      <c r="J80" s="20" t="n">
        <v>0</v>
      </c>
      <c r="K80" s="18" t="n">
        <v>0.58973745</v>
      </c>
      <c r="L80" s="20" t="n">
        <v>0.34391433</v>
      </c>
      <c r="M80" s="18" t="n">
        <v>0</v>
      </c>
      <c r="N80" s="20" t="n">
        <v>0</v>
      </c>
      <c r="O80" s="18" t="n">
        <v>0</v>
      </c>
      <c r="P80" s="20" t="n">
        <v>0</v>
      </c>
      <c r="Q80" s="18" t="n">
        <v>1.42800782</v>
      </c>
      <c r="R80" s="20" t="n">
        <v>0.53786118</v>
      </c>
    </row>
    <row r="81" spans="1:18">
      <c r="A81" s="15" t="s">
        <v>505</v>
      </c>
      <c r="B81" s="17" t="n">
        <v>870</v>
      </c>
      <c r="C81" s="18">
        <f>(727.0/B81*100)</f>
        <v/>
      </c>
      <c r="D81" s="19" t="n">
        <v>143</v>
      </c>
      <c r="E81" s="18" t="n">
        <v>39.77000567</v>
      </c>
      <c r="F81" s="20" t="n">
        <v>3.49780124</v>
      </c>
      <c r="G81" s="18" t="n">
        <v>37.63231917</v>
      </c>
      <c r="H81" s="20" t="n">
        <v>4.69146575</v>
      </c>
      <c r="I81" s="18" t="n">
        <v>0</v>
      </c>
      <c r="J81" s="20" t="n">
        <v>0</v>
      </c>
      <c r="K81" s="18" t="n">
        <v>7.77628533</v>
      </c>
      <c r="L81" s="20" t="n">
        <v>1.78637045</v>
      </c>
      <c r="M81" s="18" t="n">
        <v>0</v>
      </c>
      <c r="N81" s="20" t="n">
        <v>0</v>
      </c>
      <c r="O81" s="18" t="n">
        <v>0</v>
      </c>
      <c r="P81" s="20" t="n">
        <v>0</v>
      </c>
      <c r="Q81" s="18" t="n">
        <v>14.82138984</v>
      </c>
      <c r="R81" s="20" t="n">
        <v>3.1310478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649</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(2245.0/B44*100)</f>
        <v/>
      </c>
      <c r="D44" s="19" t="n">
        <v>446</v>
      </c>
      <c r="E44" s="18" t="n">
        <v>41.40015558</v>
      </c>
      <c r="F44" s="20" t="n">
        <v>2.45492613</v>
      </c>
      <c r="G44" s="18" t="n">
        <v>7.00466819</v>
      </c>
      <c r="H44" s="20" t="n">
        <v>1.34321667</v>
      </c>
      <c r="I44" s="18" t="n">
        <v>35.76416577</v>
      </c>
      <c r="J44" s="20" t="n">
        <v>2.58938476</v>
      </c>
      <c r="K44" s="18" t="n">
        <v>0</v>
      </c>
      <c r="L44" s="20" t="n">
        <v>0</v>
      </c>
      <c r="M44" s="18" t="n">
        <v>7.26317103</v>
      </c>
      <c r="N44" s="20" t="n">
        <v>1.23056776</v>
      </c>
      <c r="O44" s="18" t="n">
        <v>0</v>
      </c>
      <c r="P44" s="20" t="n">
        <v>0</v>
      </c>
      <c r="Q44" s="18" t="n">
        <v>0</v>
      </c>
      <c r="R44" s="20" t="n">
        <v>0</v>
      </c>
      <c r="S44" s="18" t="n">
        <v>8.567839429999999</v>
      </c>
      <c r="T44" s="20" t="n">
        <v>1.6718644</v>
      </c>
    </row>
    <row r="45" spans="1:20">
      <c r="A45" s="15" t="s">
        <v>468</v>
      </c>
      <c r="B45" s="17" t="n">
        <v>2670</v>
      </c>
      <c r="C45" s="18">
        <f>(2244.0/B45*100)</f>
        <v/>
      </c>
      <c r="D45" s="19" t="n">
        <v>426</v>
      </c>
      <c r="E45" s="18" t="n">
        <v>48.98131463</v>
      </c>
      <c r="F45" s="20" t="n">
        <v>2.52484355</v>
      </c>
      <c r="G45" s="18" t="n">
        <v>4.91806189</v>
      </c>
      <c r="H45" s="20" t="n">
        <v>1.13261043</v>
      </c>
      <c r="I45" s="18" t="n">
        <v>18.19560067</v>
      </c>
      <c r="J45" s="20" t="n">
        <v>1.72540894</v>
      </c>
      <c r="K45" s="18" t="n">
        <v>0</v>
      </c>
      <c r="L45" s="20" t="n">
        <v>0</v>
      </c>
      <c r="M45" s="18" t="n">
        <v>15.08354952</v>
      </c>
      <c r="N45" s="20" t="n">
        <v>1.44384825</v>
      </c>
      <c r="O45" s="18" t="n">
        <v>0.96608287</v>
      </c>
      <c r="P45" s="20" t="n">
        <v>0.46770305</v>
      </c>
      <c r="Q45" s="18" t="n">
        <v>0</v>
      </c>
      <c r="R45" s="20" t="n">
        <v>0</v>
      </c>
      <c r="S45" s="18" t="n">
        <v>11.85539043</v>
      </c>
      <c r="T45" s="20" t="n">
        <v>1.79666939</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(2140.0/B54*100)</f>
        <v/>
      </c>
      <c r="D54" s="19" t="n">
        <v>417</v>
      </c>
      <c r="E54" s="18" t="n">
        <v>42.68434086</v>
      </c>
      <c r="F54" s="20" t="n">
        <v>2.62091794</v>
      </c>
      <c r="G54" s="18" t="n">
        <v>5.10666045</v>
      </c>
      <c r="H54" s="20" t="n">
        <v>1.04693217</v>
      </c>
      <c r="I54" s="18" t="n">
        <v>21.08314296</v>
      </c>
      <c r="J54" s="20" t="n">
        <v>2.10240829</v>
      </c>
      <c r="K54" s="18" t="n">
        <v>0</v>
      </c>
      <c r="L54" s="20" t="n">
        <v>0</v>
      </c>
      <c r="M54" s="18" t="n">
        <v>12.07779823</v>
      </c>
      <c r="N54" s="20" t="n">
        <v>1.50594436</v>
      </c>
      <c r="O54" s="18" t="n">
        <v>0</v>
      </c>
      <c r="P54" s="20" t="n">
        <v>0</v>
      </c>
      <c r="Q54" s="18" t="n">
        <v>0</v>
      </c>
      <c r="R54" s="20" t="n">
        <v>0</v>
      </c>
      <c r="S54" s="18" t="n">
        <v>19.04805749</v>
      </c>
      <c r="T54" s="20" t="n">
        <v>2.35746802</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(2786.0/B56*100)</f>
        <v/>
      </c>
      <c r="D56" s="19" t="n">
        <v>557</v>
      </c>
      <c r="E56" s="18" t="n">
        <v>45.09857712</v>
      </c>
      <c r="F56" s="20" t="n">
        <v>2.17077692</v>
      </c>
      <c r="G56" s="18" t="n">
        <v>14.46368085</v>
      </c>
      <c r="H56" s="20" t="n">
        <v>1.78641008</v>
      </c>
      <c r="I56" s="18" t="n">
        <v>30.4240936</v>
      </c>
      <c r="J56" s="20" t="n">
        <v>1.93658177</v>
      </c>
      <c r="K56" s="18" t="n">
        <v>0</v>
      </c>
      <c r="L56" s="20" t="n">
        <v>0</v>
      </c>
      <c r="M56" s="18" t="n">
        <v>6.016631</v>
      </c>
      <c r="N56" s="20" t="n">
        <v>1.05020968</v>
      </c>
      <c r="O56" s="18" t="n">
        <v>0</v>
      </c>
      <c r="P56" s="20" t="n">
        <v>0</v>
      </c>
      <c r="Q56" s="18" t="n">
        <v>0</v>
      </c>
      <c r="R56" s="20" t="n">
        <v>0</v>
      </c>
      <c r="S56" s="18" t="n">
        <v>3.99701743</v>
      </c>
      <c r="T56" s="20" t="n">
        <v>0.84702153</v>
      </c>
    </row>
    <row r="57" spans="1:20">
      <c r="A57" s="15" t="s">
        <v>480</v>
      </c>
      <c r="B57" s="17" t="n">
        <v>3737</v>
      </c>
      <c r="C57" s="18">
        <f>(3128.0/B57*100)</f>
        <v/>
      </c>
      <c r="D57" s="19" t="n">
        <v>609</v>
      </c>
      <c r="E57" s="18" t="n">
        <v>48.5671757</v>
      </c>
      <c r="F57" s="20" t="n">
        <v>2.19277162</v>
      </c>
      <c r="G57" s="18" t="n">
        <v>3.21161304</v>
      </c>
      <c r="H57" s="20" t="n">
        <v>0.85233474</v>
      </c>
      <c r="I57" s="18" t="n">
        <v>33.69082048</v>
      </c>
      <c r="J57" s="20" t="n">
        <v>2.41517789</v>
      </c>
      <c r="K57" s="18" t="n">
        <v>0</v>
      </c>
      <c r="L57" s="20" t="n">
        <v>0</v>
      </c>
      <c r="M57" s="18" t="n">
        <v>8.130064089999999</v>
      </c>
      <c r="N57" s="20" t="n">
        <v>0.9983575</v>
      </c>
      <c r="O57" s="18" t="n">
        <v>0</v>
      </c>
      <c r="P57" s="20" t="n">
        <v>0</v>
      </c>
      <c r="Q57" s="18" t="n">
        <v>0</v>
      </c>
      <c r="R57" s="20" t="n">
        <v>0</v>
      </c>
      <c r="S57" s="18" t="n">
        <v>6.40032669</v>
      </c>
      <c r="T57" s="20" t="n">
        <v>1.2152505</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(1892.0/B59*100)</f>
        <v/>
      </c>
      <c r="D59" s="19" t="n">
        <v>386</v>
      </c>
      <c r="E59" s="18" t="n">
        <v>52.64950277</v>
      </c>
      <c r="F59" s="20" t="n">
        <v>2.8851773</v>
      </c>
      <c r="G59" s="18" t="n">
        <v>11.77779136</v>
      </c>
      <c r="H59" s="20" t="n">
        <v>2.08769613</v>
      </c>
      <c r="I59" s="18" t="n">
        <v>21.7252421</v>
      </c>
      <c r="J59" s="20" t="n">
        <v>2.65099409</v>
      </c>
      <c r="K59" s="18" t="n">
        <v>0</v>
      </c>
      <c r="L59" s="20" t="n">
        <v>0</v>
      </c>
      <c r="M59" s="18" t="n">
        <v>5.87649031</v>
      </c>
      <c r="N59" s="20" t="n">
        <v>1.46504266</v>
      </c>
      <c r="O59" s="18" t="n">
        <v>0</v>
      </c>
      <c r="P59" s="20" t="n">
        <v>0</v>
      </c>
      <c r="Q59" s="18" t="n">
        <v>0</v>
      </c>
      <c r="R59" s="20" t="n">
        <v>0</v>
      </c>
      <c r="S59" s="18" t="n">
        <v>7.97097346</v>
      </c>
      <c r="T59" s="20" t="n">
        <v>1.59988173</v>
      </c>
    </row>
    <row r="60" spans="1:20">
      <c r="A60" s="15" t="s">
        <v>484</v>
      </c>
      <c r="B60" s="17" t="n">
        <v>2451</v>
      </c>
      <c r="C60" s="18">
        <f>(2047.0/B60*100)</f>
        <v/>
      </c>
      <c r="D60" s="19" t="n">
        <v>404</v>
      </c>
      <c r="E60" s="18" t="n">
        <v>32.25543874</v>
      </c>
      <c r="F60" s="20" t="n">
        <v>2.49028763</v>
      </c>
      <c r="G60" s="18" t="n">
        <v>10.50276257</v>
      </c>
      <c r="H60" s="20" t="n">
        <v>1.82418541</v>
      </c>
      <c r="I60" s="18" t="n">
        <v>16.09783486</v>
      </c>
      <c r="J60" s="20" t="n">
        <v>1.86189273</v>
      </c>
      <c r="K60" s="18" t="n">
        <v>0</v>
      </c>
      <c r="L60" s="20" t="n">
        <v>0</v>
      </c>
      <c r="M60" s="18" t="n">
        <v>21.22641758</v>
      </c>
      <c r="N60" s="20" t="n">
        <v>2.70387142</v>
      </c>
      <c r="O60" s="18" t="n">
        <v>0</v>
      </c>
      <c r="P60" s="20" t="n">
        <v>0</v>
      </c>
      <c r="Q60" s="18" t="n">
        <v>0</v>
      </c>
      <c r="R60" s="20" t="n">
        <v>0</v>
      </c>
      <c r="S60" s="18" t="n">
        <v>19.91754625</v>
      </c>
      <c r="T60" s="20" t="n">
        <v>2.0293279</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(2086.0/B63*100)</f>
        <v/>
      </c>
      <c r="D63" s="19" t="n">
        <v>425</v>
      </c>
      <c r="E63" s="18" t="n">
        <v>30.65838785</v>
      </c>
      <c r="F63" s="20" t="n">
        <v>2.06462781</v>
      </c>
      <c r="G63" s="18" t="n">
        <v>11.53192229</v>
      </c>
      <c r="H63" s="20" t="n">
        <v>1.67307484</v>
      </c>
      <c r="I63" s="18" t="n">
        <v>16.14428191</v>
      </c>
      <c r="J63" s="20" t="n">
        <v>1.85832291</v>
      </c>
      <c r="K63" s="18" t="n">
        <v>0</v>
      </c>
      <c r="L63" s="20" t="n">
        <v>0</v>
      </c>
      <c r="M63" s="18" t="n">
        <v>15.94436625</v>
      </c>
      <c r="N63" s="20" t="n">
        <v>1.62253621</v>
      </c>
      <c r="O63" s="18" t="n">
        <v>0</v>
      </c>
      <c r="P63" s="20" t="n">
        <v>0</v>
      </c>
      <c r="Q63" s="18" t="n">
        <v>0</v>
      </c>
      <c r="R63" s="20" t="n">
        <v>0</v>
      </c>
      <c r="S63" s="18" t="n">
        <v>25.72104171</v>
      </c>
      <c r="T63" s="20" t="n">
        <v>2.07037833</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(1494.0/B65*100)</f>
        <v/>
      </c>
      <c r="D65" s="19" t="n">
        <v>296</v>
      </c>
      <c r="E65" s="18" t="n">
        <v>28.06515442</v>
      </c>
      <c r="F65" s="20" t="n">
        <v>2.78366573</v>
      </c>
      <c r="G65" s="18" t="n">
        <v>0.96968604</v>
      </c>
      <c r="H65" s="20" t="n">
        <v>0.56073713</v>
      </c>
      <c r="I65" s="18" t="n">
        <v>49.94000572</v>
      </c>
      <c r="J65" s="20" t="n">
        <v>3.19799844</v>
      </c>
      <c r="K65" s="18" t="n">
        <v>0</v>
      </c>
      <c r="L65" s="20" t="n">
        <v>0</v>
      </c>
      <c r="M65" s="18" t="n">
        <v>8.895732929999999</v>
      </c>
      <c r="N65" s="20" t="n">
        <v>1.72880102</v>
      </c>
      <c r="O65" s="18" t="n">
        <v>0</v>
      </c>
      <c r="P65" s="20" t="n">
        <v>0</v>
      </c>
      <c r="Q65" s="18" t="n">
        <v>0</v>
      </c>
      <c r="R65" s="20" t="n">
        <v>0</v>
      </c>
      <c r="S65" s="18" t="n">
        <v>12.12942089</v>
      </c>
      <c r="T65" s="20" t="n">
        <v>1.83838434</v>
      </c>
    </row>
    <row r="66" spans="1:20">
      <c r="A66" s="15" t="s">
        <v>490</v>
      </c>
      <c r="B66" s="17" t="n">
        <v>2634</v>
      </c>
      <c r="C66" s="18">
        <f>(2180.0/B66*100)</f>
        <v/>
      </c>
      <c r="D66" s="19" t="n">
        <v>454</v>
      </c>
      <c r="E66" s="18" t="n">
        <v>25.59924079</v>
      </c>
      <c r="F66" s="20" t="n">
        <v>1.99463862</v>
      </c>
      <c r="G66" s="18" t="n">
        <v>5.51235562</v>
      </c>
      <c r="H66" s="20" t="n">
        <v>1.44310531</v>
      </c>
      <c r="I66" s="18" t="n">
        <v>42.16210509</v>
      </c>
      <c r="J66" s="20" t="n">
        <v>2.64534584</v>
      </c>
      <c r="K66" s="18" t="n">
        <v>0</v>
      </c>
      <c r="L66" s="20" t="n">
        <v>0</v>
      </c>
      <c r="M66" s="18" t="n">
        <v>16.01505311</v>
      </c>
      <c r="N66" s="20" t="n">
        <v>1.58653931</v>
      </c>
      <c r="O66" s="18" t="n">
        <v>0</v>
      </c>
      <c r="P66" s="20" t="n">
        <v>0</v>
      </c>
      <c r="Q66" s="18" t="n">
        <v>0</v>
      </c>
      <c r="R66" s="20" t="n">
        <v>0</v>
      </c>
      <c r="S66" s="18" t="n">
        <v>10.71124539</v>
      </c>
      <c r="T66" s="20" t="n">
        <v>1.57187831</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27.74060302</v>
      </c>
      <c r="F69" s="20" t="n">
        <v>4.78352244</v>
      </c>
      <c r="G69" s="18" t="n">
        <v>5.4785602</v>
      </c>
      <c r="H69" s="20" t="n">
        <v>2.41083493</v>
      </c>
      <c r="I69" s="18" t="n">
        <v>53.18388681</v>
      </c>
      <c r="J69" s="20" t="n">
        <v>6.32548662</v>
      </c>
      <c r="K69" s="18" t="n">
        <v>0</v>
      </c>
      <c r="L69" s="20" t="n">
        <v>0</v>
      </c>
      <c r="M69" s="18" t="n">
        <v>6.45755774</v>
      </c>
      <c r="N69" s="20" t="n">
        <v>3.2398845</v>
      </c>
      <c r="O69" s="18" t="n">
        <v>0</v>
      </c>
      <c r="P69" s="20" t="n">
        <v>0</v>
      </c>
      <c r="Q69" s="18" t="n">
        <v>0</v>
      </c>
      <c r="R69" s="20" t="n">
        <v>0</v>
      </c>
      <c r="S69" s="18" t="n">
        <v>7.13939223</v>
      </c>
      <c r="T69" s="20" t="n">
        <v>2.61800887</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(2034.0/B71*100)</f>
        <v/>
      </c>
      <c r="D71" s="19" t="n">
        <v>432</v>
      </c>
      <c r="E71" s="18" t="n">
        <v>41.90119881</v>
      </c>
      <c r="F71" s="20" t="n">
        <v>2.50622286</v>
      </c>
      <c r="G71" s="18" t="n">
        <v>8.15107171</v>
      </c>
      <c r="H71" s="20" t="n">
        <v>1.22158868</v>
      </c>
      <c r="I71" s="18" t="n">
        <v>45.56052922</v>
      </c>
      <c r="J71" s="20" t="n">
        <v>2.79138508</v>
      </c>
      <c r="K71" s="18" t="n">
        <v>0</v>
      </c>
      <c r="L71" s="20" t="n">
        <v>0</v>
      </c>
      <c r="M71" s="18" t="n">
        <v>1.65239444</v>
      </c>
      <c r="N71" s="20" t="n">
        <v>0.71754343</v>
      </c>
      <c r="O71" s="18" t="n">
        <v>0</v>
      </c>
      <c r="P71" s="20" t="n">
        <v>0</v>
      </c>
      <c r="Q71" s="18" t="n">
        <v>0</v>
      </c>
      <c r="R71" s="20" t="n">
        <v>0</v>
      </c>
      <c r="S71" s="18" t="n">
        <v>2.73480582</v>
      </c>
      <c r="T71" s="20" t="n">
        <v>0.8388333</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(2041.0/B76*100)</f>
        <v/>
      </c>
      <c r="D76" s="19" t="n">
        <v>412</v>
      </c>
      <c r="E76" s="18" t="n">
        <v>26.82493343</v>
      </c>
      <c r="F76" s="20" t="n">
        <v>2.13851097</v>
      </c>
      <c r="G76" s="18" t="n">
        <v>3.08893033</v>
      </c>
      <c r="H76" s="20" t="n">
        <v>0.94921254</v>
      </c>
      <c r="I76" s="18" t="n">
        <v>39.58355054</v>
      </c>
      <c r="J76" s="20" t="n">
        <v>2.53483734</v>
      </c>
      <c r="K76" s="18" t="n">
        <v>0</v>
      </c>
      <c r="L76" s="20" t="n">
        <v>0</v>
      </c>
      <c r="M76" s="18" t="n">
        <v>18.56291147</v>
      </c>
      <c r="N76" s="20" t="n">
        <v>2.13385286</v>
      </c>
      <c r="O76" s="18" t="n">
        <v>0</v>
      </c>
      <c r="P76" s="20" t="n">
        <v>0</v>
      </c>
      <c r="Q76" s="18" t="n">
        <v>0</v>
      </c>
      <c r="R76" s="20" t="n">
        <v>0</v>
      </c>
      <c r="S76" s="18" t="n">
        <v>11.93967422</v>
      </c>
      <c r="T76" s="20" t="n">
        <v>1.67927907</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(2529.0/B80*100)</f>
        <v/>
      </c>
      <c r="D80" s="19" t="n">
        <v>511</v>
      </c>
      <c r="E80" s="18" t="n">
        <v>44.95053497</v>
      </c>
      <c r="F80" s="20" t="n">
        <v>2.68702028</v>
      </c>
      <c r="G80" s="18" t="n">
        <v>6.45157534</v>
      </c>
      <c r="H80" s="20" t="n">
        <v>1.3803319</v>
      </c>
      <c r="I80" s="18" t="n">
        <v>47.01212107</v>
      </c>
      <c r="J80" s="20" t="n">
        <v>2.84616712</v>
      </c>
      <c r="K80" s="18" t="n">
        <v>0</v>
      </c>
      <c r="L80" s="20" t="n">
        <v>0</v>
      </c>
      <c r="M80" s="18" t="n">
        <v>0.78725259</v>
      </c>
      <c r="N80" s="20" t="n">
        <v>0.39315688</v>
      </c>
      <c r="O80" s="18" t="n">
        <v>0</v>
      </c>
      <c r="P80" s="20" t="n">
        <v>0</v>
      </c>
      <c r="Q80" s="18" t="n">
        <v>0</v>
      </c>
      <c r="R80" s="20" t="n">
        <v>0</v>
      </c>
      <c r="S80" s="18" t="n">
        <v>0.79851603</v>
      </c>
      <c r="T80" s="20" t="n">
        <v>0.40972687</v>
      </c>
    </row>
    <row r="81" spans="1:20">
      <c r="A81" s="15" t="s">
        <v>505</v>
      </c>
      <c r="B81" s="17" t="n">
        <v>870</v>
      </c>
      <c r="C81" s="18">
        <f>(727.0/B81*100)</f>
        <v/>
      </c>
      <c r="D81" s="19" t="n">
        <v>143</v>
      </c>
      <c r="E81" s="18" t="n">
        <v>22.01238195</v>
      </c>
      <c r="F81" s="20" t="n">
        <v>2.34555921</v>
      </c>
      <c r="G81" s="18" t="n">
        <v>4.70604462</v>
      </c>
      <c r="H81" s="20" t="n">
        <v>2.03053664</v>
      </c>
      <c r="I81" s="18" t="n">
        <v>55.02320824</v>
      </c>
      <c r="J81" s="20" t="n">
        <v>4.46714008</v>
      </c>
      <c r="K81" s="18" t="n">
        <v>0</v>
      </c>
      <c r="L81" s="20" t="n">
        <v>0</v>
      </c>
      <c r="M81" s="18" t="n">
        <v>8.502557360000001</v>
      </c>
      <c r="N81" s="20" t="n">
        <v>1.85983174</v>
      </c>
      <c r="O81" s="18" t="n">
        <v>0</v>
      </c>
      <c r="P81" s="20" t="n">
        <v>0</v>
      </c>
      <c r="Q81" s="18" t="n">
        <v>0</v>
      </c>
      <c r="R81" s="20" t="n">
        <v>0</v>
      </c>
      <c r="S81" s="18" t="n">
        <v>9.75580783</v>
      </c>
      <c r="T81" s="20" t="n">
        <v>3.32107234</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21.28003718</v>
      </c>
      <c r="F44" s="20" t="n">
        <v>2.25035144</v>
      </c>
      <c r="G44" s="18" t="n">
        <v>59.12620366</v>
      </c>
      <c r="H44" s="20" t="n">
        <v>3.10811534</v>
      </c>
      <c r="I44" s="18" t="n">
        <v>0</v>
      </c>
      <c r="J44" s="20" t="n">
        <v>0</v>
      </c>
      <c r="K44" s="18" t="n">
        <v>8.643230389999999</v>
      </c>
      <c r="L44" s="20" t="n">
        <v>1.39322897</v>
      </c>
      <c r="M44" s="18" t="n">
        <v>0</v>
      </c>
      <c r="N44" s="20" t="n">
        <v>0</v>
      </c>
      <c r="O44" s="18" t="n">
        <v>0</v>
      </c>
      <c r="P44" s="20" t="n">
        <v>0</v>
      </c>
      <c r="Q44" s="18" t="n">
        <v>10.95052877</v>
      </c>
      <c r="R44" s="20" t="n">
        <v>1.88114866</v>
      </c>
    </row>
    <row r="45" spans="1:18">
      <c r="A45" s="15" t="s">
        <v>468</v>
      </c>
      <c r="B45" s="17" t="n">
        <v>2670</v>
      </c>
      <c r="C45" s="18">
        <f>(2244.0/B45*100)</f>
        <v/>
      </c>
      <c r="D45" s="19" t="n">
        <v>426</v>
      </c>
      <c r="E45" s="18" t="n">
        <v>37.16601367</v>
      </c>
      <c r="F45" s="20" t="n">
        <v>2.29344537</v>
      </c>
      <c r="G45" s="18" t="n">
        <v>33.14335232</v>
      </c>
      <c r="H45" s="20" t="n">
        <v>2.43906053</v>
      </c>
      <c r="I45" s="18" t="n">
        <v>0</v>
      </c>
      <c r="J45" s="20" t="n">
        <v>0</v>
      </c>
      <c r="K45" s="18" t="n">
        <v>16.79732679</v>
      </c>
      <c r="L45" s="20" t="n">
        <v>1.61651805</v>
      </c>
      <c r="M45" s="18" t="n">
        <v>1.19812563</v>
      </c>
      <c r="N45" s="20" t="n">
        <v>0.51739241</v>
      </c>
      <c r="O45" s="18" t="n">
        <v>0</v>
      </c>
      <c r="P45" s="20" t="n">
        <v>0</v>
      </c>
      <c r="Q45" s="18" t="n">
        <v>11.6951816</v>
      </c>
      <c r="R45" s="20" t="n">
        <v>1.67209488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22.27405708</v>
      </c>
      <c r="F54" s="20" t="n">
        <v>2.0967256</v>
      </c>
      <c r="G54" s="18" t="n">
        <v>39.72126296</v>
      </c>
      <c r="H54" s="20" t="n">
        <v>2.69119701</v>
      </c>
      <c r="I54" s="18" t="n">
        <v>0</v>
      </c>
      <c r="J54" s="20" t="n">
        <v>0</v>
      </c>
      <c r="K54" s="18" t="n">
        <v>13.95298452</v>
      </c>
      <c r="L54" s="20" t="n">
        <v>1.58513277</v>
      </c>
      <c r="M54" s="18" t="n">
        <v>0</v>
      </c>
      <c r="N54" s="20" t="n">
        <v>0</v>
      </c>
      <c r="O54" s="18" t="n">
        <v>0</v>
      </c>
      <c r="P54" s="20" t="n">
        <v>0</v>
      </c>
      <c r="Q54" s="18" t="n">
        <v>24.05169544</v>
      </c>
      <c r="R54" s="20" t="n">
        <v>2.61906006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40.08640182</v>
      </c>
      <c r="F56" s="20" t="n">
        <v>2.51135577</v>
      </c>
      <c r="G56" s="18" t="n">
        <v>50.45816456</v>
      </c>
      <c r="H56" s="20" t="n">
        <v>2.4821621</v>
      </c>
      <c r="I56" s="18" t="n">
        <v>0</v>
      </c>
      <c r="J56" s="20" t="n">
        <v>0</v>
      </c>
      <c r="K56" s="18" t="n">
        <v>6.52782367</v>
      </c>
      <c r="L56" s="20" t="n">
        <v>1.20349316</v>
      </c>
      <c r="M56" s="18" t="n">
        <v>0</v>
      </c>
      <c r="N56" s="20" t="n">
        <v>0</v>
      </c>
      <c r="O56" s="18" t="n">
        <v>0</v>
      </c>
      <c r="P56" s="20" t="n">
        <v>0</v>
      </c>
      <c r="Q56" s="18" t="n">
        <v>2.92760995</v>
      </c>
      <c r="R56" s="20" t="n">
        <v>0.71087097</v>
      </c>
    </row>
    <row r="57" spans="1:18">
      <c r="A57" s="15" t="s">
        <v>480</v>
      </c>
      <c r="B57" s="17" t="n">
        <v>3737</v>
      </c>
      <c r="C57" s="18">
        <f>(3128.0/B57*100)</f>
        <v/>
      </c>
      <c r="D57" s="19" t="n">
        <v>609</v>
      </c>
      <c r="E57" s="18" t="n">
        <v>23.81341178</v>
      </c>
      <c r="F57" s="20" t="n">
        <v>1.95643293</v>
      </c>
      <c r="G57" s="18" t="n">
        <v>58.6782782</v>
      </c>
      <c r="H57" s="20" t="n">
        <v>2.67060727</v>
      </c>
      <c r="I57" s="18" t="n">
        <v>0</v>
      </c>
      <c r="J57" s="20" t="n">
        <v>0</v>
      </c>
      <c r="K57" s="18" t="n">
        <v>9.939723499999999</v>
      </c>
      <c r="L57" s="20" t="n">
        <v>1.21058188</v>
      </c>
      <c r="M57" s="18" t="n">
        <v>0</v>
      </c>
      <c r="N57" s="20" t="n">
        <v>0</v>
      </c>
      <c r="O57" s="18" t="n">
        <v>0</v>
      </c>
      <c r="P57" s="20" t="n">
        <v>0</v>
      </c>
      <c r="Q57" s="18" t="n">
        <v>7.56858653</v>
      </c>
      <c r="R57" s="20" t="n">
        <v>1.4171195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52.71053509</v>
      </c>
      <c r="F59" s="20" t="n">
        <v>3.30423339</v>
      </c>
      <c r="G59" s="18" t="n">
        <v>28.82725501</v>
      </c>
      <c r="H59" s="20" t="n">
        <v>3.28875962</v>
      </c>
      <c r="I59" s="18" t="n">
        <v>0</v>
      </c>
      <c r="J59" s="20" t="n">
        <v>0</v>
      </c>
      <c r="K59" s="18" t="n">
        <v>7.18310337</v>
      </c>
      <c r="L59" s="20" t="n">
        <v>1.5907581</v>
      </c>
      <c r="M59" s="18" t="n">
        <v>0</v>
      </c>
      <c r="N59" s="20" t="n">
        <v>0</v>
      </c>
      <c r="O59" s="18" t="n">
        <v>0</v>
      </c>
      <c r="P59" s="20" t="n">
        <v>0</v>
      </c>
      <c r="Q59" s="18" t="n">
        <v>11.27910652</v>
      </c>
      <c r="R59" s="20" t="n">
        <v>1.84091977</v>
      </c>
    </row>
    <row r="60" spans="1:18">
      <c r="A60" s="15" t="s">
        <v>484</v>
      </c>
      <c r="B60" s="17" t="n">
        <v>2451</v>
      </c>
      <c r="C60" s="18">
        <f>(2047.0/B60*100)</f>
        <v/>
      </c>
      <c r="D60" s="19" t="n">
        <v>404</v>
      </c>
      <c r="E60" s="18" t="n">
        <v>26.63905023</v>
      </c>
      <c r="F60" s="20" t="n">
        <v>3.02688363</v>
      </c>
      <c r="G60" s="18" t="n">
        <v>25.61481266</v>
      </c>
      <c r="H60" s="20" t="n">
        <v>2.33524617</v>
      </c>
      <c r="I60" s="18" t="n">
        <v>0</v>
      </c>
      <c r="J60" s="20" t="n">
        <v>0</v>
      </c>
      <c r="K60" s="18" t="n">
        <v>22.28619954</v>
      </c>
      <c r="L60" s="20" t="n">
        <v>2.73707937</v>
      </c>
      <c r="M60" s="18" t="n">
        <v>0</v>
      </c>
      <c r="N60" s="20" t="n">
        <v>0</v>
      </c>
      <c r="O60" s="18" t="n">
        <v>0.29881992</v>
      </c>
      <c r="P60" s="20" t="n">
        <v>0.29905444</v>
      </c>
      <c r="Q60" s="18" t="n">
        <v>25.16111766</v>
      </c>
      <c r="R60" s="20" t="n">
        <v>2.24953954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19.91445242</v>
      </c>
      <c r="F63" s="20" t="n">
        <v>2.07336441</v>
      </c>
      <c r="G63" s="18" t="n">
        <v>38.62792474</v>
      </c>
      <c r="H63" s="20" t="n">
        <v>2.44611289</v>
      </c>
      <c r="I63" s="18" t="n">
        <v>0</v>
      </c>
      <c r="J63" s="20" t="n">
        <v>0</v>
      </c>
      <c r="K63" s="18" t="n">
        <v>16.97599478</v>
      </c>
      <c r="L63" s="20" t="n">
        <v>1.66401347</v>
      </c>
      <c r="M63" s="18" t="n">
        <v>0</v>
      </c>
      <c r="N63" s="20" t="n">
        <v>0</v>
      </c>
      <c r="O63" s="18" t="n">
        <v>0</v>
      </c>
      <c r="P63" s="20" t="n">
        <v>0</v>
      </c>
      <c r="Q63" s="18" t="n">
        <v>24.48162806</v>
      </c>
      <c r="R63" s="20" t="n">
        <v>2.33875263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13.78111571</v>
      </c>
      <c r="F65" s="20" t="n">
        <v>2.23677856</v>
      </c>
      <c r="G65" s="18" t="n">
        <v>62.32042598</v>
      </c>
      <c r="H65" s="20" t="n">
        <v>2.88693629</v>
      </c>
      <c r="I65" s="18" t="n">
        <v>0</v>
      </c>
      <c r="J65" s="20" t="n">
        <v>0</v>
      </c>
      <c r="K65" s="18" t="n">
        <v>9.208702410000001</v>
      </c>
      <c r="L65" s="20" t="n">
        <v>1.76256528</v>
      </c>
      <c r="M65" s="18" t="n">
        <v>0</v>
      </c>
      <c r="N65" s="20" t="n">
        <v>0</v>
      </c>
      <c r="O65" s="18" t="n">
        <v>0</v>
      </c>
      <c r="P65" s="20" t="n">
        <v>0</v>
      </c>
      <c r="Q65" s="18" t="n">
        <v>14.68975589</v>
      </c>
      <c r="R65" s="20" t="n">
        <v>2.10762871</v>
      </c>
    </row>
    <row r="66" spans="1:18">
      <c r="A66" s="15" t="s">
        <v>490</v>
      </c>
      <c r="B66" s="17" t="n">
        <v>2634</v>
      </c>
      <c r="C66" s="18">
        <f>(2180.0/B66*100)</f>
        <v/>
      </c>
      <c r="D66" s="19" t="n">
        <v>454</v>
      </c>
      <c r="E66" s="18" t="n">
        <v>13.28281049</v>
      </c>
      <c r="F66" s="20" t="n">
        <v>1.67132464</v>
      </c>
      <c r="G66" s="18" t="n">
        <v>54.39045657</v>
      </c>
      <c r="H66" s="20" t="n">
        <v>2.16110276</v>
      </c>
      <c r="I66" s="18" t="n">
        <v>0</v>
      </c>
      <c r="J66" s="20" t="n">
        <v>0</v>
      </c>
      <c r="K66" s="18" t="n">
        <v>18.16067557</v>
      </c>
      <c r="L66" s="20" t="n">
        <v>1.49765254</v>
      </c>
      <c r="M66" s="18" t="n">
        <v>0</v>
      </c>
      <c r="N66" s="20" t="n">
        <v>0</v>
      </c>
      <c r="O66" s="18" t="n">
        <v>0</v>
      </c>
      <c r="P66" s="20" t="n">
        <v>0</v>
      </c>
      <c r="Q66" s="18" t="n">
        <v>14.16605737</v>
      </c>
      <c r="R66" s="20" t="n">
        <v>1.88349479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33.98091574</v>
      </c>
      <c r="F69" s="20" t="n">
        <v>4.65416215</v>
      </c>
      <c r="G69" s="18" t="n">
        <v>52.58524143</v>
      </c>
      <c r="H69" s="20" t="n">
        <v>5.67676999</v>
      </c>
      <c r="I69" s="18" t="n">
        <v>0</v>
      </c>
      <c r="J69" s="20" t="n">
        <v>0</v>
      </c>
      <c r="K69" s="18" t="n">
        <v>7.57047952</v>
      </c>
      <c r="L69" s="20" t="n">
        <v>3.3100664</v>
      </c>
      <c r="M69" s="18" t="n">
        <v>0</v>
      </c>
      <c r="N69" s="20" t="n">
        <v>0</v>
      </c>
      <c r="O69" s="18" t="n">
        <v>0</v>
      </c>
      <c r="P69" s="20" t="n">
        <v>0</v>
      </c>
      <c r="Q69" s="18" t="n">
        <v>5.86336332</v>
      </c>
      <c r="R69" s="20" t="n">
        <v>2.01763344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45.53249655</v>
      </c>
      <c r="F71" s="20" t="n">
        <v>2.53333116</v>
      </c>
      <c r="G71" s="18" t="n">
        <v>47.36502778</v>
      </c>
      <c r="H71" s="20" t="n">
        <v>2.48208289</v>
      </c>
      <c r="I71" s="18" t="n">
        <v>0</v>
      </c>
      <c r="J71" s="20" t="n">
        <v>0</v>
      </c>
      <c r="K71" s="18" t="n">
        <v>1.8818325</v>
      </c>
      <c r="L71" s="20" t="n">
        <v>0.75052677</v>
      </c>
      <c r="M71" s="18" t="n">
        <v>0</v>
      </c>
      <c r="N71" s="20" t="n">
        <v>0</v>
      </c>
      <c r="O71" s="18" t="n">
        <v>0</v>
      </c>
      <c r="P71" s="20" t="n">
        <v>0</v>
      </c>
      <c r="Q71" s="18" t="n">
        <v>5.22064317</v>
      </c>
      <c r="R71" s="20" t="n">
        <v>1.16280842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16.9039522</v>
      </c>
      <c r="F76" s="20" t="n">
        <v>1.69591989</v>
      </c>
      <c r="G76" s="18" t="n">
        <v>50.41960033</v>
      </c>
      <c r="H76" s="20" t="n">
        <v>2.47507222</v>
      </c>
      <c r="I76" s="18" t="n">
        <v>0</v>
      </c>
      <c r="J76" s="20" t="n">
        <v>0</v>
      </c>
      <c r="K76" s="18" t="n">
        <v>19.55657584</v>
      </c>
      <c r="L76" s="20" t="n">
        <v>2.12622508</v>
      </c>
      <c r="M76" s="18" t="n">
        <v>0</v>
      </c>
      <c r="N76" s="20" t="n">
        <v>0</v>
      </c>
      <c r="O76" s="18" t="n">
        <v>0</v>
      </c>
      <c r="P76" s="20" t="n">
        <v>0</v>
      </c>
      <c r="Q76" s="18" t="n">
        <v>13.11987163</v>
      </c>
      <c r="R76" s="20" t="n">
        <v>1.64985368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18.42126193</v>
      </c>
      <c r="F80" s="20" t="n">
        <v>1.91146258</v>
      </c>
      <c r="G80" s="18" t="n">
        <v>79.23855145</v>
      </c>
      <c r="H80" s="20" t="n">
        <v>1.97097228</v>
      </c>
      <c r="I80" s="18" t="n">
        <v>0</v>
      </c>
      <c r="J80" s="20" t="n">
        <v>0</v>
      </c>
      <c r="K80" s="18" t="n">
        <v>1.00751027</v>
      </c>
      <c r="L80" s="20" t="n">
        <v>0.45005231</v>
      </c>
      <c r="M80" s="18" t="n">
        <v>0</v>
      </c>
      <c r="N80" s="20" t="n">
        <v>0</v>
      </c>
      <c r="O80" s="18" t="n">
        <v>0</v>
      </c>
      <c r="P80" s="20" t="n">
        <v>0</v>
      </c>
      <c r="Q80" s="18" t="n">
        <v>1.33267635</v>
      </c>
      <c r="R80" s="20" t="n">
        <v>0.51521655</v>
      </c>
    </row>
    <row r="81" spans="1:18">
      <c r="A81" s="15" t="s">
        <v>505</v>
      </c>
      <c r="B81" s="17" t="n">
        <v>870</v>
      </c>
      <c r="C81" s="18">
        <f>(727.0/B81*100)</f>
        <v/>
      </c>
      <c r="D81" s="19" t="n">
        <v>143</v>
      </c>
      <c r="E81" s="18" t="n">
        <v>9.55597779</v>
      </c>
      <c r="F81" s="20" t="n">
        <v>2.26161911</v>
      </c>
      <c r="G81" s="18" t="n">
        <v>69.65621929</v>
      </c>
      <c r="H81" s="20" t="n">
        <v>3.92139517</v>
      </c>
      <c r="I81" s="18" t="n">
        <v>0</v>
      </c>
      <c r="J81" s="20" t="n">
        <v>0</v>
      </c>
      <c r="K81" s="18" t="n">
        <v>8.502557360000001</v>
      </c>
      <c r="L81" s="20" t="n">
        <v>1.85983174</v>
      </c>
      <c r="M81" s="18" t="n">
        <v>0</v>
      </c>
      <c r="N81" s="20" t="n">
        <v>0</v>
      </c>
      <c r="O81" s="18" t="n">
        <v>0</v>
      </c>
      <c r="P81" s="20" t="n">
        <v>0</v>
      </c>
      <c r="Q81" s="18" t="n">
        <v>12.28524557</v>
      </c>
      <c r="R81" s="20" t="n">
        <v>2.64878217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22.72397901</v>
      </c>
      <c r="F44" s="20" t="n">
        <v>2.35288495</v>
      </c>
      <c r="G44" s="18" t="n">
        <v>60.39198619</v>
      </c>
      <c r="H44" s="20" t="n">
        <v>2.48711978</v>
      </c>
      <c r="I44" s="18" t="n">
        <v>0</v>
      </c>
      <c r="J44" s="20" t="n">
        <v>0</v>
      </c>
      <c r="K44" s="18" t="n">
        <v>12.19068973</v>
      </c>
      <c r="L44" s="20" t="n">
        <v>2.02025096</v>
      </c>
      <c r="M44" s="18" t="n">
        <v>0</v>
      </c>
      <c r="N44" s="20" t="n">
        <v>0</v>
      </c>
      <c r="O44" s="18" t="n">
        <v>0</v>
      </c>
      <c r="P44" s="20" t="n">
        <v>0</v>
      </c>
      <c r="Q44" s="18" t="n">
        <v>4.69334507</v>
      </c>
      <c r="R44" s="20" t="n">
        <v>1.20418821</v>
      </c>
    </row>
    <row r="45" spans="1:18">
      <c r="A45" s="15" t="s">
        <v>468</v>
      </c>
      <c r="B45" s="17" t="n">
        <v>2670</v>
      </c>
      <c r="C45" s="18">
        <f>(2244.0/B45*100)</f>
        <v/>
      </c>
      <c r="D45" s="19" t="n">
        <v>426</v>
      </c>
      <c r="E45" s="18" t="n">
        <v>36.92222977</v>
      </c>
      <c r="F45" s="20" t="n">
        <v>2.66197229</v>
      </c>
      <c r="G45" s="18" t="n">
        <v>38.76489252</v>
      </c>
      <c r="H45" s="20" t="n">
        <v>2.70811057</v>
      </c>
      <c r="I45" s="18" t="n">
        <v>0</v>
      </c>
      <c r="J45" s="20" t="n">
        <v>0</v>
      </c>
      <c r="K45" s="18" t="n">
        <v>19.52306974</v>
      </c>
      <c r="L45" s="20" t="n">
        <v>1.71361687</v>
      </c>
      <c r="M45" s="18" t="n">
        <v>0.8838124000000001</v>
      </c>
      <c r="N45" s="20" t="n">
        <v>0.48853899</v>
      </c>
      <c r="O45" s="18" t="n">
        <v>0.17694569</v>
      </c>
      <c r="P45" s="20" t="n">
        <v>0.18135115</v>
      </c>
      <c r="Q45" s="18" t="n">
        <v>3.72904988</v>
      </c>
      <c r="R45" s="20" t="n">
        <v>1.024154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25.81240649</v>
      </c>
      <c r="F54" s="20" t="n">
        <v>1.98097214</v>
      </c>
      <c r="G54" s="18" t="n">
        <v>52.48590761</v>
      </c>
      <c r="H54" s="20" t="n">
        <v>2.38312352</v>
      </c>
      <c r="I54" s="18" t="n">
        <v>0</v>
      </c>
      <c r="J54" s="20" t="n">
        <v>0</v>
      </c>
      <c r="K54" s="18" t="n">
        <v>16.61399343</v>
      </c>
      <c r="L54" s="20" t="n">
        <v>1.84068191</v>
      </c>
      <c r="M54" s="18" t="n">
        <v>0</v>
      </c>
      <c r="N54" s="20" t="n">
        <v>0</v>
      </c>
      <c r="O54" s="18" t="n">
        <v>0</v>
      </c>
      <c r="P54" s="20" t="n">
        <v>0</v>
      </c>
      <c r="Q54" s="18" t="n">
        <v>5.08769247</v>
      </c>
      <c r="R54" s="20" t="n">
        <v>1.30912213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46.46924328</v>
      </c>
      <c r="F56" s="20" t="n">
        <v>2.31977711</v>
      </c>
      <c r="G56" s="18" t="n">
        <v>40.44665617</v>
      </c>
      <c r="H56" s="20" t="n">
        <v>2.56118953</v>
      </c>
      <c r="I56" s="18" t="n">
        <v>0</v>
      </c>
      <c r="J56" s="20" t="n">
        <v>0</v>
      </c>
      <c r="K56" s="18" t="n">
        <v>11.06498915</v>
      </c>
      <c r="L56" s="20" t="n">
        <v>1.94727994</v>
      </c>
      <c r="M56" s="18" t="n">
        <v>0</v>
      </c>
      <c r="N56" s="20" t="n">
        <v>0</v>
      </c>
      <c r="O56" s="18" t="n">
        <v>0</v>
      </c>
      <c r="P56" s="20" t="n">
        <v>0</v>
      </c>
      <c r="Q56" s="18" t="n">
        <v>2.0191114</v>
      </c>
      <c r="R56" s="20" t="n">
        <v>0.69246529</v>
      </c>
    </row>
    <row r="57" spans="1:18">
      <c r="A57" s="15" t="s">
        <v>480</v>
      </c>
      <c r="B57" s="17" t="n">
        <v>3737</v>
      </c>
      <c r="C57" s="18">
        <f>(3128.0/B57*100)</f>
        <v/>
      </c>
      <c r="D57" s="19" t="n">
        <v>609</v>
      </c>
      <c r="E57" s="18" t="n">
        <v>35.88051187</v>
      </c>
      <c r="F57" s="20" t="n">
        <v>2.1485116</v>
      </c>
      <c r="G57" s="18" t="n">
        <v>49.64220631</v>
      </c>
      <c r="H57" s="20" t="n">
        <v>2.15655975</v>
      </c>
      <c r="I57" s="18" t="n">
        <v>0</v>
      </c>
      <c r="J57" s="20" t="n">
        <v>0</v>
      </c>
      <c r="K57" s="18" t="n">
        <v>12.86395695</v>
      </c>
      <c r="L57" s="20" t="n">
        <v>1.46647018</v>
      </c>
      <c r="M57" s="18" t="n">
        <v>0</v>
      </c>
      <c r="N57" s="20" t="n">
        <v>0</v>
      </c>
      <c r="O57" s="18" t="n">
        <v>0</v>
      </c>
      <c r="P57" s="20" t="n">
        <v>0</v>
      </c>
      <c r="Q57" s="18" t="n">
        <v>1.61332488</v>
      </c>
      <c r="R57" s="20" t="n">
        <v>0.53947485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44.58224237</v>
      </c>
      <c r="F59" s="20" t="n">
        <v>3.19649568</v>
      </c>
      <c r="G59" s="18" t="n">
        <v>41.40758642</v>
      </c>
      <c r="H59" s="20" t="n">
        <v>3.29137647</v>
      </c>
      <c r="I59" s="18" t="n">
        <v>0</v>
      </c>
      <c r="J59" s="20" t="n">
        <v>0</v>
      </c>
      <c r="K59" s="18" t="n">
        <v>10.23724217</v>
      </c>
      <c r="L59" s="20" t="n">
        <v>1.85317769</v>
      </c>
      <c r="M59" s="18" t="n">
        <v>0</v>
      </c>
      <c r="N59" s="20" t="n">
        <v>0</v>
      </c>
      <c r="O59" s="18" t="n">
        <v>0</v>
      </c>
      <c r="P59" s="20" t="n">
        <v>0</v>
      </c>
      <c r="Q59" s="18" t="n">
        <v>3.77292904</v>
      </c>
      <c r="R59" s="20" t="n">
        <v>1.19180787</v>
      </c>
    </row>
    <row r="60" spans="1:18">
      <c r="A60" s="15" t="s">
        <v>484</v>
      </c>
      <c r="B60" s="17" t="n">
        <v>2451</v>
      </c>
      <c r="C60" s="18">
        <f>(2047.0/B60*100)</f>
        <v/>
      </c>
      <c r="D60" s="19" t="n">
        <v>404</v>
      </c>
      <c r="E60" s="18" t="n">
        <v>33.41331973</v>
      </c>
      <c r="F60" s="20" t="n">
        <v>2.94990972</v>
      </c>
      <c r="G60" s="18" t="n">
        <v>35.94238004</v>
      </c>
      <c r="H60" s="20" t="n">
        <v>2.77255298</v>
      </c>
      <c r="I60" s="18" t="n">
        <v>0</v>
      </c>
      <c r="J60" s="20" t="n">
        <v>0</v>
      </c>
      <c r="K60" s="18" t="n">
        <v>26.81845054</v>
      </c>
      <c r="L60" s="20" t="n">
        <v>2.84176628</v>
      </c>
      <c r="M60" s="18" t="n">
        <v>0</v>
      </c>
      <c r="N60" s="20" t="n">
        <v>0</v>
      </c>
      <c r="O60" s="18" t="n">
        <v>0.50355944</v>
      </c>
      <c r="P60" s="20" t="n">
        <v>0.35618083</v>
      </c>
      <c r="Q60" s="18" t="n">
        <v>3.32229024</v>
      </c>
      <c r="R60" s="20" t="n">
        <v>0.97253586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28.95423253</v>
      </c>
      <c r="F63" s="20" t="n">
        <v>2.73060229</v>
      </c>
      <c r="G63" s="18" t="n">
        <v>46.32581918</v>
      </c>
      <c r="H63" s="20" t="n">
        <v>2.4860955</v>
      </c>
      <c r="I63" s="18" t="n">
        <v>0</v>
      </c>
      <c r="J63" s="20" t="n">
        <v>0</v>
      </c>
      <c r="K63" s="18" t="n">
        <v>19.3522164</v>
      </c>
      <c r="L63" s="20" t="n">
        <v>1.80801015</v>
      </c>
      <c r="M63" s="18" t="n">
        <v>0</v>
      </c>
      <c r="N63" s="20" t="n">
        <v>0</v>
      </c>
      <c r="O63" s="18" t="n">
        <v>0</v>
      </c>
      <c r="P63" s="20" t="n">
        <v>0</v>
      </c>
      <c r="Q63" s="18" t="n">
        <v>5.36773189</v>
      </c>
      <c r="R63" s="20" t="n">
        <v>1.05724542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19.31327442</v>
      </c>
      <c r="F65" s="20" t="n">
        <v>2.50677241</v>
      </c>
      <c r="G65" s="18" t="n">
        <v>68.69049592</v>
      </c>
      <c r="H65" s="20" t="n">
        <v>2.92923441</v>
      </c>
      <c r="I65" s="18" t="n">
        <v>0</v>
      </c>
      <c r="J65" s="20" t="n">
        <v>0</v>
      </c>
      <c r="K65" s="18" t="n">
        <v>9.208702410000001</v>
      </c>
      <c r="L65" s="20" t="n">
        <v>1.76256528</v>
      </c>
      <c r="M65" s="18" t="n">
        <v>0</v>
      </c>
      <c r="N65" s="20" t="n">
        <v>0</v>
      </c>
      <c r="O65" s="18" t="n">
        <v>0</v>
      </c>
      <c r="P65" s="20" t="n">
        <v>0</v>
      </c>
      <c r="Q65" s="18" t="n">
        <v>2.78752724</v>
      </c>
      <c r="R65" s="20" t="n">
        <v>0.97185932</v>
      </c>
    </row>
    <row r="66" spans="1:18">
      <c r="A66" s="15" t="s">
        <v>490</v>
      </c>
      <c r="B66" s="17" t="n">
        <v>2634</v>
      </c>
      <c r="C66" s="18">
        <f>(2180.0/B66*100)</f>
        <v/>
      </c>
      <c r="D66" s="19" t="n">
        <v>454</v>
      </c>
      <c r="E66" s="18" t="n">
        <v>18.02909527</v>
      </c>
      <c r="F66" s="20" t="n">
        <v>1.83600295</v>
      </c>
      <c r="G66" s="18" t="n">
        <v>57.82136985</v>
      </c>
      <c r="H66" s="20" t="n">
        <v>2.42151932</v>
      </c>
      <c r="I66" s="18" t="n">
        <v>0</v>
      </c>
      <c r="J66" s="20" t="n">
        <v>0</v>
      </c>
      <c r="K66" s="18" t="n">
        <v>20.32620694</v>
      </c>
      <c r="L66" s="20" t="n">
        <v>1.57444463</v>
      </c>
      <c r="M66" s="18" t="n">
        <v>0</v>
      </c>
      <c r="N66" s="20" t="n">
        <v>0</v>
      </c>
      <c r="O66" s="18" t="n">
        <v>0</v>
      </c>
      <c r="P66" s="20" t="n">
        <v>0</v>
      </c>
      <c r="Q66" s="18" t="n">
        <v>3.82332794</v>
      </c>
      <c r="R66" s="20" t="n">
        <v>0.95659659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29.68384314</v>
      </c>
      <c r="F69" s="20" t="n">
        <v>5.10616962</v>
      </c>
      <c r="G69" s="18" t="n">
        <v>57.7237355</v>
      </c>
      <c r="H69" s="20" t="n">
        <v>5.53811775</v>
      </c>
      <c r="I69" s="18" t="n">
        <v>0</v>
      </c>
      <c r="J69" s="20" t="n">
        <v>0</v>
      </c>
      <c r="K69" s="18" t="n">
        <v>11.32585831</v>
      </c>
      <c r="L69" s="20" t="n">
        <v>3.39338252</v>
      </c>
      <c r="M69" s="18" t="n">
        <v>0</v>
      </c>
      <c r="N69" s="20" t="n">
        <v>0</v>
      </c>
      <c r="O69" s="18" t="n">
        <v>0</v>
      </c>
      <c r="P69" s="20" t="n">
        <v>0</v>
      </c>
      <c r="Q69" s="18" t="n">
        <v>1.26656305</v>
      </c>
      <c r="R69" s="20" t="n">
        <v>0.89749175</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30.71358972</v>
      </c>
      <c r="F71" s="20" t="n">
        <v>2.40794657</v>
      </c>
      <c r="G71" s="18" t="n">
        <v>65.16543142</v>
      </c>
      <c r="H71" s="20" t="n">
        <v>2.48497448</v>
      </c>
      <c r="I71" s="18" t="n">
        <v>0</v>
      </c>
      <c r="J71" s="20" t="n">
        <v>0</v>
      </c>
      <c r="K71" s="18" t="n">
        <v>2.32907047</v>
      </c>
      <c r="L71" s="20" t="n">
        <v>0.81030364</v>
      </c>
      <c r="M71" s="18" t="n">
        <v>0</v>
      </c>
      <c r="N71" s="20" t="n">
        <v>0</v>
      </c>
      <c r="O71" s="18" t="n">
        <v>0</v>
      </c>
      <c r="P71" s="20" t="n">
        <v>0</v>
      </c>
      <c r="Q71" s="18" t="n">
        <v>1.79190838</v>
      </c>
      <c r="R71" s="20" t="n">
        <v>0.63455025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23.2309835</v>
      </c>
      <c r="F76" s="20" t="n">
        <v>2.5189465</v>
      </c>
      <c r="G76" s="18" t="n">
        <v>50.57610609</v>
      </c>
      <c r="H76" s="20" t="n">
        <v>2.7625098</v>
      </c>
      <c r="I76" s="18" t="n">
        <v>0</v>
      </c>
      <c r="J76" s="20" t="n">
        <v>0</v>
      </c>
      <c r="K76" s="18" t="n">
        <v>24.18157814</v>
      </c>
      <c r="L76" s="20" t="n">
        <v>2.42225787</v>
      </c>
      <c r="M76" s="18" t="n">
        <v>0</v>
      </c>
      <c r="N76" s="20" t="n">
        <v>0</v>
      </c>
      <c r="O76" s="18" t="n">
        <v>0</v>
      </c>
      <c r="P76" s="20" t="n">
        <v>0</v>
      </c>
      <c r="Q76" s="18" t="n">
        <v>2.01133226</v>
      </c>
      <c r="R76" s="20" t="n">
        <v>0.67778226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35.11373505</v>
      </c>
      <c r="F80" s="20" t="n">
        <v>2.4540805</v>
      </c>
      <c r="G80" s="18" t="n">
        <v>62.34274482</v>
      </c>
      <c r="H80" s="20" t="n">
        <v>2.47348849</v>
      </c>
      <c r="I80" s="18" t="n">
        <v>0</v>
      </c>
      <c r="J80" s="20" t="n">
        <v>0</v>
      </c>
      <c r="K80" s="18" t="n">
        <v>2.40222275</v>
      </c>
      <c r="L80" s="20" t="n">
        <v>0.69788088</v>
      </c>
      <c r="M80" s="18" t="n">
        <v>0</v>
      </c>
      <c r="N80" s="20" t="n">
        <v>0</v>
      </c>
      <c r="O80" s="18" t="n">
        <v>0</v>
      </c>
      <c r="P80" s="20" t="n">
        <v>0</v>
      </c>
      <c r="Q80" s="18" t="n">
        <v>0.14129738</v>
      </c>
      <c r="R80" s="20" t="n">
        <v>0.1413529</v>
      </c>
    </row>
    <row r="81" spans="1:18">
      <c r="A81" s="15" t="s">
        <v>505</v>
      </c>
      <c r="B81" s="17" t="n">
        <v>870</v>
      </c>
      <c r="C81" s="18">
        <f>(727.0/B81*100)</f>
        <v/>
      </c>
      <c r="D81" s="19" t="n">
        <v>143</v>
      </c>
      <c r="E81" s="18" t="n">
        <v>18.63990842</v>
      </c>
      <c r="F81" s="20" t="n">
        <v>3.2661279</v>
      </c>
      <c r="G81" s="18" t="n">
        <v>68.94955843</v>
      </c>
      <c r="H81" s="20" t="n">
        <v>4.02982532</v>
      </c>
      <c r="I81" s="18" t="n">
        <v>0</v>
      </c>
      <c r="J81" s="20" t="n">
        <v>0</v>
      </c>
      <c r="K81" s="18" t="n">
        <v>11.48130271</v>
      </c>
      <c r="L81" s="20" t="n">
        <v>2.2880509</v>
      </c>
      <c r="M81" s="18" t="n">
        <v>0</v>
      </c>
      <c r="N81" s="20" t="n">
        <v>0</v>
      </c>
      <c r="O81" s="18" t="n">
        <v>0</v>
      </c>
      <c r="P81" s="20" t="n">
        <v>0</v>
      </c>
      <c r="Q81" s="18" t="n">
        <v>0.92923044</v>
      </c>
      <c r="R81" s="20" t="n">
        <v>0.69185687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(2245.0/B44*100)</f>
        <v/>
      </c>
      <c r="D44" s="19" t="n">
        <v>446</v>
      </c>
      <c r="E44" s="18" t="n">
        <v>56.4024643</v>
      </c>
      <c r="F44" s="20" t="n">
        <v>3.0941589</v>
      </c>
      <c r="G44" s="18" t="n">
        <v>24.45838339</v>
      </c>
      <c r="H44" s="20" t="n">
        <v>2.77757103</v>
      </c>
      <c r="I44" s="18" t="n">
        <v>0</v>
      </c>
      <c r="J44" s="20" t="n">
        <v>0</v>
      </c>
      <c r="K44" s="18" t="n">
        <v>14.36037006</v>
      </c>
      <c r="L44" s="20" t="n">
        <v>2.1024228</v>
      </c>
      <c r="M44" s="18" t="n">
        <v>0</v>
      </c>
      <c r="N44" s="20" t="n">
        <v>0</v>
      </c>
      <c r="O44" s="18" t="n">
        <v>0</v>
      </c>
      <c r="P44" s="20" t="n">
        <v>0</v>
      </c>
      <c r="Q44" s="18" t="n">
        <v>4.77878224</v>
      </c>
      <c r="R44" s="20" t="n">
        <v>1.07993234</v>
      </c>
    </row>
    <row r="45" spans="1:18">
      <c r="A45" s="15" t="s">
        <v>468</v>
      </c>
      <c r="B45" s="17" t="n">
        <v>2670</v>
      </c>
      <c r="C45" s="18">
        <f>(2244.0/B45*100)</f>
        <v/>
      </c>
      <c r="D45" s="19" t="n">
        <v>426</v>
      </c>
      <c r="E45" s="18" t="n">
        <v>56.72289185</v>
      </c>
      <c r="F45" s="20" t="n">
        <v>2.50990142</v>
      </c>
      <c r="G45" s="18" t="n">
        <v>14.72282381</v>
      </c>
      <c r="H45" s="20" t="n">
        <v>1.80473787</v>
      </c>
      <c r="I45" s="18" t="n">
        <v>0</v>
      </c>
      <c r="J45" s="20" t="n">
        <v>0</v>
      </c>
      <c r="K45" s="18" t="n">
        <v>20.99550771</v>
      </c>
      <c r="L45" s="20" t="n">
        <v>1.8823167</v>
      </c>
      <c r="M45" s="18" t="n">
        <v>0.8838124000000001</v>
      </c>
      <c r="N45" s="20" t="n">
        <v>0.48853899</v>
      </c>
      <c r="O45" s="18" t="n">
        <v>0.17694569</v>
      </c>
      <c r="P45" s="20" t="n">
        <v>0.18135115</v>
      </c>
      <c r="Q45" s="18" t="n">
        <v>6.49801854</v>
      </c>
      <c r="R45" s="20" t="n">
        <v>1.75651418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(2140.0/B54*100)</f>
        <v/>
      </c>
      <c r="D54" s="19" t="n">
        <v>417</v>
      </c>
      <c r="E54" s="18" t="n">
        <v>52.82912282</v>
      </c>
      <c r="F54" s="20" t="n">
        <v>2.51858007</v>
      </c>
      <c r="G54" s="18" t="n">
        <v>24.64170336</v>
      </c>
      <c r="H54" s="20" t="n">
        <v>2.37886213</v>
      </c>
      <c r="I54" s="18" t="n">
        <v>0</v>
      </c>
      <c r="J54" s="20" t="n">
        <v>0</v>
      </c>
      <c r="K54" s="18" t="n">
        <v>18.13347931</v>
      </c>
      <c r="L54" s="20" t="n">
        <v>1.91316246</v>
      </c>
      <c r="M54" s="18" t="n">
        <v>0</v>
      </c>
      <c r="N54" s="20" t="n">
        <v>0</v>
      </c>
      <c r="O54" s="18" t="n">
        <v>0</v>
      </c>
      <c r="P54" s="20" t="n">
        <v>0</v>
      </c>
      <c r="Q54" s="18" t="n">
        <v>4.39569451</v>
      </c>
      <c r="R54" s="20" t="n">
        <v>0.95385695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46.88661894</v>
      </c>
      <c r="F56" s="20" t="n">
        <v>2.49671689</v>
      </c>
      <c r="G56" s="18" t="n">
        <v>40.66943608</v>
      </c>
      <c r="H56" s="20" t="n">
        <v>2.55339458</v>
      </c>
      <c r="I56" s="18" t="n">
        <v>0</v>
      </c>
      <c r="J56" s="20" t="n">
        <v>0</v>
      </c>
      <c r="K56" s="18" t="n">
        <v>11.25745129</v>
      </c>
      <c r="L56" s="20" t="n">
        <v>1.93486417</v>
      </c>
      <c r="M56" s="18" t="n">
        <v>0</v>
      </c>
      <c r="N56" s="20" t="n">
        <v>0</v>
      </c>
      <c r="O56" s="18" t="n">
        <v>0</v>
      </c>
      <c r="P56" s="20" t="n">
        <v>0</v>
      </c>
      <c r="Q56" s="18" t="n">
        <v>1.18649369</v>
      </c>
      <c r="R56" s="20" t="n">
        <v>0.4457517</v>
      </c>
    </row>
    <row r="57" spans="1:18">
      <c r="A57" s="15" t="s">
        <v>480</v>
      </c>
      <c r="B57" s="17" t="n">
        <v>3737</v>
      </c>
      <c r="C57" s="18">
        <f>(3128.0/B57*100)</f>
        <v/>
      </c>
      <c r="D57" s="19" t="n">
        <v>609</v>
      </c>
      <c r="E57" s="18" t="n">
        <v>65.21485776</v>
      </c>
      <c r="F57" s="20" t="n">
        <v>2.21254109</v>
      </c>
      <c r="G57" s="18" t="n">
        <v>19.55728272</v>
      </c>
      <c r="H57" s="20" t="n">
        <v>1.61223985</v>
      </c>
      <c r="I57" s="18" t="n">
        <v>0</v>
      </c>
      <c r="J57" s="20" t="n">
        <v>0</v>
      </c>
      <c r="K57" s="18" t="n">
        <v>13.5438143</v>
      </c>
      <c r="L57" s="20" t="n">
        <v>1.53582541</v>
      </c>
      <c r="M57" s="18" t="n">
        <v>0</v>
      </c>
      <c r="N57" s="20" t="n">
        <v>0</v>
      </c>
      <c r="O57" s="18" t="n">
        <v>0</v>
      </c>
      <c r="P57" s="20" t="n">
        <v>0</v>
      </c>
      <c r="Q57" s="18" t="n">
        <v>1.68404522</v>
      </c>
      <c r="R57" s="20" t="n">
        <v>0.62490806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(1892.0/B59*100)</f>
        <v/>
      </c>
      <c r="D59" s="19" t="n">
        <v>386</v>
      </c>
      <c r="E59" s="18" t="n">
        <v>64.58464278</v>
      </c>
      <c r="F59" s="20" t="n">
        <v>3.08598862</v>
      </c>
      <c r="G59" s="18" t="n">
        <v>19.60571301</v>
      </c>
      <c r="H59" s="20" t="n">
        <v>2.39118088</v>
      </c>
      <c r="I59" s="18" t="n">
        <v>0</v>
      </c>
      <c r="J59" s="20" t="n">
        <v>0</v>
      </c>
      <c r="K59" s="18" t="n">
        <v>11.17483034</v>
      </c>
      <c r="L59" s="20" t="n">
        <v>1.93985737</v>
      </c>
      <c r="M59" s="18" t="n">
        <v>0</v>
      </c>
      <c r="N59" s="20" t="n">
        <v>0</v>
      </c>
      <c r="O59" s="18" t="n">
        <v>0</v>
      </c>
      <c r="P59" s="20" t="n">
        <v>0</v>
      </c>
      <c r="Q59" s="18" t="n">
        <v>4.63481387</v>
      </c>
      <c r="R59" s="20" t="n">
        <v>1.34401754</v>
      </c>
    </row>
    <row r="60" spans="1:18">
      <c r="A60" s="15" t="s">
        <v>484</v>
      </c>
      <c r="B60" s="17" t="n">
        <v>2451</v>
      </c>
      <c r="C60" s="18">
        <f>(2047.0/B60*100)</f>
        <v/>
      </c>
      <c r="D60" s="19" t="n">
        <v>404</v>
      </c>
      <c r="E60" s="18" t="n">
        <v>58.90838942</v>
      </c>
      <c r="F60" s="20" t="n">
        <v>3.26000951</v>
      </c>
      <c r="G60" s="18" t="n">
        <v>8.67008596</v>
      </c>
      <c r="H60" s="20" t="n">
        <v>1.62791834</v>
      </c>
      <c r="I60" s="18" t="n">
        <v>0</v>
      </c>
      <c r="J60" s="20" t="n">
        <v>0</v>
      </c>
      <c r="K60" s="18" t="n">
        <v>28.88800717</v>
      </c>
      <c r="L60" s="20" t="n">
        <v>3.04606204</v>
      </c>
      <c r="M60" s="18" t="n">
        <v>0</v>
      </c>
      <c r="N60" s="20" t="n">
        <v>0</v>
      </c>
      <c r="O60" s="18" t="n">
        <v>0.50355944</v>
      </c>
      <c r="P60" s="20" t="n">
        <v>0.35618083</v>
      </c>
      <c r="Q60" s="18" t="n">
        <v>3.029958</v>
      </c>
      <c r="R60" s="20" t="n">
        <v>1.12573519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(2086.0/B63*100)</f>
        <v/>
      </c>
      <c r="D63" s="19" t="n">
        <v>425</v>
      </c>
      <c r="E63" s="18" t="n">
        <v>55.82906656</v>
      </c>
      <c r="F63" s="20" t="n">
        <v>2.56597757</v>
      </c>
      <c r="G63" s="18" t="n">
        <v>15.6399482</v>
      </c>
      <c r="H63" s="20" t="n">
        <v>2.02806075</v>
      </c>
      <c r="I63" s="18" t="n">
        <v>0</v>
      </c>
      <c r="J63" s="20" t="n">
        <v>0</v>
      </c>
      <c r="K63" s="18" t="n">
        <v>21.80505958</v>
      </c>
      <c r="L63" s="20" t="n">
        <v>1.87221962</v>
      </c>
      <c r="M63" s="18" t="n">
        <v>0</v>
      </c>
      <c r="N63" s="20" t="n">
        <v>0</v>
      </c>
      <c r="O63" s="18" t="n">
        <v>0</v>
      </c>
      <c r="P63" s="20" t="n">
        <v>0</v>
      </c>
      <c r="Q63" s="18" t="n">
        <v>6.72592567</v>
      </c>
      <c r="R63" s="20" t="n">
        <v>1.47635272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(1494.0/B65*100)</f>
        <v/>
      </c>
      <c r="D65" s="19" t="n">
        <v>296</v>
      </c>
      <c r="E65" s="18" t="n">
        <v>66.59840045</v>
      </c>
      <c r="F65" s="20" t="n">
        <v>2.50965068</v>
      </c>
      <c r="G65" s="18" t="n">
        <v>21.76394493</v>
      </c>
      <c r="H65" s="20" t="n">
        <v>2.26833046</v>
      </c>
      <c r="I65" s="18" t="n">
        <v>0</v>
      </c>
      <c r="J65" s="20" t="n">
        <v>0</v>
      </c>
      <c r="K65" s="18" t="n">
        <v>10.40349757</v>
      </c>
      <c r="L65" s="20" t="n">
        <v>1.86183381</v>
      </c>
      <c r="M65" s="18" t="n">
        <v>0</v>
      </c>
      <c r="N65" s="20" t="n">
        <v>0</v>
      </c>
      <c r="O65" s="18" t="n">
        <v>0</v>
      </c>
      <c r="P65" s="20" t="n">
        <v>0</v>
      </c>
      <c r="Q65" s="18" t="n">
        <v>1.23415706</v>
      </c>
      <c r="R65" s="20" t="n">
        <v>0.6147065900000001</v>
      </c>
    </row>
    <row r="66" spans="1:18">
      <c r="A66" s="15" t="s">
        <v>490</v>
      </c>
      <c r="B66" s="17" t="n">
        <v>2634</v>
      </c>
      <c r="C66" s="18">
        <f>(2180.0/B66*100)</f>
        <v/>
      </c>
      <c r="D66" s="19" t="n">
        <v>454</v>
      </c>
      <c r="E66" s="18" t="n">
        <v>58.93623253</v>
      </c>
      <c r="F66" s="20" t="n">
        <v>2.18940147</v>
      </c>
      <c r="G66" s="18" t="n">
        <v>15.44040947</v>
      </c>
      <c r="H66" s="20" t="n">
        <v>1.56540445</v>
      </c>
      <c r="I66" s="18" t="n">
        <v>0</v>
      </c>
      <c r="J66" s="20" t="n">
        <v>0</v>
      </c>
      <c r="K66" s="18" t="n">
        <v>21.96539531</v>
      </c>
      <c r="L66" s="20" t="n">
        <v>1.55108249</v>
      </c>
      <c r="M66" s="18" t="n">
        <v>0</v>
      </c>
      <c r="N66" s="20" t="n">
        <v>0</v>
      </c>
      <c r="O66" s="18" t="n">
        <v>0</v>
      </c>
      <c r="P66" s="20" t="n">
        <v>0</v>
      </c>
      <c r="Q66" s="18" t="n">
        <v>3.65796269</v>
      </c>
      <c r="R66" s="20" t="n">
        <v>0.93513788</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(604.0/B69*100)</f>
        <v/>
      </c>
      <c r="D69" s="19" t="n">
        <v>116</v>
      </c>
      <c r="E69" s="18" t="n">
        <v>65.18853246</v>
      </c>
      <c r="F69" s="20" t="n">
        <v>4.15889509</v>
      </c>
      <c r="G69" s="18" t="n">
        <v>20.86451086</v>
      </c>
      <c r="H69" s="20" t="n">
        <v>3.56043695</v>
      </c>
      <c r="I69" s="18" t="n">
        <v>0</v>
      </c>
      <c r="J69" s="20" t="n">
        <v>0</v>
      </c>
      <c r="K69" s="18" t="n">
        <v>13.94695668</v>
      </c>
      <c r="L69" s="20" t="n">
        <v>3.59924238</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(2034.0/B71*100)</f>
        <v/>
      </c>
      <c r="D71" s="19" t="n">
        <v>432</v>
      </c>
      <c r="E71" s="18" t="n">
        <v>71.76647207000001</v>
      </c>
      <c r="F71" s="20" t="n">
        <v>2.28698041</v>
      </c>
      <c r="G71" s="18" t="n">
        <v>24.77668814</v>
      </c>
      <c r="H71" s="20" t="n">
        <v>2.16222925</v>
      </c>
      <c r="I71" s="18" t="n">
        <v>0</v>
      </c>
      <c r="J71" s="20" t="n">
        <v>0</v>
      </c>
      <c r="K71" s="18" t="n">
        <v>2.32907047</v>
      </c>
      <c r="L71" s="20" t="n">
        <v>0.81030364</v>
      </c>
      <c r="M71" s="18" t="n">
        <v>0</v>
      </c>
      <c r="N71" s="20" t="n">
        <v>0</v>
      </c>
      <c r="O71" s="18" t="n">
        <v>0</v>
      </c>
      <c r="P71" s="20" t="n">
        <v>0</v>
      </c>
      <c r="Q71" s="18" t="n">
        <v>1.12776932</v>
      </c>
      <c r="R71" s="20" t="n">
        <v>0.5114178700000001</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(2041.0/B76*100)</f>
        <v/>
      </c>
      <c r="D76" s="19" t="n">
        <v>412</v>
      </c>
      <c r="E76" s="18" t="n">
        <v>55.7798816</v>
      </c>
      <c r="F76" s="20" t="n">
        <v>2.66891374</v>
      </c>
      <c r="G76" s="18" t="n">
        <v>16.13825731</v>
      </c>
      <c r="H76" s="20" t="n">
        <v>2.23879077</v>
      </c>
      <c r="I76" s="18" t="n">
        <v>0</v>
      </c>
      <c r="J76" s="20" t="n">
        <v>0</v>
      </c>
      <c r="K76" s="18" t="n">
        <v>26.55552386</v>
      </c>
      <c r="L76" s="20" t="n">
        <v>2.51588162</v>
      </c>
      <c r="M76" s="18" t="n">
        <v>0</v>
      </c>
      <c r="N76" s="20" t="n">
        <v>0</v>
      </c>
      <c r="O76" s="18" t="n">
        <v>0</v>
      </c>
      <c r="P76" s="20" t="n">
        <v>0</v>
      </c>
      <c r="Q76" s="18" t="n">
        <v>1.52633723</v>
      </c>
      <c r="R76" s="20" t="n">
        <v>0.61372803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83.65798337</v>
      </c>
      <c r="F80" s="20" t="n">
        <v>1.73003079</v>
      </c>
      <c r="G80" s="18" t="n">
        <v>13.51439676</v>
      </c>
      <c r="H80" s="20" t="n">
        <v>1.60208855</v>
      </c>
      <c r="I80" s="18" t="n">
        <v>0</v>
      </c>
      <c r="J80" s="20" t="n">
        <v>0</v>
      </c>
      <c r="K80" s="18" t="n">
        <v>2.61843891</v>
      </c>
      <c r="L80" s="20" t="n">
        <v>0.73116294</v>
      </c>
      <c r="M80" s="18" t="n">
        <v>0</v>
      </c>
      <c r="N80" s="20" t="n">
        <v>0</v>
      </c>
      <c r="O80" s="18" t="n">
        <v>0</v>
      </c>
      <c r="P80" s="20" t="n">
        <v>0</v>
      </c>
      <c r="Q80" s="18" t="n">
        <v>0.20918096</v>
      </c>
      <c r="R80" s="20" t="n">
        <v>0.20847519</v>
      </c>
    </row>
    <row r="81" spans="1:18">
      <c r="A81" s="15" t="s">
        <v>505</v>
      </c>
      <c r="B81" s="17" t="n">
        <v>870</v>
      </c>
      <c r="C81" s="18">
        <f>(727.0/B81*100)</f>
        <v/>
      </c>
      <c r="D81" s="19" t="n">
        <v>143</v>
      </c>
      <c r="E81" s="18" t="n">
        <v>59.43110369</v>
      </c>
      <c r="F81" s="20" t="n">
        <v>3.60798852</v>
      </c>
      <c r="G81" s="18" t="n">
        <v>27.58815798</v>
      </c>
      <c r="H81" s="20" t="n">
        <v>3.41604352</v>
      </c>
      <c r="I81" s="18" t="n">
        <v>0</v>
      </c>
      <c r="J81" s="20" t="n">
        <v>0</v>
      </c>
      <c r="K81" s="18" t="n">
        <v>12.37452986</v>
      </c>
      <c r="L81" s="20" t="n">
        <v>2.3638535</v>
      </c>
      <c r="M81" s="18" t="n">
        <v>0</v>
      </c>
      <c r="N81" s="20" t="n">
        <v>0</v>
      </c>
      <c r="O81" s="18" t="n">
        <v>0</v>
      </c>
      <c r="P81" s="20" t="n">
        <v>0</v>
      </c>
      <c r="Q81" s="18" t="n">
        <v>0.6062084599999999</v>
      </c>
      <c r="R81" s="20" t="n">
        <v>0.60646946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(2245.0/B44*100)</f>
        <v/>
      </c>
      <c r="D44" s="19" t="n">
        <v>446</v>
      </c>
      <c r="E44" s="18" t="n">
        <v>57.17031612</v>
      </c>
      <c r="F44" s="20" t="n">
        <v>3.01315069</v>
      </c>
      <c r="G44" s="18" t="n">
        <v>24.72288304</v>
      </c>
      <c r="H44" s="20" t="n">
        <v>2.34219339</v>
      </c>
      <c r="I44" s="18" t="n">
        <v>0.82015901</v>
      </c>
      <c r="J44" s="20" t="n">
        <v>0.80746117</v>
      </c>
      <c r="K44" s="18" t="n">
        <v>0</v>
      </c>
      <c r="L44" s="20" t="n">
        <v>0</v>
      </c>
      <c r="M44" s="18" t="n">
        <v>17.28664184</v>
      </c>
      <c r="N44" s="20" t="n">
        <v>2.03297737</v>
      </c>
      <c r="O44" s="18" t="n">
        <v>0</v>
      </c>
      <c r="P44" s="20" t="n">
        <v>0</v>
      </c>
      <c r="Q44" s="18" t="n">
        <v>0</v>
      </c>
      <c r="R44" s="20" t="n">
        <v>0</v>
      </c>
      <c r="S44" s="18" t="n">
        <v>0</v>
      </c>
      <c r="T44" s="20" t="n">
        <v>0</v>
      </c>
    </row>
    <row r="45" spans="1:20">
      <c r="A45" s="15" t="s">
        <v>468</v>
      </c>
      <c r="B45" s="17" t="n">
        <v>2670</v>
      </c>
      <c r="C45" s="18">
        <f>(2244.0/B45*100)</f>
        <v/>
      </c>
      <c r="D45" s="19" t="n">
        <v>426</v>
      </c>
      <c r="E45" s="18" t="n">
        <v>72.24870466</v>
      </c>
      <c r="F45" s="20" t="n">
        <v>2.0921272</v>
      </c>
      <c r="G45" s="18" t="n">
        <v>2.28119427</v>
      </c>
      <c r="H45" s="20" t="n">
        <v>0.75700124</v>
      </c>
      <c r="I45" s="18" t="n">
        <v>0</v>
      </c>
      <c r="J45" s="20" t="n">
        <v>0</v>
      </c>
      <c r="K45" s="18" t="n">
        <v>0</v>
      </c>
      <c r="L45" s="20" t="n">
        <v>0</v>
      </c>
      <c r="M45" s="18" t="n">
        <v>24.58628867</v>
      </c>
      <c r="N45" s="20" t="n">
        <v>2.01067797</v>
      </c>
      <c r="O45" s="18" t="n">
        <v>0.8838124000000001</v>
      </c>
      <c r="P45" s="20" t="n">
        <v>0.48853899</v>
      </c>
      <c r="Q45" s="18" t="n">
        <v>0</v>
      </c>
      <c r="R45" s="20" t="n">
        <v>0</v>
      </c>
      <c r="S45" s="18" t="n">
        <v>0</v>
      </c>
      <c r="T45" s="20" t="n">
        <v>0</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(2140.0/B54*100)</f>
        <v/>
      </c>
      <c r="D54" s="19" t="n">
        <v>417</v>
      </c>
      <c r="E54" s="18" t="n">
        <v>64.22583653</v>
      </c>
      <c r="F54" s="20" t="n">
        <v>2.39696564</v>
      </c>
      <c r="G54" s="18" t="n">
        <v>13.34480595</v>
      </c>
      <c r="H54" s="20" t="n">
        <v>1.8507741</v>
      </c>
      <c r="I54" s="18" t="n">
        <v>2.19479939</v>
      </c>
      <c r="J54" s="20" t="n">
        <v>0.7760453</v>
      </c>
      <c r="K54" s="18" t="n">
        <v>0</v>
      </c>
      <c r="L54" s="20" t="n">
        <v>0</v>
      </c>
      <c r="M54" s="18" t="n">
        <v>20.23455812</v>
      </c>
      <c r="N54" s="20" t="n">
        <v>2.13536772</v>
      </c>
      <c r="O54" s="18" t="n">
        <v>0</v>
      </c>
      <c r="P54" s="20" t="n">
        <v>0</v>
      </c>
      <c r="Q54" s="18" t="n">
        <v>0</v>
      </c>
      <c r="R54" s="20" t="n">
        <v>0</v>
      </c>
      <c r="S54" s="18" t="n">
        <v>0</v>
      </c>
      <c r="T54" s="20" t="n">
        <v>0</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(2786.0/B56*100)</f>
        <v/>
      </c>
      <c r="D56" s="19" t="n">
        <v>557</v>
      </c>
      <c r="E56" s="18" t="n">
        <v>69.3227073</v>
      </c>
      <c r="F56" s="20" t="n">
        <v>2.60725729</v>
      </c>
      <c r="G56" s="18" t="n">
        <v>11.51903572</v>
      </c>
      <c r="H56" s="20" t="n">
        <v>1.34675807</v>
      </c>
      <c r="I56" s="18" t="n">
        <v>6.38007664</v>
      </c>
      <c r="J56" s="20" t="n">
        <v>1.05749955</v>
      </c>
      <c r="K56" s="18" t="n">
        <v>0</v>
      </c>
      <c r="L56" s="20" t="n">
        <v>0</v>
      </c>
      <c r="M56" s="18" t="n">
        <v>12.77818034</v>
      </c>
      <c r="N56" s="20" t="n">
        <v>2.05095022</v>
      </c>
      <c r="O56" s="18" t="n">
        <v>0</v>
      </c>
      <c r="P56" s="20" t="n">
        <v>0</v>
      </c>
      <c r="Q56" s="18" t="n">
        <v>0</v>
      </c>
      <c r="R56" s="20" t="n">
        <v>0</v>
      </c>
      <c r="S56" s="18" t="n">
        <v>0</v>
      </c>
      <c r="T56" s="20" t="n">
        <v>0</v>
      </c>
    </row>
    <row r="57" spans="1:20">
      <c r="A57" s="15" t="s">
        <v>480</v>
      </c>
      <c r="B57" s="17" t="n">
        <v>3737</v>
      </c>
      <c r="C57" s="18">
        <f>(3128.0/B57*100)</f>
        <v/>
      </c>
      <c r="D57" s="19" t="n">
        <v>609</v>
      </c>
      <c r="E57" s="18" t="n">
        <v>51.16810733</v>
      </c>
      <c r="F57" s="20" t="n">
        <v>2.45650244</v>
      </c>
      <c r="G57" s="18" t="n">
        <v>16.2422058</v>
      </c>
      <c r="H57" s="20" t="n">
        <v>1.54067424</v>
      </c>
      <c r="I57" s="18" t="n">
        <v>16.31638706</v>
      </c>
      <c r="J57" s="20" t="n">
        <v>1.74429942</v>
      </c>
      <c r="K57" s="18" t="n">
        <v>0</v>
      </c>
      <c r="L57" s="20" t="n">
        <v>0</v>
      </c>
      <c r="M57" s="18" t="n">
        <v>16.2732998</v>
      </c>
      <c r="N57" s="20" t="n">
        <v>1.70276716</v>
      </c>
      <c r="O57" s="18" t="n">
        <v>0</v>
      </c>
      <c r="P57" s="20" t="n">
        <v>0</v>
      </c>
      <c r="Q57" s="18" t="n">
        <v>0</v>
      </c>
      <c r="R57" s="20" t="n">
        <v>0</v>
      </c>
      <c r="S57" s="18" t="n">
        <v>0</v>
      </c>
      <c r="T57" s="20" t="n">
        <v>0</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(1892.0/B59*100)</f>
        <v/>
      </c>
      <c r="D59" s="19" t="n">
        <v>386</v>
      </c>
      <c r="E59" s="18" t="n">
        <v>78.10854281</v>
      </c>
      <c r="F59" s="20" t="n">
        <v>2.93955595</v>
      </c>
      <c r="G59" s="18" t="n">
        <v>8.902698790000001</v>
      </c>
      <c r="H59" s="20" t="n">
        <v>2.18422336</v>
      </c>
      <c r="I59" s="18" t="n">
        <v>0.65375367</v>
      </c>
      <c r="J59" s="20" t="n">
        <v>0.46969753</v>
      </c>
      <c r="K59" s="18" t="n">
        <v>0</v>
      </c>
      <c r="L59" s="20" t="n">
        <v>0</v>
      </c>
      <c r="M59" s="18" t="n">
        <v>12.33500473</v>
      </c>
      <c r="N59" s="20" t="n">
        <v>2.09104117</v>
      </c>
      <c r="O59" s="18" t="n">
        <v>0</v>
      </c>
      <c r="P59" s="20" t="n">
        <v>0</v>
      </c>
      <c r="Q59" s="18" t="n">
        <v>0</v>
      </c>
      <c r="R59" s="20" t="n">
        <v>0</v>
      </c>
      <c r="S59" s="18" t="n">
        <v>0</v>
      </c>
      <c r="T59" s="20" t="n">
        <v>0</v>
      </c>
    </row>
    <row r="60" spans="1:20">
      <c r="A60" s="15" t="s">
        <v>484</v>
      </c>
      <c r="B60" s="17" t="n">
        <v>2451</v>
      </c>
      <c r="C60" s="18">
        <f>(2047.0/B60*100)</f>
        <v/>
      </c>
      <c r="D60" s="19" t="n">
        <v>404</v>
      </c>
      <c r="E60" s="18" t="n">
        <v>45.52428096</v>
      </c>
      <c r="F60" s="20" t="n">
        <v>2.90126349</v>
      </c>
      <c r="G60" s="18" t="n">
        <v>15.71386442</v>
      </c>
      <c r="H60" s="20" t="n">
        <v>1.91880779</v>
      </c>
      <c r="I60" s="18" t="n">
        <v>1.56785607</v>
      </c>
      <c r="J60" s="20" t="n">
        <v>0.57071198</v>
      </c>
      <c r="K60" s="18" t="n">
        <v>0</v>
      </c>
      <c r="L60" s="20" t="n">
        <v>0</v>
      </c>
      <c r="M60" s="18" t="n">
        <v>36.6904391</v>
      </c>
      <c r="N60" s="20" t="n">
        <v>2.97844985</v>
      </c>
      <c r="O60" s="18" t="n">
        <v>0</v>
      </c>
      <c r="P60" s="20" t="n">
        <v>0</v>
      </c>
      <c r="Q60" s="18" t="n">
        <v>0.50355944</v>
      </c>
      <c r="R60" s="20" t="n">
        <v>0.35618083</v>
      </c>
      <c r="S60" s="18" t="n">
        <v>0</v>
      </c>
      <c r="T60" s="20" t="n">
        <v>0</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(2086.0/B63*100)</f>
        <v/>
      </c>
      <c r="D63" s="19" t="n">
        <v>425</v>
      </c>
      <c r="E63" s="18" t="n">
        <v>60.02734128</v>
      </c>
      <c r="F63" s="20" t="n">
        <v>2.66216186</v>
      </c>
      <c r="G63" s="18" t="n">
        <v>13.12507758</v>
      </c>
      <c r="H63" s="20" t="n">
        <v>1.87519271</v>
      </c>
      <c r="I63" s="18" t="n">
        <v>1.04877872</v>
      </c>
      <c r="J63" s="20" t="n">
        <v>0.54220528</v>
      </c>
      <c r="K63" s="18" t="n">
        <v>0</v>
      </c>
      <c r="L63" s="20" t="n">
        <v>0</v>
      </c>
      <c r="M63" s="18" t="n">
        <v>25.79880243</v>
      </c>
      <c r="N63" s="20" t="n">
        <v>1.91988986</v>
      </c>
      <c r="O63" s="18" t="n">
        <v>0</v>
      </c>
      <c r="P63" s="20" t="n">
        <v>0</v>
      </c>
      <c r="Q63" s="18" t="n">
        <v>0</v>
      </c>
      <c r="R63" s="20" t="n">
        <v>0</v>
      </c>
      <c r="S63" s="18" t="n">
        <v>0</v>
      </c>
      <c r="T63" s="20" t="n">
        <v>0</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(1494.0/B65*100)</f>
        <v/>
      </c>
      <c r="D65" s="19" t="n">
        <v>296</v>
      </c>
      <c r="E65" s="18" t="n">
        <v>67.77521148</v>
      </c>
      <c r="F65" s="20" t="n">
        <v>2.52903868</v>
      </c>
      <c r="G65" s="18" t="n">
        <v>14.94175105</v>
      </c>
      <c r="H65" s="20" t="n">
        <v>1.79310379</v>
      </c>
      <c r="I65" s="18" t="n">
        <v>4.60104482</v>
      </c>
      <c r="J65" s="20" t="n">
        <v>1.25155699</v>
      </c>
      <c r="K65" s="18" t="n">
        <v>0</v>
      </c>
      <c r="L65" s="20" t="n">
        <v>0</v>
      </c>
      <c r="M65" s="18" t="n">
        <v>12.68199265</v>
      </c>
      <c r="N65" s="20" t="n">
        <v>2.11393468</v>
      </c>
      <c r="O65" s="18" t="n">
        <v>0</v>
      </c>
      <c r="P65" s="20" t="n">
        <v>0</v>
      </c>
      <c r="Q65" s="18" t="n">
        <v>0</v>
      </c>
      <c r="R65" s="20" t="n">
        <v>0</v>
      </c>
      <c r="S65" s="18" t="n">
        <v>0</v>
      </c>
      <c r="T65" s="20" t="n">
        <v>0</v>
      </c>
    </row>
    <row r="66" spans="1:20">
      <c r="A66" s="15" t="s">
        <v>490</v>
      </c>
      <c r="B66" s="17" t="n">
        <v>2634</v>
      </c>
      <c r="C66" s="18">
        <f>(2180.0/B66*100)</f>
        <v/>
      </c>
      <c r="D66" s="19" t="n">
        <v>454</v>
      </c>
      <c r="E66" s="18" t="n">
        <v>51.1200491</v>
      </c>
      <c r="F66" s="20" t="n">
        <v>2.61609074</v>
      </c>
      <c r="G66" s="18" t="n">
        <v>21.53946853</v>
      </c>
      <c r="H66" s="20" t="n">
        <v>2.54376062</v>
      </c>
      <c r="I66" s="18" t="n">
        <v>1.38945413</v>
      </c>
      <c r="J66" s="20" t="n">
        <v>0.51863111</v>
      </c>
      <c r="K66" s="18" t="n">
        <v>0</v>
      </c>
      <c r="L66" s="20" t="n">
        <v>0</v>
      </c>
      <c r="M66" s="18" t="n">
        <v>25.95102825</v>
      </c>
      <c r="N66" s="20" t="n">
        <v>1.78518671</v>
      </c>
      <c r="O66" s="18" t="n">
        <v>0</v>
      </c>
      <c r="P66" s="20" t="n">
        <v>0</v>
      </c>
      <c r="Q66" s="18" t="n">
        <v>0</v>
      </c>
      <c r="R66" s="20" t="n">
        <v>0</v>
      </c>
      <c r="S66" s="18" t="n">
        <v>0</v>
      </c>
      <c r="T66" s="20" t="n">
        <v>0</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(604.0/B69*100)</f>
        <v/>
      </c>
      <c r="D69" s="19" t="n">
        <v>116</v>
      </c>
      <c r="E69" s="18" t="n">
        <v>77.28870134</v>
      </c>
      <c r="F69" s="20" t="n">
        <v>4.22733063</v>
      </c>
      <c r="G69" s="18" t="n">
        <v>8.76434197</v>
      </c>
      <c r="H69" s="20" t="n">
        <v>2.89094134</v>
      </c>
      <c r="I69" s="18" t="n">
        <v>0</v>
      </c>
      <c r="J69" s="20" t="n">
        <v>0</v>
      </c>
      <c r="K69" s="18" t="n">
        <v>0</v>
      </c>
      <c r="L69" s="20" t="n">
        <v>0</v>
      </c>
      <c r="M69" s="18" t="n">
        <v>13.94695668</v>
      </c>
      <c r="N69" s="20" t="n">
        <v>3.59924238</v>
      </c>
      <c r="O69" s="18" t="n">
        <v>0</v>
      </c>
      <c r="P69" s="20" t="n">
        <v>0</v>
      </c>
      <c r="Q69" s="18" t="n">
        <v>0</v>
      </c>
      <c r="R69" s="20" t="n">
        <v>0</v>
      </c>
      <c r="S69" s="18" t="n">
        <v>0</v>
      </c>
      <c r="T69" s="20" t="n">
        <v>0</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(2034.0/B71*100)</f>
        <v/>
      </c>
      <c r="D71" s="19" t="n">
        <v>432</v>
      </c>
      <c r="E71" s="18" t="n">
        <v>69.11956504</v>
      </c>
      <c r="F71" s="20" t="n">
        <v>2.42353306</v>
      </c>
      <c r="G71" s="18" t="n">
        <v>26.06565781</v>
      </c>
      <c r="H71" s="20" t="n">
        <v>2.13717003</v>
      </c>
      <c r="I71" s="18" t="n">
        <v>2.0337367</v>
      </c>
      <c r="J71" s="20" t="n">
        <v>0.60052732</v>
      </c>
      <c r="K71" s="18" t="n">
        <v>0</v>
      </c>
      <c r="L71" s="20" t="n">
        <v>0</v>
      </c>
      <c r="M71" s="18" t="n">
        <v>2.78104045</v>
      </c>
      <c r="N71" s="20" t="n">
        <v>0.86423957</v>
      </c>
      <c r="O71" s="18" t="n">
        <v>0</v>
      </c>
      <c r="P71" s="20" t="n">
        <v>0</v>
      </c>
      <c r="Q71" s="18" t="n">
        <v>0</v>
      </c>
      <c r="R71" s="20" t="n">
        <v>0</v>
      </c>
      <c r="S71" s="18" t="n">
        <v>0</v>
      </c>
      <c r="T71" s="20" t="n">
        <v>0</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(2041.0/B76*100)</f>
        <v/>
      </c>
      <c r="D76" s="19" t="n">
        <v>412</v>
      </c>
      <c r="E76" s="18" t="n">
        <v>55.94247147</v>
      </c>
      <c r="F76" s="20" t="n">
        <v>2.44925302</v>
      </c>
      <c r="G76" s="18" t="n">
        <v>14.70215094</v>
      </c>
      <c r="H76" s="20" t="n">
        <v>1.71906953</v>
      </c>
      <c r="I76" s="18" t="n">
        <v>0.42535659</v>
      </c>
      <c r="J76" s="20" t="n">
        <v>0.30336519</v>
      </c>
      <c r="K76" s="18" t="n">
        <v>0</v>
      </c>
      <c r="L76" s="20" t="n">
        <v>0</v>
      </c>
      <c r="M76" s="18" t="n">
        <v>28.93002101</v>
      </c>
      <c r="N76" s="20" t="n">
        <v>2.50521956</v>
      </c>
      <c r="O76" s="18" t="n">
        <v>0</v>
      </c>
      <c r="P76" s="20" t="n">
        <v>0</v>
      </c>
      <c r="Q76" s="18" t="n">
        <v>0</v>
      </c>
      <c r="R76" s="20" t="n">
        <v>0</v>
      </c>
      <c r="S76" s="18" t="n">
        <v>0</v>
      </c>
      <c r="T76" s="20" t="n">
        <v>0</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(2529.0/B80*100)</f>
        <v/>
      </c>
      <c r="D80" s="19" t="n">
        <v>511</v>
      </c>
      <c r="E80" s="18" t="n">
        <v>73.78075644</v>
      </c>
      <c r="F80" s="20" t="n">
        <v>2.21334941</v>
      </c>
      <c r="G80" s="18" t="n">
        <v>19.75236334</v>
      </c>
      <c r="H80" s="20" t="n">
        <v>1.98821936</v>
      </c>
      <c r="I80" s="18" t="n">
        <v>3.17129585</v>
      </c>
      <c r="J80" s="20" t="n">
        <v>0.84890876</v>
      </c>
      <c r="K80" s="18" t="n">
        <v>0</v>
      </c>
      <c r="L80" s="20" t="n">
        <v>0</v>
      </c>
      <c r="M80" s="18" t="n">
        <v>3.29558437</v>
      </c>
      <c r="N80" s="20" t="n">
        <v>0.82828974</v>
      </c>
      <c r="O80" s="18" t="n">
        <v>0</v>
      </c>
      <c r="P80" s="20" t="n">
        <v>0</v>
      </c>
      <c r="Q80" s="18" t="n">
        <v>0</v>
      </c>
      <c r="R80" s="20" t="n">
        <v>0</v>
      </c>
      <c r="S80" s="18" t="n">
        <v>0</v>
      </c>
      <c r="T80" s="20" t="n">
        <v>0</v>
      </c>
    </row>
    <row r="81" spans="1:20">
      <c r="A81" s="15" t="s">
        <v>505</v>
      </c>
      <c r="B81" s="17" t="n">
        <v>870</v>
      </c>
      <c r="C81" s="18">
        <f>(727.0/B81*100)</f>
        <v/>
      </c>
      <c r="D81" s="19" t="n">
        <v>143</v>
      </c>
      <c r="E81" s="18" t="n">
        <v>54.56402775</v>
      </c>
      <c r="F81" s="20" t="n">
        <v>5.66605344</v>
      </c>
      <c r="G81" s="18" t="n">
        <v>26.36692928</v>
      </c>
      <c r="H81" s="20" t="n">
        <v>4.60076289</v>
      </c>
      <c r="I81" s="18" t="n">
        <v>3.6015535</v>
      </c>
      <c r="J81" s="20" t="n">
        <v>1.72649543</v>
      </c>
      <c r="K81" s="18" t="n">
        <v>0</v>
      </c>
      <c r="L81" s="20" t="n">
        <v>0</v>
      </c>
      <c r="M81" s="18" t="n">
        <v>15.46748946</v>
      </c>
      <c r="N81" s="20" t="n">
        <v>2.59470036</v>
      </c>
      <c r="O81" s="18" t="n">
        <v>0</v>
      </c>
      <c r="P81" s="20" t="n">
        <v>0</v>
      </c>
      <c r="Q81" s="18" t="n">
        <v>0</v>
      </c>
      <c r="R81" s="20" t="n">
        <v>0</v>
      </c>
      <c r="S81" s="18" t="n">
        <v>0</v>
      </c>
      <c r="T81" s="20" t="n">
        <v>0</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23.84670455</v>
      </c>
      <c r="F44" s="20" t="n">
        <v>2.45175803</v>
      </c>
      <c r="G44" s="18" t="n">
        <v>68.50174171</v>
      </c>
      <c r="H44" s="20" t="n">
        <v>2.46461065</v>
      </c>
      <c r="I44" s="18" t="n">
        <v>0</v>
      </c>
      <c r="J44" s="20" t="n">
        <v>0</v>
      </c>
      <c r="K44" s="18" t="n">
        <v>1.24330651</v>
      </c>
      <c r="L44" s="20" t="n">
        <v>0.6041829</v>
      </c>
      <c r="M44" s="18" t="n">
        <v>0</v>
      </c>
      <c r="N44" s="20" t="n">
        <v>0</v>
      </c>
      <c r="O44" s="18" t="n">
        <v>0</v>
      </c>
      <c r="P44" s="20" t="n">
        <v>0</v>
      </c>
      <c r="Q44" s="18" t="n">
        <v>6.40824723</v>
      </c>
      <c r="R44" s="20" t="n">
        <v>1.26497061</v>
      </c>
    </row>
    <row r="45" spans="1:18">
      <c r="A45" s="15" t="s">
        <v>468</v>
      </c>
      <c r="B45" s="17" t="n">
        <v>2670</v>
      </c>
      <c r="C45" s="18">
        <f>(2206.0/B45*100)</f>
        <v/>
      </c>
      <c r="D45" s="19" t="n">
        <v>464</v>
      </c>
      <c r="E45" s="18" t="n">
        <v>44.5200939</v>
      </c>
      <c r="F45" s="20" t="n">
        <v>2.2996043</v>
      </c>
      <c r="G45" s="18" t="n">
        <v>44.54673125</v>
      </c>
      <c r="H45" s="20" t="n">
        <v>2.13598085</v>
      </c>
      <c r="I45" s="18" t="n">
        <v>0</v>
      </c>
      <c r="J45" s="20" t="n">
        <v>0</v>
      </c>
      <c r="K45" s="18" t="n">
        <v>3.89415175</v>
      </c>
      <c r="L45" s="20" t="n">
        <v>0.87704284</v>
      </c>
      <c r="M45" s="18" t="n">
        <v>0.71121828</v>
      </c>
      <c r="N45" s="20" t="n">
        <v>0.37612194</v>
      </c>
      <c r="O45" s="18" t="n">
        <v>0.16628835</v>
      </c>
      <c r="P45" s="20" t="n">
        <v>0.1610799</v>
      </c>
      <c r="Q45" s="18" t="n">
        <v>6.16151647</v>
      </c>
      <c r="R45" s="20" t="n">
        <v>1.17072406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22.8852508</v>
      </c>
      <c r="F54" s="20" t="n">
        <v>2.27394686</v>
      </c>
      <c r="G54" s="18" t="n">
        <v>69.85901244</v>
      </c>
      <c r="H54" s="20" t="n">
        <v>2.32749488</v>
      </c>
      <c r="I54" s="18" t="n">
        <v>0</v>
      </c>
      <c r="J54" s="20" t="n">
        <v>0</v>
      </c>
      <c r="K54" s="18" t="n">
        <v>1.12738698</v>
      </c>
      <c r="L54" s="20" t="n">
        <v>0.51208425</v>
      </c>
      <c r="M54" s="18" t="n">
        <v>0.19137493</v>
      </c>
      <c r="N54" s="20" t="n">
        <v>0.13817529</v>
      </c>
      <c r="O54" s="18" t="n">
        <v>0</v>
      </c>
      <c r="P54" s="20" t="n">
        <v>0</v>
      </c>
      <c r="Q54" s="18" t="n">
        <v>5.93697486</v>
      </c>
      <c r="R54" s="20" t="n">
        <v>1.22714254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40.068731</v>
      </c>
      <c r="F56" s="20" t="n">
        <v>2.28997861</v>
      </c>
      <c r="G56" s="18" t="n">
        <v>57.16571627</v>
      </c>
      <c r="H56" s="20" t="n">
        <v>2.33593605</v>
      </c>
      <c r="I56" s="18" t="n">
        <v>0</v>
      </c>
      <c r="J56" s="20" t="n">
        <v>0</v>
      </c>
      <c r="K56" s="18" t="n">
        <v>0.41367877</v>
      </c>
      <c r="L56" s="20" t="n">
        <v>0.20204322</v>
      </c>
      <c r="M56" s="18" t="n">
        <v>0.24275663</v>
      </c>
      <c r="N56" s="20" t="n">
        <v>0.2425101</v>
      </c>
      <c r="O56" s="18" t="n">
        <v>0</v>
      </c>
      <c r="P56" s="20" t="n">
        <v>0</v>
      </c>
      <c r="Q56" s="18" t="n">
        <v>2.10911732</v>
      </c>
      <c r="R56" s="20" t="n">
        <v>0.8105884799999999</v>
      </c>
    </row>
    <row r="57" spans="1:18">
      <c r="A57" s="15" t="s">
        <v>480</v>
      </c>
      <c r="B57" s="17" t="n">
        <v>3737</v>
      </c>
      <c r="C57" s="18">
        <f>(3112.0/B57*100)</f>
        <v/>
      </c>
      <c r="D57" s="19" t="n">
        <v>625</v>
      </c>
      <c r="E57" s="18" t="n">
        <v>40.24371225</v>
      </c>
      <c r="F57" s="20" t="n">
        <v>2.59250433</v>
      </c>
      <c r="G57" s="18" t="n">
        <v>55.43590957</v>
      </c>
      <c r="H57" s="20" t="n">
        <v>2.63915843</v>
      </c>
      <c r="I57" s="18" t="n">
        <v>0</v>
      </c>
      <c r="J57" s="20" t="n">
        <v>0</v>
      </c>
      <c r="K57" s="18" t="n">
        <v>1.64337263</v>
      </c>
      <c r="L57" s="20" t="n">
        <v>0.54112427</v>
      </c>
      <c r="M57" s="18" t="n">
        <v>0</v>
      </c>
      <c r="N57" s="20" t="n">
        <v>0</v>
      </c>
      <c r="O57" s="18" t="n">
        <v>0</v>
      </c>
      <c r="P57" s="20" t="n">
        <v>0</v>
      </c>
      <c r="Q57" s="18" t="n">
        <v>2.67700555</v>
      </c>
      <c r="R57" s="20" t="n">
        <v>0.8081939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44.4258444</v>
      </c>
      <c r="F59" s="20" t="n">
        <v>3.10559607</v>
      </c>
      <c r="G59" s="18" t="n">
        <v>52.43606171</v>
      </c>
      <c r="H59" s="20" t="n">
        <v>3.10302244</v>
      </c>
      <c r="I59" s="18" t="n">
        <v>0</v>
      </c>
      <c r="J59" s="20" t="n">
        <v>0</v>
      </c>
      <c r="K59" s="18" t="n">
        <v>0.51637533</v>
      </c>
      <c r="L59" s="20" t="n">
        <v>0.33989216</v>
      </c>
      <c r="M59" s="18" t="n">
        <v>0</v>
      </c>
      <c r="N59" s="20" t="n">
        <v>0</v>
      </c>
      <c r="O59" s="18" t="n">
        <v>0</v>
      </c>
      <c r="P59" s="20" t="n">
        <v>0</v>
      </c>
      <c r="Q59" s="18" t="n">
        <v>2.62171856</v>
      </c>
      <c r="R59" s="20" t="n">
        <v>1.12073832</v>
      </c>
    </row>
    <row r="60" spans="1:18">
      <c r="A60" s="15" t="s">
        <v>484</v>
      </c>
      <c r="B60" s="17" t="n">
        <v>2451</v>
      </c>
      <c r="C60" s="18">
        <f>(2026.0/B60*100)</f>
        <v/>
      </c>
      <c r="D60" s="19" t="n">
        <v>425</v>
      </c>
      <c r="E60" s="18" t="n">
        <v>37.99207569</v>
      </c>
      <c r="F60" s="20" t="n">
        <v>2.66634561</v>
      </c>
      <c r="G60" s="18" t="n">
        <v>39.06403244</v>
      </c>
      <c r="H60" s="20" t="n">
        <v>2.62716297</v>
      </c>
      <c r="I60" s="18" t="n">
        <v>0</v>
      </c>
      <c r="J60" s="20" t="n">
        <v>0</v>
      </c>
      <c r="K60" s="18" t="n">
        <v>3.43437633</v>
      </c>
      <c r="L60" s="20" t="n">
        <v>0.78880829</v>
      </c>
      <c r="M60" s="18" t="n">
        <v>0</v>
      </c>
      <c r="N60" s="20" t="n">
        <v>0</v>
      </c>
      <c r="O60" s="18" t="n">
        <v>0</v>
      </c>
      <c r="P60" s="20" t="n">
        <v>0</v>
      </c>
      <c r="Q60" s="18" t="n">
        <v>19.50951554</v>
      </c>
      <c r="R60" s="20" t="n">
        <v>2.62105604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24.78113873</v>
      </c>
      <c r="F63" s="20" t="n">
        <v>2.57464775</v>
      </c>
      <c r="G63" s="18" t="n">
        <v>59.7295781</v>
      </c>
      <c r="H63" s="20" t="n">
        <v>3.02323152</v>
      </c>
      <c r="I63" s="18" t="n">
        <v>0</v>
      </c>
      <c r="J63" s="20" t="n">
        <v>0</v>
      </c>
      <c r="K63" s="18" t="n">
        <v>2.11295884</v>
      </c>
      <c r="L63" s="20" t="n">
        <v>0.7746825000000001</v>
      </c>
      <c r="M63" s="18" t="n">
        <v>0</v>
      </c>
      <c r="N63" s="20" t="n">
        <v>0</v>
      </c>
      <c r="O63" s="18" t="n">
        <v>0</v>
      </c>
      <c r="P63" s="20" t="n">
        <v>0</v>
      </c>
      <c r="Q63" s="18" t="n">
        <v>13.37632432</v>
      </c>
      <c r="R63" s="20" t="n">
        <v>2.0983666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27.71226148</v>
      </c>
      <c r="F65" s="20" t="n">
        <v>2.66854541</v>
      </c>
      <c r="G65" s="18" t="n">
        <v>65.21430221999999</v>
      </c>
      <c r="H65" s="20" t="n">
        <v>3.02711381</v>
      </c>
      <c r="I65" s="18" t="n">
        <v>0</v>
      </c>
      <c r="J65" s="20" t="n">
        <v>0</v>
      </c>
      <c r="K65" s="18" t="n">
        <v>1.03308085</v>
      </c>
      <c r="L65" s="20" t="n">
        <v>0.59772741</v>
      </c>
      <c r="M65" s="18" t="n">
        <v>0</v>
      </c>
      <c r="N65" s="20" t="n">
        <v>0</v>
      </c>
      <c r="O65" s="18" t="n">
        <v>0</v>
      </c>
      <c r="P65" s="20" t="n">
        <v>0</v>
      </c>
      <c r="Q65" s="18" t="n">
        <v>6.04035545</v>
      </c>
      <c r="R65" s="20" t="n">
        <v>1.51486013</v>
      </c>
    </row>
    <row r="66" spans="1:18">
      <c r="A66" s="15" t="s">
        <v>490</v>
      </c>
      <c r="B66" s="17" t="n">
        <v>2634</v>
      </c>
      <c r="C66" s="18">
        <f>(2184.0/B66*100)</f>
        <v/>
      </c>
      <c r="D66" s="19" t="n">
        <v>450</v>
      </c>
      <c r="E66" s="18" t="n">
        <v>27.94118507</v>
      </c>
      <c r="F66" s="20" t="n">
        <v>2.22481484</v>
      </c>
      <c r="G66" s="18" t="n">
        <v>64.62608992</v>
      </c>
      <c r="H66" s="20" t="n">
        <v>2.39519627</v>
      </c>
      <c r="I66" s="18" t="n">
        <v>0</v>
      </c>
      <c r="J66" s="20" t="n">
        <v>0</v>
      </c>
      <c r="K66" s="18" t="n">
        <v>3.49167164</v>
      </c>
      <c r="L66" s="20" t="n">
        <v>0.77354513</v>
      </c>
      <c r="M66" s="18" t="n">
        <v>0</v>
      </c>
      <c r="N66" s="20" t="n">
        <v>0</v>
      </c>
      <c r="O66" s="18" t="n">
        <v>0</v>
      </c>
      <c r="P66" s="20" t="n">
        <v>0</v>
      </c>
      <c r="Q66" s="18" t="n">
        <v>3.94105338</v>
      </c>
      <c r="R66" s="20" t="n">
        <v>1.06660417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31.91558109</v>
      </c>
      <c r="F69" s="20" t="n">
        <v>4.39019397</v>
      </c>
      <c r="G69" s="18" t="n">
        <v>60.05150697</v>
      </c>
      <c r="H69" s="20" t="n">
        <v>4.99636534</v>
      </c>
      <c r="I69" s="18" t="n">
        <v>0</v>
      </c>
      <c r="J69" s="20" t="n">
        <v>0</v>
      </c>
      <c r="K69" s="18" t="n">
        <v>0</v>
      </c>
      <c r="L69" s="20" t="n">
        <v>0</v>
      </c>
      <c r="M69" s="18" t="n">
        <v>0</v>
      </c>
      <c r="N69" s="20" t="n">
        <v>0</v>
      </c>
      <c r="O69" s="18" t="n">
        <v>0</v>
      </c>
      <c r="P69" s="20" t="n">
        <v>0</v>
      </c>
      <c r="Q69" s="18" t="n">
        <v>8.032911929999999</v>
      </c>
      <c r="R69" s="20" t="n">
        <v>3.50908954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22.94657047</v>
      </c>
      <c r="F71" s="20" t="n">
        <v>2.3894608</v>
      </c>
      <c r="G71" s="18" t="n">
        <v>76.30551542000001</v>
      </c>
      <c r="H71" s="20" t="n">
        <v>2.48873515</v>
      </c>
      <c r="I71" s="18" t="n">
        <v>0</v>
      </c>
      <c r="J71" s="20" t="n">
        <v>0</v>
      </c>
      <c r="K71" s="18" t="n">
        <v>0.25843005</v>
      </c>
      <c r="L71" s="20" t="n">
        <v>0.25804187</v>
      </c>
      <c r="M71" s="18" t="n">
        <v>0</v>
      </c>
      <c r="N71" s="20" t="n">
        <v>0</v>
      </c>
      <c r="O71" s="18" t="n">
        <v>0</v>
      </c>
      <c r="P71" s="20" t="n">
        <v>0</v>
      </c>
      <c r="Q71" s="18" t="n">
        <v>0.48948405</v>
      </c>
      <c r="R71" s="20" t="n">
        <v>0.34956082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26.59397875</v>
      </c>
      <c r="F76" s="20" t="n">
        <v>2.56848613</v>
      </c>
      <c r="G76" s="18" t="n">
        <v>63.43650388</v>
      </c>
      <c r="H76" s="20" t="n">
        <v>2.72343355</v>
      </c>
      <c r="I76" s="18" t="n">
        <v>0</v>
      </c>
      <c r="J76" s="20" t="n">
        <v>0</v>
      </c>
      <c r="K76" s="18" t="n">
        <v>3.2618753</v>
      </c>
      <c r="L76" s="20" t="n">
        <v>0.93889528</v>
      </c>
      <c r="M76" s="18" t="n">
        <v>0</v>
      </c>
      <c r="N76" s="20" t="n">
        <v>0</v>
      </c>
      <c r="O76" s="18" t="n">
        <v>0</v>
      </c>
      <c r="P76" s="20" t="n">
        <v>0</v>
      </c>
      <c r="Q76" s="18" t="n">
        <v>6.70764206</v>
      </c>
      <c r="R76" s="20" t="n">
        <v>1.28939167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13.13475653</v>
      </c>
      <c r="F80" s="20" t="n">
        <v>1.96996366</v>
      </c>
      <c r="G80" s="18" t="n">
        <v>86.65336995</v>
      </c>
      <c r="H80" s="20" t="n">
        <v>2.00034056</v>
      </c>
      <c r="I80" s="18" t="n">
        <v>0</v>
      </c>
      <c r="J80" s="20" t="n">
        <v>0</v>
      </c>
      <c r="K80" s="18" t="n">
        <v>0</v>
      </c>
      <c r="L80" s="20" t="n">
        <v>0</v>
      </c>
      <c r="M80" s="18" t="n">
        <v>0</v>
      </c>
      <c r="N80" s="20" t="n">
        <v>0</v>
      </c>
      <c r="O80" s="18" t="n">
        <v>0</v>
      </c>
      <c r="P80" s="20" t="n">
        <v>0</v>
      </c>
      <c r="Q80" s="18" t="n">
        <v>0.21187353</v>
      </c>
      <c r="R80" s="20" t="n">
        <v>0.21165143</v>
      </c>
    </row>
    <row r="81" spans="1:18">
      <c r="A81" s="15" t="s">
        <v>505</v>
      </c>
      <c r="B81" s="17" t="n">
        <v>870</v>
      </c>
      <c r="C81" s="18">
        <f>(731.0/B81*100)</f>
        <v/>
      </c>
      <c r="D81" s="19" t="n">
        <v>139</v>
      </c>
      <c r="E81" s="18" t="n">
        <v>12.6973165</v>
      </c>
      <c r="F81" s="20" t="n">
        <v>2.10580036</v>
      </c>
      <c r="G81" s="18" t="n">
        <v>81.66110808000001</v>
      </c>
      <c r="H81" s="20" t="n">
        <v>2.44507717</v>
      </c>
      <c r="I81" s="18" t="n">
        <v>0</v>
      </c>
      <c r="J81" s="20" t="n">
        <v>0</v>
      </c>
      <c r="K81" s="18" t="n">
        <v>3.09970514</v>
      </c>
      <c r="L81" s="20" t="n">
        <v>1.61802304</v>
      </c>
      <c r="M81" s="18" t="n">
        <v>0</v>
      </c>
      <c r="N81" s="20" t="n">
        <v>0</v>
      </c>
      <c r="O81" s="18" t="n">
        <v>0</v>
      </c>
      <c r="P81" s="20" t="n">
        <v>0</v>
      </c>
      <c r="Q81" s="18" t="n">
        <v>2.54187029</v>
      </c>
      <c r="R81" s="20" t="n">
        <v>1.28683308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2691</v>
      </c>
      <c r="C44" s="18">
        <f>(2248.0/B44*100)</f>
        <v/>
      </c>
      <c r="D44" s="19" t="n">
        <v>443</v>
      </c>
      <c r="E44" s="18" t="n">
        <v>22.04919186</v>
      </c>
      <c r="F44" s="20" t="n">
        <v>2.40743566</v>
      </c>
      <c r="G44" s="18" t="n">
        <v>10.35796233</v>
      </c>
      <c r="H44" s="20" t="n">
        <v>1.87782381</v>
      </c>
      <c r="I44" s="18" t="n">
        <v>50.68020378</v>
      </c>
      <c r="J44" s="20" t="n">
        <v>3.38587236</v>
      </c>
      <c r="K44" s="18" t="n">
        <v>0</v>
      </c>
      <c r="L44" s="20" t="n">
        <v>0</v>
      </c>
      <c r="M44" s="18" t="n">
        <v>1.31572158</v>
      </c>
      <c r="N44" s="20" t="n">
        <v>0.60875108</v>
      </c>
      <c r="O44" s="18" t="n">
        <v>0</v>
      </c>
      <c r="P44" s="20" t="n">
        <v>0</v>
      </c>
      <c r="Q44" s="18" t="n">
        <v>0</v>
      </c>
      <c r="R44" s="20" t="n">
        <v>0</v>
      </c>
      <c r="S44" s="18" t="n">
        <v>15.59692045</v>
      </c>
      <c r="T44" s="20" t="n">
        <v>2.35255556</v>
      </c>
    </row>
    <row r="45" spans="1:20">
      <c r="A45" s="15" t="s">
        <v>468</v>
      </c>
      <c r="B45" s="17" t="n">
        <v>2670</v>
      </c>
      <c r="C45" s="18">
        <f>(2206.0/B45*100)</f>
        <v/>
      </c>
      <c r="D45" s="19" t="n">
        <v>464</v>
      </c>
      <c r="E45" s="18" t="n">
        <v>23.99642464</v>
      </c>
      <c r="F45" s="20" t="n">
        <v>2.06668281</v>
      </c>
      <c r="G45" s="18" t="n">
        <v>18.01374248</v>
      </c>
      <c r="H45" s="20" t="n">
        <v>1.78832913</v>
      </c>
      <c r="I45" s="18" t="n">
        <v>28.74542857</v>
      </c>
      <c r="J45" s="20" t="n">
        <v>2.00006299</v>
      </c>
      <c r="K45" s="18" t="n">
        <v>0</v>
      </c>
      <c r="L45" s="20" t="n">
        <v>0</v>
      </c>
      <c r="M45" s="18" t="n">
        <v>4.53139278</v>
      </c>
      <c r="N45" s="20" t="n">
        <v>0.9637086499999999</v>
      </c>
      <c r="O45" s="18" t="n">
        <v>0.50089113</v>
      </c>
      <c r="P45" s="20" t="n">
        <v>0.39064682</v>
      </c>
      <c r="Q45" s="18" t="n">
        <v>0</v>
      </c>
      <c r="R45" s="20" t="n">
        <v>0</v>
      </c>
      <c r="S45" s="18" t="n">
        <v>24.2121204</v>
      </c>
      <c r="T45" s="20" t="n">
        <v>2.23231445</v>
      </c>
    </row>
    <row r="46" spans="1:20">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2557</v>
      </c>
      <c r="C54" s="18">
        <f>(2127.0/B54*100)</f>
        <v/>
      </c>
      <c r="D54" s="19" t="n">
        <v>430</v>
      </c>
      <c r="E54" s="18" t="n">
        <v>24.09695254</v>
      </c>
      <c r="F54" s="20" t="n">
        <v>2.11806796</v>
      </c>
      <c r="G54" s="18" t="n">
        <v>1.44449657</v>
      </c>
      <c r="H54" s="20" t="n">
        <v>0.55088152</v>
      </c>
      <c r="I54" s="18" t="n">
        <v>53.06439218</v>
      </c>
      <c r="J54" s="20" t="n">
        <v>2.92753439</v>
      </c>
      <c r="K54" s="18" t="n">
        <v>0</v>
      </c>
      <c r="L54" s="20" t="n">
        <v>0</v>
      </c>
      <c r="M54" s="18" t="n">
        <v>1.12738698</v>
      </c>
      <c r="N54" s="20" t="n">
        <v>0.51208425</v>
      </c>
      <c r="O54" s="18" t="n">
        <v>0.19137493</v>
      </c>
      <c r="P54" s="20" t="n">
        <v>0.13817529</v>
      </c>
      <c r="Q54" s="18" t="n">
        <v>0.17666468</v>
      </c>
      <c r="R54" s="20" t="n">
        <v>0.17633721</v>
      </c>
      <c r="S54" s="18" t="n">
        <v>19.89873212</v>
      </c>
      <c r="T54" s="20" t="n">
        <v>2.06067278</v>
      </c>
    </row>
    <row r="55" spans="1:20">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3343</v>
      </c>
      <c r="C56" s="18">
        <f>(2790.0/B56*100)</f>
        <v/>
      </c>
      <c r="D56" s="19" t="n">
        <v>553</v>
      </c>
      <c r="E56" s="18" t="n">
        <v>37.05142707</v>
      </c>
      <c r="F56" s="20" t="n">
        <v>2.17102752</v>
      </c>
      <c r="G56" s="18" t="n">
        <v>18.41294568</v>
      </c>
      <c r="H56" s="20" t="n">
        <v>1.63339756</v>
      </c>
      <c r="I56" s="18" t="n">
        <v>37.91769463</v>
      </c>
      <c r="J56" s="20" t="n">
        <v>2.1518922</v>
      </c>
      <c r="K56" s="18" t="n">
        <v>0</v>
      </c>
      <c r="L56" s="20" t="n">
        <v>0</v>
      </c>
      <c r="M56" s="18" t="n">
        <v>0.41367877</v>
      </c>
      <c r="N56" s="20" t="n">
        <v>0.20204322</v>
      </c>
      <c r="O56" s="18" t="n">
        <v>0.24275663</v>
      </c>
      <c r="P56" s="20" t="n">
        <v>0.2425101</v>
      </c>
      <c r="Q56" s="18" t="n">
        <v>0</v>
      </c>
      <c r="R56" s="20" t="n">
        <v>0</v>
      </c>
      <c r="S56" s="18" t="n">
        <v>5.96149723</v>
      </c>
      <c r="T56" s="20" t="n">
        <v>1.07724313</v>
      </c>
    </row>
    <row r="57" spans="1:20">
      <c r="A57" s="15" t="s">
        <v>480</v>
      </c>
      <c r="B57" s="17" t="n">
        <v>3737</v>
      </c>
      <c r="C57" s="18">
        <f>(3112.0/B57*100)</f>
        <v/>
      </c>
      <c r="D57" s="19" t="n">
        <v>625</v>
      </c>
      <c r="E57" s="18" t="n">
        <v>27.47241118</v>
      </c>
      <c r="F57" s="20" t="n">
        <v>1.96692912</v>
      </c>
      <c r="G57" s="18" t="n">
        <v>15.13271768</v>
      </c>
      <c r="H57" s="20" t="n">
        <v>1.57098894</v>
      </c>
      <c r="I57" s="18" t="n">
        <v>44.83380665</v>
      </c>
      <c r="J57" s="20" t="n">
        <v>2.35020723</v>
      </c>
      <c r="K57" s="18" t="n">
        <v>0</v>
      </c>
      <c r="L57" s="20" t="n">
        <v>0</v>
      </c>
      <c r="M57" s="18" t="n">
        <v>1.80672438</v>
      </c>
      <c r="N57" s="20" t="n">
        <v>0.5636707</v>
      </c>
      <c r="O57" s="18" t="n">
        <v>0</v>
      </c>
      <c r="P57" s="20" t="n">
        <v>0</v>
      </c>
      <c r="Q57" s="18" t="n">
        <v>0</v>
      </c>
      <c r="R57" s="20" t="n">
        <v>0</v>
      </c>
      <c r="S57" s="18" t="n">
        <v>10.75434011</v>
      </c>
      <c r="T57" s="20" t="n">
        <v>1.47052735</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2278</v>
      </c>
      <c r="C59" s="18">
        <f>(1881.0/B59*100)</f>
        <v/>
      </c>
      <c r="D59" s="19" t="n">
        <v>397</v>
      </c>
      <c r="E59" s="18" t="n">
        <v>51.60715084</v>
      </c>
      <c r="F59" s="20" t="n">
        <v>2.88297051</v>
      </c>
      <c r="G59" s="18" t="n">
        <v>6.27602756</v>
      </c>
      <c r="H59" s="20" t="n">
        <v>1.28482541</v>
      </c>
      <c r="I59" s="18" t="n">
        <v>27.504168</v>
      </c>
      <c r="J59" s="20" t="n">
        <v>2.44645129</v>
      </c>
      <c r="K59" s="18" t="n">
        <v>0</v>
      </c>
      <c r="L59" s="20" t="n">
        <v>0</v>
      </c>
      <c r="M59" s="18" t="n">
        <v>0.63194595</v>
      </c>
      <c r="N59" s="20" t="n">
        <v>0.3588584</v>
      </c>
      <c r="O59" s="18" t="n">
        <v>0</v>
      </c>
      <c r="P59" s="20" t="n">
        <v>0</v>
      </c>
      <c r="Q59" s="18" t="n">
        <v>0</v>
      </c>
      <c r="R59" s="20" t="n">
        <v>0</v>
      </c>
      <c r="S59" s="18" t="n">
        <v>13.98070765</v>
      </c>
      <c r="T59" s="20" t="n">
        <v>2.32192375</v>
      </c>
    </row>
    <row r="60" spans="1:20">
      <c r="A60" s="15" t="s">
        <v>484</v>
      </c>
      <c r="B60" s="17" t="n">
        <v>2451</v>
      </c>
      <c r="C60" s="18">
        <f>(2026.0/B60*100)</f>
        <v/>
      </c>
      <c r="D60" s="19" t="n">
        <v>425</v>
      </c>
      <c r="E60" s="18" t="n">
        <v>19.70841158</v>
      </c>
      <c r="F60" s="20" t="n">
        <v>2.16668045</v>
      </c>
      <c r="G60" s="18" t="n">
        <v>7.98547861</v>
      </c>
      <c r="H60" s="20" t="n">
        <v>1.47226756</v>
      </c>
      <c r="I60" s="18" t="n">
        <v>32.26873797</v>
      </c>
      <c r="J60" s="20" t="n">
        <v>2.67105091</v>
      </c>
      <c r="K60" s="18" t="n">
        <v>0</v>
      </c>
      <c r="L60" s="20" t="n">
        <v>0</v>
      </c>
      <c r="M60" s="18" t="n">
        <v>3.43437633</v>
      </c>
      <c r="N60" s="20" t="n">
        <v>0.78880829</v>
      </c>
      <c r="O60" s="18" t="n">
        <v>0</v>
      </c>
      <c r="P60" s="20" t="n">
        <v>0</v>
      </c>
      <c r="Q60" s="18" t="n">
        <v>0</v>
      </c>
      <c r="R60" s="20" t="n">
        <v>0</v>
      </c>
      <c r="S60" s="18" t="n">
        <v>36.60299551</v>
      </c>
      <c r="T60" s="20" t="n">
        <v>2.85654497</v>
      </c>
    </row>
    <row r="61" spans="1:20">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2511</v>
      </c>
      <c r="C63" s="18">
        <f>(2103.0/B63*100)</f>
        <v/>
      </c>
      <c r="D63" s="19" t="n">
        <v>408</v>
      </c>
      <c r="E63" s="18" t="n">
        <v>23.48642676</v>
      </c>
      <c r="F63" s="20" t="n">
        <v>2.48849555</v>
      </c>
      <c r="G63" s="18" t="n">
        <v>8.696098040000001</v>
      </c>
      <c r="H63" s="20" t="n">
        <v>1.69466862</v>
      </c>
      <c r="I63" s="18" t="n">
        <v>37.3368048</v>
      </c>
      <c r="J63" s="20" t="n">
        <v>2.62776354</v>
      </c>
      <c r="K63" s="18" t="n">
        <v>0</v>
      </c>
      <c r="L63" s="20" t="n">
        <v>0</v>
      </c>
      <c r="M63" s="18" t="n">
        <v>2.11295884</v>
      </c>
      <c r="N63" s="20" t="n">
        <v>0.7746825000000001</v>
      </c>
      <c r="O63" s="18" t="n">
        <v>0</v>
      </c>
      <c r="P63" s="20" t="n">
        <v>0</v>
      </c>
      <c r="Q63" s="18" t="n">
        <v>0</v>
      </c>
      <c r="R63" s="20" t="n">
        <v>0</v>
      </c>
      <c r="S63" s="18" t="n">
        <v>28.36771156</v>
      </c>
      <c r="T63" s="20" t="n">
        <v>2.32137083</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1790</v>
      </c>
      <c r="C65" s="18">
        <f>(1483.0/B65*100)</f>
        <v/>
      </c>
      <c r="D65" s="19" t="n">
        <v>307</v>
      </c>
      <c r="E65" s="18" t="n">
        <v>11.59214123</v>
      </c>
      <c r="F65" s="20" t="n">
        <v>1.75392916</v>
      </c>
      <c r="G65" s="18" t="n">
        <v>2.46191906</v>
      </c>
      <c r="H65" s="20" t="n">
        <v>0.91612636</v>
      </c>
      <c r="I65" s="18" t="n">
        <v>70.95914399</v>
      </c>
      <c r="J65" s="20" t="n">
        <v>2.68503609</v>
      </c>
      <c r="K65" s="18" t="n">
        <v>0</v>
      </c>
      <c r="L65" s="20" t="n">
        <v>0</v>
      </c>
      <c r="M65" s="18" t="n">
        <v>1.03308085</v>
      </c>
      <c r="N65" s="20" t="n">
        <v>0.59772741</v>
      </c>
      <c r="O65" s="18" t="n">
        <v>0</v>
      </c>
      <c r="P65" s="20" t="n">
        <v>0</v>
      </c>
      <c r="Q65" s="18" t="n">
        <v>0</v>
      </c>
      <c r="R65" s="20" t="n">
        <v>0</v>
      </c>
      <c r="S65" s="18" t="n">
        <v>13.95371486</v>
      </c>
      <c r="T65" s="20" t="n">
        <v>2.1884944</v>
      </c>
    </row>
    <row r="66" spans="1:20">
      <c r="A66" s="15" t="s">
        <v>490</v>
      </c>
      <c r="B66" s="17" t="n">
        <v>2634</v>
      </c>
      <c r="C66" s="18">
        <f>(2184.0/B66*100)</f>
        <v/>
      </c>
      <c r="D66" s="19" t="n">
        <v>450</v>
      </c>
      <c r="E66" s="18" t="n">
        <v>21.74087871</v>
      </c>
      <c r="F66" s="20" t="n">
        <v>2.08711525</v>
      </c>
      <c r="G66" s="18" t="n">
        <v>6.15402705</v>
      </c>
      <c r="H66" s="20" t="n">
        <v>1.22008681</v>
      </c>
      <c r="I66" s="18" t="n">
        <v>47.44680312</v>
      </c>
      <c r="J66" s="20" t="n">
        <v>2.34325133</v>
      </c>
      <c r="K66" s="18" t="n">
        <v>0</v>
      </c>
      <c r="L66" s="20" t="n">
        <v>0</v>
      </c>
      <c r="M66" s="18" t="n">
        <v>3.6743379</v>
      </c>
      <c r="N66" s="20" t="n">
        <v>0.79618604</v>
      </c>
      <c r="O66" s="18" t="n">
        <v>0</v>
      </c>
      <c r="P66" s="20" t="n">
        <v>0</v>
      </c>
      <c r="Q66" s="18" t="n">
        <v>0</v>
      </c>
      <c r="R66" s="20" t="n">
        <v>0</v>
      </c>
      <c r="S66" s="18" t="n">
        <v>20.98395321</v>
      </c>
      <c r="T66" s="20" t="n">
        <v>1.94266974</v>
      </c>
    </row>
    <row r="67" spans="1:20">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720</v>
      </c>
      <c r="C69" s="18">
        <f>(602.0/B69*100)</f>
        <v/>
      </c>
      <c r="D69" s="19" t="n">
        <v>118</v>
      </c>
      <c r="E69" s="18" t="n">
        <v>34.86574625</v>
      </c>
      <c r="F69" s="20" t="n">
        <v>4.92071159</v>
      </c>
      <c r="G69" s="18" t="n">
        <v>7.49018837</v>
      </c>
      <c r="H69" s="20" t="n">
        <v>3.65430945</v>
      </c>
      <c r="I69" s="18" t="n">
        <v>43.25943302</v>
      </c>
      <c r="J69" s="20" t="n">
        <v>5.66118031</v>
      </c>
      <c r="K69" s="18" t="n">
        <v>0</v>
      </c>
      <c r="L69" s="20" t="n">
        <v>0</v>
      </c>
      <c r="M69" s="18" t="n">
        <v>0</v>
      </c>
      <c r="N69" s="20" t="n">
        <v>0</v>
      </c>
      <c r="O69" s="18" t="n">
        <v>0</v>
      </c>
      <c r="P69" s="20" t="n">
        <v>0</v>
      </c>
      <c r="Q69" s="18" t="n">
        <v>0</v>
      </c>
      <c r="R69" s="20" t="n">
        <v>0</v>
      </c>
      <c r="S69" s="18" t="n">
        <v>14.38463236</v>
      </c>
      <c r="T69" s="20" t="n">
        <v>4.2960188</v>
      </c>
    </row>
    <row r="70" spans="1:20">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2466</v>
      </c>
      <c r="C71" s="18">
        <f>(2046.0/B71*100)</f>
        <v/>
      </c>
      <c r="D71" s="19" t="n">
        <v>420</v>
      </c>
      <c r="E71" s="18" t="n">
        <v>39.25108176</v>
      </c>
      <c r="F71" s="20" t="n">
        <v>2.67074409</v>
      </c>
      <c r="G71" s="18" t="n">
        <v>7.02789848</v>
      </c>
      <c r="H71" s="20" t="n">
        <v>1.14882989</v>
      </c>
      <c r="I71" s="18" t="n">
        <v>50.67243182</v>
      </c>
      <c r="J71" s="20" t="n">
        <v>2.75500431</v>
      </c>
      <c r="K71" s="18" t="n">
        <v>0</v>
      </c>
      <c r="L71" s="20" t="n">
        <v>0</v>
      </c>
      <c r="M71" s="18" t="n">
        <v>0.25843005</v>
      </c>
      <c r="N71" s="20" t="n">
        <v>0.25804187</v>
      </c>
      <c r="O71" s="18" t="n">
        <v>0</v>
      </c>
      <c r="P71" s="20" t="n">
        <v>0</v>
      </c>
      <c r="Q71" s="18" t="n">
        <v>0</v>
      </c>
      <c r="R71" s="20" t="n">
        <v>0</v>
      </c>
      <c r="S71" s="18" t="n">
        <v>2.79015788</v>
      </c>
      <c r="T71" s="20" t="n">
        <v>0.9469065</v>
      </c>
    </row>
    <row r="72" spans="1:20">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2453</v>
      </c>
      <c r="C76" s="18">
        <f>(2042.0/B76*100)</f>
        <v/>
      </c>
      <c r="D76" s="19" t="n">
        <v>411</v>
      </c>
      <c r="E76" s="18" t="n">
        <v>20.49063495</v>
      </c>
      <c r="F76" s="20" t="n">
        <v>2.15822105</v>
      </c>
      <c r="G76" s="18" t="n">
        <v>5.02796075</v>
      </c>
      <c r="H76" s="20" t="n">
        <v>1.13808883</v>
      </c>
      <c r="I76" s="18" t="n">
        <v>52.35293698</v>
      </c>
      <c r="J76" s="20" t="n">
        <v>2.78135057</v>
      </c>
      <c r="K76" s="18" t="n">
        <v>0</v>
      </c>
      <c r="L76" s="20" t="n">
        <v>0</v>
      </c>
      <c r="M76" s="18" t="n">
        <v>3.936837</v>
      </c>
      <c r="N76" s="20" t="n">
        <v>1.1614624</v>
      </c>
      <c r="O76" s="18" t="n">
        <v>0</v>
      </c>
      <c r="P76" s="20" t="n">
        <v>0</v>
      </c>
      <c r="Q76" s="18" t="n">
        <v>0</v>
      </c>
      <c r="R76" s="20" t="n">
        <v>0</v>
      </c>
      <c r="S76" s="18" t="n">
        <v>18.19163032</v>
      </c>
      <c r="T76" s="20" t="n">
        <v>2.13916769</v>
      </c>
    </row>
    <row r="77" spans="1:20">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3040</v>
      </c>
      <c r="C80" s="18">
        <f>(2540.0/B80*100)</f>
        <v/>
      </c>
      <c r="D80" s="19" t="n">
        <v>500</v>
      </c>
      <c r="E80" s="18" t="n">
        <v>26.34855844</v>
      </c>
      <c r="F80" s="20" t="n">
        <v>2.81882768</v>
      </c>
      <c r="G80" s="18" t="n">
        <v>6.29452208</v>
      </c>
      <c r="H80" s="20" t="n">
        <v>1.27397451</v>
      </c>
      <c r="I80" s="18" t="n">
        <v>66.90165207</v>
      </c>
      <c r="J80" s="20" t="n">
        <v>2.93714262</v>
      </c>
      <c r="K80" s="18" t="n">
        <v>0</v>
      </c>
      <c r="L80" s="20" t="n">
        <v>0</v>
      </c>
      <c r="M80" s="18" t="n">
        <v>0</v>
      </c>
      <c r="N80" s="20" t="n">
        <v>0</v>
      </c>
      <c r="O80" s="18" t="n">
        <v>0</v>
      </c>
      <c r="P80" s="20" t="n">
        <v>0</v>
      </c>
      <c r="Q80" s="18" t="n">
        <v>0</v>
      </c>
      <c r="R80" s="20" t="n">
        <v>0</v>
      </c>
      <c r="S80" s="18" t="n">
        <v>0.45526741</v>
      </c>
      <c r="T80" s="20" t="n">
        <v>0.27732565</v>
      </c>
    </row>
    <row r="81" spans="1:20">
      <c r="A81" s="15" t="s">
        <v>505</v>
      </c>
      <c r="B81" s="17" t="n">
        <v>870</v>
      </c>
      <c r="C81" s="18">
        <f>(731.0/B81*100)</f>
        <v/>
      </c>
      <c r="D81" s="19" t="n">
        <v>139</v>
      </c>
      <c r="E81" s="18" t="n">
        <v>12.7511385</v>
      </c>
      <c r="F81" s="20" t="n">
        <v>3.08300839</v>
      </c>
      <c r="G81" s="18" t="n">
        <v>3.95695563</v>
      </c>
      <c r="H81" s="20" t="n">
        <v>1.69224712</v>
      </c>
      <c r="I81" s="18" t="n">
        <v>66.71121107</v>
      </c>
      <c r="J81" s="20" t="n">
        <v>4.52888427</v>
      </c>
      <c r="K81" s="18" t="n">
        <v>0</v>
      </c>
      <c r="L81" s="20" t="n">
        <v>0</v>
      </c>
      <c r="M81" s="18" t="n">
        <v>3.09970514</v>
      </c>
      <c r="N81" s="20" t="n">
        <v>1.61802304</v>
      </c>
      <c r="O81" s="18" t="n">
        <v>0</v>
      </c>
      <c r="P81" s="20" t="n">
        <v>0</v>
      </c>
      <c r="Q81" s="18" t="n">
        <v>0</v>
      </c>
      <c r="R81" s="20" t="n">
        <v>0</v>
      </c>
      <c r="S81" s="18" t="n">
        <v>13.48098966</v>
      </c>
      <c r="T81" s="20" t="n">
        <v>3.44781276</v>
      </c>
    </row>
    <row r="82" spans="1:20">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56.16843924</v>
      </c>
      <c r="F44" s="20" t="n">
        <v>2.86869315</v>
      </c>
      <c r="G44" s="18" t="n">
        <v>27.47610918</v>
      </c>
      <c r="H44" s="20" t="n">
        <v>2.53859324</v>
      </c>
      <c r="I44" s="18" t="n">
        <v>0</v>
      </c>
      <c r="J44" s="20" t="n">
        <v>0</v>
      </c>
      <c r="K44" s="18" t="n">
        <v>1.54179597</v>
      </c>
      <c r="L44" s="20" t="n">
        <v>0.6461993</v>
      </c>
      <c r="M44" s="18" t="n">
        <v>0</v>
      </c>
      <c r="N44" s="20" t="n">
        <v>0</v>
      </c>
      <c r="O44" s="18" t="n">
        <v>0</v>
      </c>
      <c r="P44" s="20" t="n">
        <v>0</v>
      </c>
      <c r="Q44" s="18" t="n">
        <v>14.81365561</v>
      </c>
      <c r="R44" s="20" t="n">
        <v>1.92583882</v>
      </c>
    </row>
    <row r="45" spans="1:18">
      <c r="A45" s="15" t="s">
        <v>468</v>
      </c>
      <c r="B45" s="17" t="n">
        <v>2670</v>
      </c>
      <c r="C45" s="18">
        <f>(2206.0/B45*100)</f>
        <v/>
      </c>
      <c r="D45" s="19" t="n">
        <v>464</v>
      </c>
      <c r="E45" s="18" t="n">
        <v>69.65344958999999</v>
      </c>
      <c r="F45" s="20" t="n">
        <v>2.53183767</v>
      </c>
      <c r="G45" s="18" t="n">
        <v>14.07965693</v>
      </c>
      <c r="H45" s="20" t="n">
        <v>1.61338707</v>
      </c>
      <c r="I45" s="18" t="n">
        <v>0</v>
      </c>
      <c r="J45" s="20" t="n">
        <v>0</v>
      </c>
      <c r="K45" s="18" t="n">
        <v>4.53139278</v>
      </c>
      <c r="L45" s="20" t="n">
        <v>0.9637086499999999</v>
      </c>
      <c r="M45" s="18" t="n">
        <v>0.25096598</v>
      </c>
      <c r="N45" s="20" t="n">
        <v>0.25617172</v>
      </c>
      <c r="O45" s="18" t="n">
        <v>0.16628835</v>
      </c>
      <c r="P45" s="20" t="n">
        <v>0.1610799</v>
      </c>
      <c r="Q45" s="18" t="n">
        <v>11.31824637</v>
      </c>
      <c r="R45" s="20" t="n">
        <v>1.54618708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54.11883375</v>
      </c>
      <c r="F54" s="20" t="n">
        <v>2.88164737</v>
      </c>
      <c r="G54" s="18" t="n">
        <v>35.82801232</v>
      </c>
      <c r="H54" s="20" t="n">
        <v>2.49973203</v>
      </c>
      <c r="I54" s="18" t="n">
        <v>0</v>
      </c>
      <c r="J54" s="20" t="n">
        <v>0</v>
      </c>
      <c r="K54" s="18" t="n">
        <v>1.44873398</v>
      </c>
      <c r="L54" s="20" t="n">
        <v>0.58988429</v>
      </c>
      <c r="M54" s="18" t="n">
        <v>0.19137493</v>
      </c>
      <c r="N54" s="20" t="n">
        <v>0.13817529</v>
      </c>
      <c r="O54" s="18" t="n">
        <v>0</v>
      </c>
      <c r="P54" s="20" t="n">
        <v>0</v>
      </c>
      <c r="Q54" s="18" t="n">
        <v>8.413045029999999</v>
      </c>
      <c r="R54" s="20" t="n">
        <v>1.28357069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64.06693622</v>
      </c>
      <c r="F56" s="20" t="n">
        <v>1.97006122</v>
      </c>
      <c r="G56" s="18" t="n">
        <v>30.40302669</v>
      </c>
      <c r="H56" s="20" t="n">
        <v>1.9852144</v>
      </c>
      <c r="I56" s="18" t="n">
        <v>0</v>
      </c>
      <c r="J56" s="20" t="n">
        <v>0</v>
      </c>
      <c r="K56" s="18" t="n">
        <v>0.41367877</v>
      </c>
      <c r="L56" s="20" t="n">
        <v>0.20204322</v>
      </c>
      <c r="M56" s="18" t="n">
        <v>0.24275663</v>
      </c>
      <c r="N56" s="20" t="n">
        <v>0.2425101</v>
      </c>
      <c r="O56" s="18" t="n">
        <v>0</v>
      </c>
      <c r="P56" s="20" t="n">
        <v>0</v>
      </c>
      <c r="Q56" s="18" t="n">
        <v>4.8736017</v>
      </c>
      <c r="R56" s="20" t="n">
        <v>1.07618443</v>
      </c>
    </row>
    <row r="57" spans="1:18">
      <c r="A57" s="15" t="s">
        <v>480</v>
      </c>
      <c r="B57" s="17" t="n">
        <v>3737</v>
      </c>
      <c r="C57" s="18">
        <f>(3112.0/B57*100)</f>
        <v/>
      </c>
      <c r="D57" s="19" t="n">
        <v>625</v>
      </c>
      <c r="E57" s="18" t="n">
        <v>51.90565607</v>
      </c>
      <c r="F57" s="20" t="n">
        <v>2.3540393</v>
      </c>
      <c r="G57" s="18" t="n">
        <v>40.00420514</v>
      </c>
      <c r="H57" s="20" t="n">
        <v>2.38674864</v>
      </c>
      <c r="I57" s="18" t="n">
        <v>0</v>
      </c>
      <c r="J57" s="20" t="n">
        <v>0</v>
      </c>
      <c r="K57" s="18" t="n">
        <v>1.87526156</v>
      </c>
      <c r="L57" s="20" t="n">
        <v>0.56701534</v>
      </c>
      <c r="M57" s="18" t="n">
        <v>0</v>
      </c>
      <c r="N57" s="20" t="n">
        <v>0</v>
      </c>
      <c r="O57" s="18" t="n">
        <v>0</v>
      </c>
      <c r="P57" s="20" t="n">
        <v>0</v>
      </c>
      <c r="Q57" s="18" t="n">
        <v>6.21487723</v>
      </c>
      <c r="R57" s="20" t="n">
        <v>0.98984577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65.00708038</v>
      </c>
      <c r="F59" s="20" t="n">
        <v>2.65216676</v>
      </c>
      <c r="G59" s="18" t="n">
        <v>28.97426206</v>
      </c>
      <c r="H59" s="20" t="n">
        <v>2.6396162</v>
      </c>
      <c r="I59" s="18" t="n">
        <v>0</v>
      </c>
      <c r="J59" s="20" t="n">
        <v>0</v>
      </c>
      <c r="K59" s="18" t="n">
        <v>0.63194595</v>
      </c>
      <c r="L59" s="20" t="n">
        <v>0.3588584</v>
      </c>
      <c r="M59" s="18" t="n">
        <v>0</v>
      </c>
      <c r="N59" s="20" t="n">
        <v>0</v>
      </c>
      <c r="O59" s="18" t="n">
        <v>0</v>
      </c>
      <c r="P59" s="20" t="n">
        <v>0</v>
      </c>
      <c r="Q59" s="18" t="n">
        <v>5.3867116</v>
      </c>
      <c r="R59" s="20" t="n">
        <v>1.59945433</v>
      </c>
    </row>
    <row r="60" spans="1:18">
      <c r="A60" s="15" t="s">
        <v>484</v>
      </c>
      <c r="B60" s="17" t="n">
        <v>2451</v>
      </c>
      <c r="C60" s="18">
        <f>(2026.0/B60*100)</f>
        <v/>
      </c>
      <c r="D60" s="19" t="n">
        <v>425</v>
      </c>
      <c r="E60" s="18" t="n">
        <v>51.21640713</v>
      </c>
      <c r="F60" s="20" t="n">
        <v>2.71129842</v>
      </c>
      <c r="G60" s="18" t="n">
        <v>25.82639332</v>
      </c>
      <c r="H60" s="20" t="n">
        <v>2.26544779</v>
      </c>
      <c r="I60" s="18" t="n">
        <v>0</v>
      </c>
      <c r="J60" s="20" t="n">
        <v>0</v>
      </c>
      <c r="K60" s="18" t="n">
        <v>3.43437633</v>
      </c>
      <c r="L60" s="20" t="n">
        <v>0.78880829</v>
      </c>
      <c r="M60" s="18" t="n">
        <v>0</v>
      </c>
      <c r="N60" s="20" t="n">
        <v>0</v>
      </c>
      <c r="O60" s="18" t="n">
        <v>0</v>
      </c>
      <c r="P60" s="20" t="n">
        <v>0</v>
      </c>
      <c r="Q60" s="18" t="n">
        <v>19.52282322</v>
      </c>
      <c r="R60" s="20" t="n">
        <v>2.48025434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64.14006506</v>
      </c>
      <c r="F63" s="20" t="n">
        <v>2.48413139</v>
      </c>
      <c r="G63" s="18" t="n">
        <v>20.06374818</v>
      </c>
      <c r="H63" s="20" t="n">
        <v>2.17200432</v>
      </c>
      <c r="I63" s="18" t="n">
        <v>0</v>
      </c>
      <c r="J63" s="20" t="n">
        <v>0</v>
      </c>
      <c r="K63" s="18" t="n">
        <v>2.11295884</v>
      </c>
      <c r="L63" s="20" t="n">
        <v>0.7746825000000001</v>
      </c>
      <c r="M63" s="18" t="n">
        <v>0</v>
      </c>
      <c r="N63" s="20" t="n">
        <v>0</v>
      </c>
      <c r="O63" s="18" t="n">
        <v>0</v>
      </c>
      <c r="P63" s="20" t="n">
        <v>0</v>
      </c>
      <c r="Q63" s="18" t="n">
        <v>13.68322792</v>
      </c>
      <c r="R63" s="20" t="n">
        <v>1.77850045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48.73738566</v>
      </c>
      <c r="F65" s="20" t="n">
        <v>2.69656412</v>
      </c>
      <c r="G65" s="18" t="n">
        <v>39.23395601</v>
      </c>
      <c r="H65" s="20" t="n">
        <v>2.37386707</v>
      </c>
      <c r="I65" s="18" t="n">
        <v>0</v>
      </c>
      <c r="J65" s="20" t="n">
        <v>0</v>
      </c>
      <c r="K65" s="18" t="n">
        <v>1.03308085</v>
      </c>
      <c r="L65" s="20" t="n">
        <v>0.59772741</v>
      </c>
      <c r="M65" s="18" t="n">
        <v>0</v>
      </c>
      <c r="N65" s="20" t="n">
        <v>0</v>
      </c>
      <c r="O65" s="18" t="n">
        <v>0</v>
      </c>
      <c r="P65" s="20" t="n">
        <v>0</v>
      </c>
      <c r="Q65" s="18" t="n">
        <v>10.99557748</v>
      </c>
      <c r="R65" s="20" t="n">
        <v>2.08238641</v>
      </c>
    </row>
    <row r="66" spans="1:18">
      <c r="A66" s="15" t="s">
        <v>490</v>
      </c>
      <c r="B66" s="17" t="n">
        <v>2634</v>
      </c>
      <c r="C66" s="18">
        <f>(2184.0/B66*100)</f>
        <v/>
      </c>
      <c r="D66" s="19" t="n">
        <v>450</v>
      </c>
      <c r="E66" s="18" t="n">
        <v>54.32143719</v>
      </c>
      <c r="F66" s="20" t="n">
        <v>2.48010546</v>
      </c>
      <c r="G66" s="18" t="n">
        <v>30.92741282</v>
      </c>
      <c r="H66" s="20" t="n">
        <v>2.055273</v>
      </c>
      <c r="I66" s="18" t="n">
        <v>0</v>
      </c>
      <c r="J66" s="20" t="n">
        <v>0</v>
      </c>
      <c r="K66" s="18" t="n">
        <v>4.03967041</v>
      </c>
      <c r="L66" s="20" t="n">
        <v>0.83632089</v>
      </c>
      <c r="M66" s="18" t="n">
        <v>0</v>
      </c>
      <c r="N66" s="20" t="n">
        <v>0</v>
      </c>
      <c r="O66" s="18" t="n">
        <v>0</v>
      </c>
      <c r="P66" s="20" t="n">
        <v>0</v>
      </c>
      <c r="Q66" s="18" t="n">
        <v>10.71147958</v>
      </c>
      <c r="R66" s="20" t="n">
        <v>1.62089678</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52.68020062</v>
      </c>
      <c r="F69" s="20" t="n">
        <v>4.2145001</v>
      </c>
      <c r="G69" s="18" t="n">
        <v>43.04153754</v>
      </c>
      <c r="H69" s="20" t="n">
        <v>5.02318254</v>
      </c>
      <c r="I69" s="18" t="n">
        <v>0</v>
      </c>
      <c r="J69" s="20" t="n">
        <v>0</v>
      </c>
      <c r="K69" s="18" t="n">
        <v>0</v>
      </c>
      <c r="L69" s="20" t="n">
        <v>0</v>
      </c>
      <c r="M69" s="18" t="n">
        <v>0</v>
      </c>
      <c r="N69" s="20" t="n">
        <v>0</v>
      </c>
      <c r="O69" s="18" t="n">
        <v>0</v>
      </c>
      <c r="P69" s="20" t="n">
        <v>0</v>
      </c>
      <c r="Q69" s="18" t="n">
        <v>4.27826183</v>
      </c>
      <c r="R69" s="20" t="n">
        <v>2.29769378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52.5708173</v>
      </c>
      <c r="F71" s="20" t="n">
        <v>2.09535289</v>
      </c>
      <c r="G71" s="18" t="n">
        <v>46.25653919</v>
      </c>
      <c r="H71" s="20" t="n">
        <v>2.10552121</v>
      </c>
      <c r="I71" s="18" t="n">
        <v>0</v>
      </c>
      <c r="J71" s="20" t="n">
        <v>0</v>
      </c>
      <c r="K71" s="18" t="n">
        <v>0.25843005</v>
      </c>
      <c r="L71" s="20" t="n">
        <v>0.25804187</v>
      </c>
      <c r="M71" s="18" t="n">
        <v>0</v>
      </c>
      <c r="N71" s="20" t="n">
        <v>0</v>
      </c>
      <c r="O71" s="18" t="n">
        <v>0</v>
      </c>
      <c r="P71" s="20" t="n">
        <v>0</v>
      </c>
      <c r="Q71" s="18" t="n">
        <v>0.91421345</v>
      </c>
      <c r="R71" s="20" t="n">
        <v>0.45326412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59.5991314</v>
      </c>
      <c r="F76" s="20" t="n">
        <v>2.69711508</v>
      </c>
      <c r="G76" s="18" t="n">
        <v>24.23854951</v>
      </c>
      <c r="H76" s="20" t="n">
        <v>2.54137394</v>
      </c>
      <c r="I76" s="18" t="n">
        <v>0</v>
      </c>
      <c r="J76" s="20" t="n">
        <v>0</v>
      </c>
      <c r="K76" s="18" t="n">
        <v>3.936837</v>
      </c>
      <c r="L76" s="20" t="n">
        <v>1.1614624</v>
      </c>
      <c r="M76" s="18" t="n">
        <v>0</v>
      </c>
      <c r="N76" s="20" t="n">
        <v>0</v>
      </c>
      <c r="O76" s="18" t="n">
        <v>0</v>
      </c>
      <c r="P76" s="20" t="n">
        <v>0</v>
      </c>
      <c r="Q76" s="18" t="n">
        <v>12.22548209</v>
      </c>
      <c r="R76" s="20" t="n">
        <v>1.64826489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52.03857641</v>
      </c>
      <c r="F80" s="20" t="n">
        <v>2.14584524</v>
      </c>
      <c r="G80" s="18" t="n">
        <v>47.32911531</v>
      </c>
      <c r="H80" s="20" t="n">
        <v>2.16502138</v>
      </c>
      <c r="I80" s="18" t="n">
        <v>0</v>
      </c>
      <c r="J80" s="20" t="n">
        <v>0</v>
      </c>
      <c r="K80" s="18" t="n">
        <v>0</v>
      </c>
      <c r="L80" s="20" t="n">
        <v>0</v>
      </c>
      <c r="M80" s="18" t="n">
        <v>0</v>
      </c>
      <c r="N80" s="20" t="n">
        <v>0</v>
      </c>
      <c r="O80" s="18" t="n">
        <v>0</v>
      </c>
      <c r="P80" s="20" t="n">
        <v>0</v>
      </c>
      <c r="Q80" s="18" t="n">
        <v>0.6323082799999999</v>
      </c>
      <c r="R80" s="20" t="n">
        <v>0.33591774</v>
      </c>
    </row>
    <row r="81" spans="1:18">
      <c r="A81" s="15" t="s">
        <v>505</v>
      </c>
      <c r="B81" s="17" t="n">
        <v>870</v>
      </c>
      <c r="C81" s="18">
        <f>(731.0/B81*100)</f>
        <v/>
      </c>
      <c r="D81" s="19" t="n">
        <v>139</v>
      </c>
      <c r="E81" s="18" t="n">
        <v>48.03171143</v>
      </c>
      <c r="F81" s="20" t="n">
        <v>4.02904983</v>
      </c>
      <c r="G81" s="18" t="n">
        <v>44.45334006</v>
      </c>
      <c r="H81" s="20" t="n">
        <v>4.02466773</v>
      </c>
      <c r="I81" s="18" t="n">
        <v>0</v>
      </c>
      <c r="J81" s="20" t="n">
        <v>0</v>
      </c>
      <c r="K81" s="18" t="n">
        <v>3.09970514</v>
      </c>
      <c r="L81" s="20" t="n">
        <v>1.61802304</v>
      </c>
      <c r="M81" s="18" t="n">
        <v>0</v>
      </c>
      <c r="N81" s="20" t="n">
        <v>0</v>
      </c>
      <c r="O81" s="18" t="n">
        <v>0</v>
      </c>
      <c r="P81" s="20" t="n">
        <v>0</v>
      </c>
      <c r="Q81" s="18" t="n">
        <v>4.41524337</v>
      </c>
      <c r="R81" s="20" t="n">
        <v>1.79506108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15.06190101</v>
      </c>
      <c r="F44" s="20" t="n">
        <v>1.86737103</v>
      </c>
      <c r="G44" s="18" t="n">
        <v>75.06274352</v>
      </c>
      <c r="H44" s="20" t="n">
        <v>2.18939852</v>
      </c>
      <c r="I44" s="18" t="n">
        <v>0</v>
      </c>
      <c r="J44" s="20" t="n">
        <v>0</v>
      </c>
      <c r="K44" s="18" t="n">
        <v>1.54179597</v>
      </c>
      <c r="L44" s="20" t="n">
        <v>0.6461993</v>
      </c>
      <c r="M44" s="18" t="n">
        <v>0</v>
      </c>
      <c r="N44" s="20" t="n">
        <v>0</v>
      </c>
      <c r="O44" s="18" t="n">
        <v>0</v>
      </c>
      <c r="P44" s="20" t="n">
        <v>0</v>
      </c>
      <c r="Q44" s="18" t="n">
        <v>8.3335595</v>
      </c>
      <c r="R44" s="20" t="n">
        <v>1.48654077</v>
      </c>
    </row>
    <row r="45" spans="1:18">
      <c r="A45" s="15" t="s">
        <v>468</v>
      </c>
      <c r="B45" s="17" t="n">
        <v>2670</v>
      </c>
      <c r="C45" s="18">
        <f>(2206.0/B45*100)</f>
        <v/>
      </c>
      <c r="D45" s="19" t="n">
        <v>464</v>
      </c>
      <c r="E45" s="18" t="n">
        <v>30.06402803</v>
      </c>
      <c r="F45" s="20" t="n">
        <v>2.33235618</v>
      </c>
      <c r="G45" s="18" t="n">
        <v>57.77952542</v>
      </c>
      <c r="H45" s="20" t="n">
        <v>2.24441477</v>
      </c>
      <c r="I45" s="18" t="n">
        <v>0</v>
      </c>
      <c r="J45" s="20" t="n">
        <v>0</v>
      </c>
      <c r="K45" s="18" t="n">
        <v>4.76171327</v>
      </c>
      <c r="L45" s="20" t="n">
        <v>0.96346407</v>
      </c>
      <c r="M45" s="18" t="n">
        <v>0.25096598</v>
      </c>
      <c r="N45" s="20" t="n">
        <v>0.25617172</v>
      </c>
      <c r="O45" s="18" t="n">
        <v>0.16628835</v>
      </c>
      <c r="P45" s="20" t="n">
        <v>0.1610799</v>
      </c>
      <c r="Q45" s="18" t="n">
        <v>6.97747895</v>
      </c>
      <c r="R45" s="20" t="n">
        <v>1.36048513</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25.6193995</v>
      </c>
      <c r="F54" s="20" t="n">
        <v>2.06640455</v>
      </c>
      <c r="G54" s="18" t="n">
        <v>64.99710553</v>
      </c>
      <c r="H54" s="20" t="n">
        <v>2.4596081</v>
      </c>
      <c r="I54" s="18" t="n">
        <v>0</v>
      </c>
      <c r="J54" s="20" t="n">
        <v>0</v>
      </c>
      <c r="K54" s="18" t="n">
        <v>1.48057021</v>
      </c>
      <c r="L54" s="20" t="n">
        <v>0.58853508</v>
      </c>
      <c r="M54" s="18" t="n">
        <v>0.19137493</v>
      </c>
      <c r="N54" s="20" t="n">
        <v>0.13817529</v>
      </c>
      <c r="O54" s="18" t="n">
        <v>0.21104176</v>
      </c>
      <c r="P54" s="20" t="n">
        <v>0.20984415</v>
      </c>
      <c r="Q54" s="18" t="n">
        <v>7.50050807</v>
      </c>
      <c r="R54" s="20" t="n">
        <v>1.28229281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27.74047799</v>
      </c>
      <c r="F56" s="20" t="n">
        <v>2.1923481</v>
      </c>
      <c r="G56" s="18" t="n">
        <v>69.25087881</v>
      </c>
      <c r="H56" s="20" t="n">
        <v>2.27438583</v>
      </c>
      <c r="I56" s="18" t="n">
        <v>0</v>
      </c>
      <c r="J56" s="20" t="n">
        <v>0</v>
      </c>
      <c r="K56" s="18" t="n">
        <v>0.41367877</v>
      </c>
      <c r="L56" s="20" t="n">
        <v>0.20204322</v>
      </c>
      <c r="M56" s="18" t="n">
        <v>0.24275663</v>
      </c>
      <c r="N56" s="20" t="n">
        <v>0.2425101</v>
      </c>
      <c r="O56" s="18" t="n">
        <v>0</v>
      </c>
      <c r="P56" s="20" t="n">
        <v>0</v>
      </c>
      <c r="Q56" s="18" t="n">
        <v>2.3522078</v>
      </c>
      <c r="R56" s="20" t="n">
        <v>0.81013518</v>
      </c>
    </row>
    <row r="57" spans="1:18">
      <c r="A57" s="15" t="s">
        <v>480</v>
      </c>
      <c r="B57" s="17" t="n">
        <v>3737</v>
      </c>
      <c r="C57" s="18">
        <f>(3112.0/B57*100)</f>
        <v/>
      </c>
      <c r="D57" s="19" t="n">
        <v>625</v>
      </c>
      <c r="E57" s="18" t="n">
        <v>25.92907177</v>
      </c>
      <c r="F57" s="20" t="n">
        <v>2.93217391</v>
      </c>
      <c r="G57" s="18" t="n">
        <v>68.61966437</v>
      </c>
      <c r="H57" s="20" t="n">
        <v>3.02551459</v>
      </c>
      <c r="I57" s="18" t="n">
        <v>0</v>
      </c>
      <c r="J57" s="20" t="n">
        <v>0</v>
      </c>
      <c r="K57" s="18" t="n">
        <v>1.97941033</v>
      </c>
      <c r="L57" s="20" t="n">
        <v>0.57547147</v>
      </c>
      <c r="M57" s="18" t="n">
        <v>0</v>
      </c>
      <c r="N57" s="20" t="n">
        <v>0</v>
      </c>
      <c r="O57" s="18" t="n">
        <v>0</v>
      </c>
      <c r="P57" s="20" t="n">
        <v>0</v>
      </c>
      <c r="Q57" s="18" t="n">
        <v>3.47185353</v>
      </c>
      <c r="R57" s="20" t="n">
        <v>0.81838441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24.32681477</v>
      </c>
      <c r="F59" s="20" t="n">
        <v>2.4544092</v>
      </c>
      <c r="G59" s="18" t="n">
        <v>69.86665125</v>
      </c>
      <c r="H59" s="20" t="n">
        <v>2.74991047</v>
      </c>
      <c r="I59" s="18" t="n">
        <v>0</v>
      </c>
      <c r="J59" s="20" t="n">
        <v>0</v>
      </c>
      <c r="K59" s="18" t="n">
        <v>0.63194595</v>
      </c>
      <c r="L59" s="20" t="n">
        <v>0.3588584</v>
      </c>
      <c r="M59" s="18" t="n">
        <v>0</v>
      </c>
      <c r="N59" s="20" t="n">
        <v>0</v>
      </c>
      <c r="O59" s="18" t="n">
        <v>0</v>
      </c>
      <c r="P59" s="20" t="n">
        <v>0</v>
      </c>
      <c r="Q59" s="18" t="n">
        <v>5.17458802</v>
      </c>
      <c r="R59" s="20" t="n">
        <v>1.40499704</v>
      </c>
    </row>
    <row r="60" spans="1:18">
      <c r="A60" s="15" t="s">
        <v>484</v>
      </c>
      <c r="B60" s="17" t="n">
        <v>2451</v>
      </c>
      <c r="C60" s="18">
        <f>(2026.0/B60*100)</f>
        <v/>
      </c>
      <c r="D60" s="19" t="n">
        <v>425</v>
      </c>
      <c r="E60" s="18" t="n">
        <v>28.02143968</v>
      </c>
      <c r="F60" s="20" t="n">
        <v>2.51696939</v>
      </c>
      <c r="G60" s="18" t="n">
        <v>44.0572082</v>
      </c>
      <c r="H60" s="20" t="n">
        <v>2.65088964</v>
      </c>
      <c r="I60" s="18" t="n">
        <v>0</v>
      </c>
      <c r="J60" s="20" t="n">
        <v>0</v>
      </c>
      <c r="K60" s="18" t="n">
        <v>4.17503814</v>
      </c>
      <c r="L60" s="20" t="n">
        <v>0.96124805</v>
      </c>
      <c r="M60" s="18" t="n">
        <v>0</v>
      </c>
      <c r="N60" s="20" t="n">
        <v>0</v>
      </c>
      <c r="O60" s="18" t="n">
        <v>0</v>
      </c>
      <c r="P60" s="20" t="n">
        <v>0</v>
      </c>
      <c r="Q60" s="18" t="n">
        <v>23.74631398</v>
      </c>
      <c r="R60" s="20" t="n">
        <v>2.76059467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26.32619719</v>
      </c>
      <c r="F63" s="20" t="n">
        <v>2.32164889</v>
      </c>
      <c r="G63" s="18" t="n">
        <v>56.18151354</v>
      </c>
      <c r="H63" s="20" t="n">
        <v>2.84202758</v>
      </c>
      <c r="I63" s="18" t="n">
        <v>0</v>
      </c>
      <c r="J63" s="20" t="n">
        <v>0</v>
      </c>
      <c r="K63" s="18" t="n">
        <v>2.30501044</v>
      </c>
      <c r="L63" s="20" t="n">
        <v>0.79389448</v>
      </c>
      <c r="M63" s="18" t="n">
        <v>0</v>
      </c>
      <c r="N63" s="20" t="n">
        <v>0</v>
      </c>
      <c r="O63" s="18" t="n">
        <v>0</v>
      </c>
      <c r="P63" s="20" t="n">
        <v>0</v>
      </c>
      <c r="Q63" s="18" t="n">
        <v>15.18727884</v>
      </c>
      <c r="R63" s="20" t="n">
        <v>2.01445612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21.6592463</v>
      </c>
      <c r="F65" s="20" t="n">
        <v>2.37007158</v>
      </c>
      <c r="G65" s="18" t="n">
        <v>69.69730249</v>
      </c>
      <c r="H65" s="20" t="n">
        <v>2.53195534</v>
      </c>
      <c r="I65" s="18" t="n">
        <v>0</v>
      </c>
      <c r="J65" s="20" t="n">
        <v>0</v>
      </c>
      <c r="K65" s="18" t="n">
        <v>1.46898189</v>
      </c>
      <c r="L65" s="20" t="n">
        <v>0.74651373</v>
      </c>
      <c r="M65" s="18" t="n">
        <v>0</v>
      </c>
      <c r="N65" s="20" t="n">
        <v>0</v>
      </c>
      <c r="O65" s="18" t="n">
        <v>0</v>
      </c>
      <c r="P65" s="20" t="n">
        <v>0</v>
      </c>
      <c r="Q65" s="18" t="n">
        <v>7.17446933</v>
      </c>
      <c r="R65" s="20" t="n">
        <v>1.6465367</v>
      </c>
    </row>
    <row r="66" spans="1:18">
      <c r="A66" s="15" t="s">
        <v>490</v>
      </c>
      <c r="B66" s="17" t="n">
        <v>2634</v>
      </c>
      <c r="C66" s="18">
        <f>(2184.0/B66*100)</f>
        <v/>
      </c>
      <c r="D66" s="19" t="n">
        <v>450</v>
      </c>
      <c r="E66" s="18" t="n">
        <v>24.8795432</v>
      </c>
      <c r="F66" s="20" t="n">
        <v>2.03594246</v>
      </c>
      <c r="G66" s="18" t="n">
        <v>65.06003330999999</v>
      </c>
      <c r="H66" s="20" t="n">
        <v>2.34521675</v>
      </c>
      <c r="I66" s="18" t="n">
        <v>0</v>
      </c>
      <c r="J66" s="20" t="n">
        <v>0</v>
      </c>
      <c r="K66" s="18" t="n">
        <v>4.43855152</v>
      </c>
      <c r="L66" s="20" t="n">
        <v>0.87236107</v>
      </c>
      <c r="M66" s="18" t="n">
        <v>0</v>
      </c>
      <c r="N66" s="20" t="n">
        <v>0</v>
      </c>
      <c r="O66" s="18" t="n">
        <v>0</v>
      </c>
      <c r="P66" s="20" t="n">
        <v>0</v>
      </c>
      <c r="Q66" s="18" t="n">
        <v>5.62187197</v>
      </c>
      <c r="R66" s="20" t="n">
        <v>1.04629589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29.84162279</v>
      </c>
      <c r="F69" s="20" t="n">
        <v>4.52171479</v>
      </c>
      <c r="G69" s="18" t="n">
        <v>63.19609064</v>
      </c>
      <c r="H69" s="20" t="n">
        <v>5.16068366</v>
      </c>
      <c r="I69" s="18" t="n">
        <v>0</v>
      </c>
      <c r="J69" s="20" t="n">
        <v>0</v>
      </c>
      <c r="K69" s="18" t="n">
        <v>0</v>
      </c>
      <c r="L69" s="20" t="n">
        <v>0</v>
      </c>
      <c r="M69" s="18" t="n">
        <v>0</v>
      </c>
      <c r="N69" s="20" t="n">
        <v>0</v>
      </c>
      <c r="O69" s="18" t="n">
        <v>0</v>
      </c>
      <c r="P69" s="20" t="n">
        <v>0</v>
      </c>
      <c r="Q69" s="18" t="n">
        <v>6.96228657</v>
      </c>
      <c r="R69" s="20" t="n">
        <v>3.42869014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30.74149356</v>
      </c>
      <c r="F71" s="20" t="n">
        <v>2.38799168</v>
      </c>
      <c r="G71" s="18" t="n">
        <v>67.82077809</v>
      </c>
      <c r="H71" s="20" t="n">
        <v>2.53373365</v>
      </c>
      <c r="I71" s="18" t="n">
        <v>0</v>
      </c>
      <c r="J71" s="20" t="n">
        <v>0</v>
      </c>
      <c r="K71" s="18" t="n">
        <v>0.25843005</v>
      </c>
      <c r="L71" s="20" t="n">
        <v>0.25804187</v>
      </c>
      <c r="M71" s="18" t="n">
        <v>0</v>
      </c>
      <c r="N71" s="20" t="n">
        <v>0</v>
      </c>
      <c r="O71" s="18" t="n">
        <v>0</v>
      </c>
      <c r="P71" s="20" t="n">
        <v>0</v>
      </c>
      <c r="Q71" s="18" t="n">
        <v>1.17929829</v>
      </c>
      <c r="R71" s="20" t="n">
        <v>0.53281663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19.33533597</v>
      </c>
      <c r="F76" s="20" t="n">
        <v>2.08288511</v>
      </c>
      <c r="G76" s="18" t="n">
        <v>68.45076545000001</v>
      </c>
      <c r="H76" s="20" t="n">
        <v>2.30015099</v>
      </c>
      <c r="I76" s="18" t="n">
        <v>0</v>
      </c>
      <c r="J76" s="20" t="n">
        <v>0</v>
      </c>
      <c r="K76" s="18" t="n">
        <v>4.26932796</v>
      </c>
      <c r="L76" s="20" t="n">
        <v>1.17633446</v>
      </c>
      <c r="M76" s="18" t="n">
        <v>0</v>
      </c>
      <c r="N76" s="20" t="n">
        <v>0</v>
      </c>
      <c r="O76" s="18" t="n">
        <v>0</v>
      </c>
      <c r="P76" s="20" t="n">
        <v>0</v>
      </c>
      <c r="Q76" s="18" t="n">
        <v>7.94457062</v>
      </c>
      <c r="R76" s="20" t="n">
        <v>1.50431844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15.25350055</v>
      </c>
      <c r="F80" s="20" t="n">
        <v>1.73823969</v>
      </c>
      <c r="G80" s="18" t="n">
        <v>83.870991</v>
      </c>
      <c r="H80" s="20" t="n">
        <v>1.74369258</v>
      </c>
      <c r="I80" s="18" t="n">
        <v>0</v>
      </c>
      <c r="J80" s="20" t="n">
        <v>0</v>
      </c>
      <c r="K80" s="18" t="n">
        <v>0</v>
      </c>
      <c r="L80" s="20" t="n">
        <v>0</v>
      </c>
      <c r="M80" s="18" t="n">
        <v>0</v>
      </c>
      <c r="N80" s="20" t="n">
        <v>0</v>
      </c>
      <c r="O80" s="18" t="n">
        <v>0</v>
      </c>
      <c r="P80" s="20" t="n">
        <v>0</v>
      </c>
      <c r="Q80" s="18" t="n">
        <v>0.87550845</v>
      </c>
      <c r="R80" s="20" t="n">
        <v>0.53287798</v>
      </c>
    </row>
    <row r="81" spans="1:18">
      <c r="A81" s="15" t="s">
        <v>505</v>
      </c>
      <c r="B81" s="17" t="n">
        <v>870</v>
      </c>
      <c r="C81" s="18">
        <f>(731.0/B81*100)</f>
        <v/>
      </c>
      <c r="D81" s="19" t="n">
        <v>139</v>
      </c>
      <c r="E81" s="18" t="n">
        <v>22.13379647</v>
      </c>
      <c r="F81" s="20" t="n">
        <v>4.50326934</v>
      </c>
      <c r="G81" s="18" t="n">
        <v>71.41454813999999</v>
      </c>
      <c r="H81" s="20" t="n">
        <v>5.31111062</v>
      </c>
      <c r="I81" s="18" t="n">
        <v>0</v>
      </c>
      <c r="J81" s="20" t="n">
        <v>0</v>
      </c>
      <c r="K81" s="18" t="n">
        <v>3.09970514</v>
      </c>
      <c r="L81" s="20" t="n">
        <v>1.61802304</v>
      </c>
      <c r="M81" s="18" t="n">
        <v>0</v>
      </c>
      <c r="N81" s="20" t="n">
        <v>0</v>
      </c>
      <c r="O81" s="18" t="n">
        <v>0</v>
      </c>
      <c r="P81" s="20" t="n">
        <v>0</v>
      </c>
      <c r="Q81" s="18" t="n">
        <v>3.35195025</v>
      </c>
      <c r="R81" s="20" t="n">
        <v>1.51125329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30.04141848</v>
      </c>
      <c r="F44" s="20" t="n">
        <v>2.85345479</v>
      </c>
      <c r="G44" s="18" t="n">
        <v>63.2591216</v>
      </c>
      <c r="H44" s="20" t="n">
        <v>3.0528327</v>
      </c>
      <c r="I44" s="18" t="n">
        <v>0</v>
      </c>
      <c r="J44" s="20" t="n">
        <v>0</v>
      </c>
      <c r="K44" s="18" t="n">
        <v>1.54179597</v>
      </c>
      <c r="L44" s="20" t="n">
        <v>0.6461993</v>
      </c>
      <c r="M44" s="18" t="n">
        <v>0</v>
      </c>
      <c r="N44" s="20" t="n">
        <v>0</v>
      </c>
      <c r="O44" s="18" t="n">
        <v>0.57855231</v>
      </c>
      <c r="P44" s="20" t="n">
        <v>0.33814429</v>
      </c>
      <c r="Q44" s="18" t="n">
        <v>4.57911164</v>
      </c>
      <c r="R44" s="20" t="n">
        <v>1.16563299</v>
      </c>
    </row>
    <row r="45" spans="1:18">
      <c r="A45" s="15" t="s">
        <v>468</v>
      </c>
      <c r="B45" s="17" t="n">
        <v>2670</v>
      </c>
      <c r="C45" s="18">
        <f>(2206.0/B45*100)</f>
        <v/>
      </c>
      <c r="D45" s="19" t="n">
        <v>464</v>
      </c>
      <c r="E45" s="18" t="n">
        <v>41.50445552</v>
      </c>
      <c r="F45" s="20" t="n">
        <v>2.0448527</v>
      </c>
      <c r="G45" s="18" t="n">
        <v>45.65647677</v>
      </c>
      <c r="H45" s="20" t="n">
        <v>2.06001541</v>
      </c>
      <c r="I45" s="18" t="n">
        <v>0</v>
      </c>
      <c r="J45" s="20" t="n">
        <v>0</v>
      </c>
      <c r="K45" s="18" t="n">
        <v>4.76171327</v>
      </c>
      <c r="L45" s="20" t="n">
        <v>0.96346407</v>
      </c>
      <c r="M45" s="18" t="n">
        <v>0.25961996</v>
      </c>
      <c r="N45" s="20" t="n">
        <v>0.24551601</v>
      </c>
      <c r="O45" s="18" t="n">
        <v>2.29373667</v>
      </c>
      <c r="P45" s="20" t="n">
        <v>0.77981699</v>
      </c>
      <c r="Q45" s="18" t="n">
        <v>5.52399782</v>
      </c>
      <c r="R45" s="20" t="n">
        <v>1.22651271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36.30916703</v>
      </c>
      <c r="F54" s="20" t="n">
        <v>2.47345527</v>
      </c>
      <c r="G54" s="18" t="n">
        <v>58.60594126</v>
      </c>
      <c r="H54" s="20" t="n">
        <v>2.60471077</v>
      </c>
      <c r="I54" s="18" t="n">
        <v>0</v>
      </c>
      <c r="J54" s="20" t="n">
        <v>0</v>
      </c>
      <c r="K54" s="18" t="n">
        <v>1.60860854</v>
      </c>
      <c r="L54" s="20" t="n">
        <v>0.5527223999999999</v>
      </c>
      <c r="M54" s="18" t="n">
        <v>0</v>
      </c>
      <c r="N54" s="20" t="n">
        <v>0</v>
      </c>
      <c r="O54" s="18" t="n">
        <v>1.30913622</v>
      </c>
      <c r="P54" s="20" t="n">
        <v>0.60059609</v>
      </c>
      <c r="Q54" s="18" t="n">
        <v>2.16714695</v>
      </c>
      <c r="R54" s="20" t="n">
        <v>0.7717107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36.60554829</v>
      </c>
      <c r="F56" s="20" t="n">
        <v>2.47011902</v>
      </c>
      <c r="G56" s="18" t="n">
        <v>60.88716245</v>
      </c>
      <c r="H56" s="20" t="n">
        <v>2.48636031</v>
      </c>
      <c r="I56" s="18" t="n">
        <v>0</v>
      </c>
      <c r="J56" s="20" t="n">
        <v>0</v>
      </c>
      <c r="K56" s="18" t="n">
        <v>0.58554439</v>
      </c>
      <c r="L56" s="20" t="n">
        <v>0.26512406</v>
      </c>
      <c r="M56" s="18" t="n">
        <v>0</v>
      </c>
      <c r="N56" s="20" t="n">
        <v>0</v>
      </c>
      <c r="O56" s="18" t="n">
        <v>0</v>
      </c>
      <c r="P56" s="20" t="n">
        <v>0</v>
      </c>
      <c r="Q56" s="18" t="n">
        <v>1.92174488</v>
      </c>
      <c r="R56" s="20" t="n">
        <v>0.77757438</v>
      </c>
    </row>
    <row r="57" spans="1:18">
      <c r="A57" s="15" t="s">
        <v>480</v>
      </c>
      <c r="B57" s="17" t="n">
        <v>3737</v>
      </c>
      <c r="C57" s="18">
        <f>(3112.0/B57*100)</f>
        <v/>
      </c>
      <c r="D57" s="19" t="n">
        <v>625</v>
      </c>
      <c r="E57" s="18" t="n">
        <v>31.92633248</v>
      </c>
      <c r="F57" s="20" t="n">
        <v>2.50970864</v>
      </c>
      <c r="G57" s="18" t="n">
        <v>61.52517858</v>
      </c>
      <c r="H57" s="20" t="n">
        <v>2.8109265</v>
      </c>
      <c r="I57" s="18" t="n">
        <v>0</v>
      </c>
      <c r="J57" s="20" t="n">
        <v>0</v>
      </c>
      <c r="K57" s="18" t="n">
        <v>2.18086615</v>
      </c>
      <c r="L57" s="20" t="n">
        <v>0.60869714</v>
      </c>
      <c r="M57" s="18" t="n">
        <v>0</v>
      </c>
      <c r="N57" s="20" t="n">
        <v>0</v>
      </c>
      <c r="O57" s="18" t="n">
        <v>0.28293583</v>
      </c>
      <c r="P57" s="20" t="n">
        <v>0.22573913</v>
      </c>
      <c r="Q57" s="18" t="n">
        <v>4.08468697</v>
      </c>
      <c r="R57" s="20" t="n">
        <v>1.16677592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37.84661574</v>
      </c>
      <c r="F59" s="20" t="n">
        <v>2.57252559</v>
      </c>
      <c r="G59" s="18" t="n">
        <v>54.2627337</v>
      </c>
      <c r="H59" s="20" t="n">
        <v>2.87918172</v>
      </c>
      <c r="I59" s="18" t="n">
        <v>0</v>
      </c>
      <c r="J59" s="20" t="n">
        <v>0</v>
      </c>
      <c r="K59" s="18" t="n">
        <v>0.63194595</v>
      </c>
      <c r="L59" s="20" t="n">
        <v>0.3588584</v>
      </c>
      <c r="M59" s="18" t="n">
        <v>0.08700629</v>
      </c>
      <c r="N59" s="20" t="n">
        <v>0.08704136</v>
      </c>
      <c r="O59" s="18" t="n">
        <v>5.26801479</v>
      </c>
      <c r="P59" s="20" t="n">
        <v>1.28288208</v>
      </c>
      <c r="Q59" s="18" t="n">
        <v>1.90368353</v>
      </c>
      <c r="R59" s="20" t="n">
        <v>1.07187357</v>
      </c>
    </row>
    <row r="60" spans="1:18">
      <c r="A60" s="15" t="s">
        <v>484</v>
      </c>
      <c r="B60" s="17" t="n">
        <v>2451</v>
      </c>
      <c r="C60" s="18">
        <f>(2026.0/B60*100)</f>
        <v/>
      </c>
      <c r="D60" s="19" t="n">
        <v>425</v>
      </c>
      <c r="E60" s="18" t="n">
        <v>37.42587998</v>
      </c>
      <c r="F60" s="20" t="n">
        <v>2.26990467</v>
      </c>
      <c r="G60" s="18" t="n">
        <v>41.49401936</v>
      </c>
      <c r="H60" s="20" t="n">
        <v>2.79004801</v>
      </c>
      <c r="I60" s="18" t="n">
        <v>0</v>
      </c>
      <c r="J60" s="20" t="n">
        <v>0</v>
      </c>
      <c r="K60" s="18" t="n">
        <v>4.95289673</v>
      </c>
      <c r="L60" s="20" t="n">
        <v>1.05146757</v>
      </c>
      <c r="M60" s="18" t="n">
        <v>0</v>
      </c>
      <c r="N60" s="20" t="n">
        <v>0</v>
      </c>
      <c r="O60" s="18" t="n">
        <v>6.03589243</v>
      </c>
      <c r="P60" s="20" t="n">
        <v>1.27661462</v>
      </c>
      <c r="Q60" s="18" t="n">
        <v>10.09131151</v>
      </c>
      <c r="R60" s="20" t="n">
        <v>1.64438633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32.26648183</v>
      </c>
      <c r="F63" s="20" t="n">
        <v>2.3970203</v>
      </c>
      <c r="G63" s="18" t="n">
        <v>56.22733816</v>
      </c>
      <c r="H63" s="20" t="n">
        <v>2.72866631</v>
      </c>
      <c r="I63" s="18" t="n">
        <v>0</v>
      </c>
      <c r="J63" s="20" t="n">
        <v>0</v>
      </c>
      <c r="K63" s="18" t="n">
        <v>2.80503952</v>
      </c>
      <c r="L63" s="20" t="n">
        <v>0.91612212</v>
      </c>
      <c r="M63" s="18" t="n">
        <v>0</v>
      </c>
      <c r="N63" s="20" t="n">
        <v>0</v>
      </c>
      <c r="O63" s="18" t="n">
        <v>1.70871271</v>
      </c>
      <c r="P63" s="20" t="n">
        <v>0.5973735999999999</v>
      </c>
      <c r="Q63" s="18" t="n">
        <v>6.99242778</v>
      </c>
      <c r="R63" s="20" t="n">
        <v>1.45601608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10.60264471</v>
      </c>
      <c r="F65" s="20" t="n">
        <v>1.75693673</v>
      </c>
      <c r="G65" s="18" t="n">
        <v>84.56000649000001</v>
      </c>
      <c r="H65" s="20" t="n">
        <v>1.9356061</v>
      </c>
      <c r="I65" s="18" t="n">
        <v>0</v>
      </c>
      <c r="J65" s="20" t="n">
        <v>0</v>
      </c>
      <c r="K65" s="18" t="n">
        <v>1.79124243</v>
      </c>
      <c r="L65" s="20" t="n">
        <v>0.81210295</v>
      </c>
      <c r="M65" s="18" t="n">
        <v>0</v>
      </c>
      <c r="N65" s="20" t="n">
        <v>0</v>
      </c>
      <c r="O65" s="18" t="n">
        <v>0.32226054</v>
      </c>
      <c r="P65" s="20" t="n">
        <v>0.32364087</v>
      </c>
      <c r="Q65" s="18" t="n">
        <v>2.72384583</v>
      </c>
      <c r="R65" s="20" t="n">
        <v>1.01342404</v>
      </c>
    </row>
    <row r="66" spans="1:18">
      <c r="A66" s="15" t="s">
        <v>490</v>
      </c>
      <c r="B66" s="17" t="n">
        <v>2634</v>
      </c>
      <c r="C66" s="18">
        <f>(2184.0/B66*100)</f>
        <v/>
      </c>
      <c r="D66" s="19" t="n">
        <v>450</v>
      </c>
      <c r="E66" s="18" t="n">
        <v>26.1992707</v>
      </c>
      <c r="F66" s="20" t="n">
        <v>2.23052162</v>
      </c>
      <c r="G66" s="18" t="n">
        <v>62.90963256</v>
      </c>
      <c r="H66" s="20" t="n">
        <v>2.42427771</v>
      </c>
      <c r="I66" s="18" t="n">
        <v>0</v>
      </c>
      <c r="J66" s="20" t="n">
        <v>0</v>
      </c>
      <c r="K66" s="18" t="n">
        <v>4.62121778</v>
      </c>
      <c r="L66" s="20" t="n">
        <v>0.85393656</v>
      </c>
      <c r="M66" s="18" t="n">
        <v>1.9917027</v>
      </c>
      <c r="N66" s="20" t="n">
        <v>0.73649065</v>
      </c>
      <c r="O66" s="18" t="n">
        <v>0</v>
      </c>
      <c r="P66" s="20" t="n">
        <v>0</v>
      </c>
      <c r="Q66" s="18" t="n">
        <v>4.27817626</v>
      </c>
      <c r="R66" s="20" t="n">
        <v>1.22392074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29.4561781</v>
      </c>
      <c r="F69" s="20" t="n">
        <v>4.92502276</v>
      </c>
      <c r="G69" s="18" t="n">
        <v>69.10047983</v>
      </c>
      <c r="H69" s="20" t="n">
        <v>4.96168745</v>
      </c>
      <c r="I69" s="18" t="n">
        <v>0</v>
      </c>
      <c r="J69" s="20" t="n">
        <v>0</v>
      </c>
      <c r="K69" s="18" t="n">
        <v>0</v>
      </c>
      <c r="L69" s="20" t="n">
        <v>0</v>
      </c>
      <c r="M69" s="18" t="n">
        <v>0</v>
      </c>
      <c r="N69" s="20" t="n">
        <v>0</v>
      </c>
      <c r="O69" s="18" t="n">
        <v>0.53407869</v>
      </c>
      <c r="P69" s="20" t="n">
        <v>0.41283929</v>
      </c>
      <c r="Q69" s="18" t="n">
        <v>0.90926338</v>
      </c>
      <c r="R69" s="20" t="n">
        <v>0.93925605</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37.27938367</v>
      </c>
      <c r="F71" s="20" t="n">
        <v>2.45614378</v>
      </c>
      <c r="G71" s="18" t="n">
        <v>62.23113228</v>
      </c>
      <c r="H71" s="20" t="n">
        <v>2.52001977</v>
      </c>
      <c r="I71" s="18" t="n">
        <v>0</v>
      </c>
      <c r="J71" s="20" t="n">
        <v>0</v>
      </c>
      <c r="K71" s="18" t="n">
        <v>0.25843005</v>
      </c>
      <c r="L71" s="20" t="n">
        <v>0.25804187</v>
      </c>
      <c r="M71" s="18" t="n">
        <v>0</v>
      </c>
      <c r="N71" s="20" t="n">
        <v>0</v>
      </c>
      <c r="O71" s="18" t="n">
        <v>0</v>
      </c>
      <c r="P71" s="20" t="n">
        <v>0</v>
      </c>
      <c r="Q71" s="18" t="n">
        <v>0.23105399</v>
      </c>
      <c r="R71" s="20" t="n">
        <v>0.23233013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17.08859784</v>
      </c>
      <c r="F76" s="20" t="n">
        <v>1.92434484</v>
      </c>
      <c r="G76" s="18" t="n">
        <v>74.62192348000001</v>
      </c>
      <c r="H76" s="20" t="n">
        <v>2.23465742</v>
      </c>
      <c r="I76" s="18" t="n">
        <v>0</v>
      </c>
      <c r="J76" s="20" t="n">
        <v>0</v>
      </c>
      <c r="K76" s="18" t="n">
        <v>4.74947495</v>
      </c>
      <c r="L76" s="20" t="n">
        <v>1.21856282</v>
      </c>
      <c r="M76" s="18" t="n">
        <v>0</v>
      </c>
      <c r="N76" s="20" t="n">
        <v>0</v>
      </c>
      <c r="O76" s="18" t="n">
        <v>0.25770696</v>
      </c>
      <c r="P76" s="20" t="n">
        <v>0.25978129</v>
      </c>
      <c r="Q76" s="18" t="n">
        <v>3.28229677</v>
      </c>
      <c r="R76" s="20" t="n">
        <v>1.03664944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33.64668855</v>
      </c>
      <c r="F80" s="20" t="n">
        <v>2.60150083</v>
      </c>
      <c r="G80" s="18" t="n">
        <v>66.35331145000001</v>
      </c>
      <c r="H80" s="20" t="n">
        <v>2.60150083</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(731.0/B81*100)</f>
        <v/>
      </c>
      <c r="D81" s="19" t="n">
        <v>139</v>
      </c>
      <c r="E81" s="18" t="n">
        <v>13.0705805</v>
      </c>
      <c r="F81" s="20" t="n">
        <v>2.20237146</v>
      </c>
      <c r="G81" s="18" t="n">
        <v>76.72250841</v>
      </c>
      <c r="H81" s="20" t="n">
        <v>2.94291452</v>
      </c>
      <c r="I81" s="18" t="n">
        <v>0</v>
      </c>
      <c r="J81" s="20" t="n">
        <v>0</v>
      </c>
      <c r="K81" s="18" t="n">
        <v>3.09970514</v>
      </c>
      <c r="L81" s="20" t="n">
        <v>1.61802304</v>
      </c>
      <c r="M81" s="18" t="n">
        <v>0.92224596</v>
      </c>
      <c r="N81" s="20" t="n">
        <v>0.85339122</v>
      </c>
      <c r="O81" s="18" t="n">
        <v>0</v>
      </c>
      <c r="P81" s="20" t="n">
        <v>0</v>
      </c>
      <c r="Q81" s="18" t="n">
        <v>6.18495999</v>
      </c>
      <c r="R81" s="20" t="n">
        <v>2.16758045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25.07174049</v>
      </c>
      <c r="F44" s="20" t="n">
        <v>2.63644176</v>
      </c>
      <c r="G44" s="18" t="n">
        <v>57.51149029</v>
      </c>
      <c r="H44" s="20" t="n">
        <v>3.0462478</v>
      </c>
      <c r="I44" s="18" t="n">
        <v>0</v>
      </c>
      <c r="J44" s="20" t="n">
        <v>0</v>
      </c>
      <c r="K44" s="18" t="n">
        <v>1.73441602</v>
      </c>
      <c r="L44" s="20" t="n">
        <v>0.67073593</v>
      </c>
      <c r="M44" s="18" t="n">
        <v>0</v>
      </c>
      <c r="N44" s="20" t="n">
        <v>0</v>
      </c>
      <c r="O44" s="18" t="n">
        <v>0</v>
      </c>
      <c r="P44" s="20" t="n">
        <v>0</v>
      </c>
      <c r="Q44" s="18" t="n">
        <v>15.6823532</v>
      </c>
      <c r="R44" s="20" t="n">
        <v>1.85875437</v>
      </c>
    </row>
    <row r="45" spans="1:18">
      <c r="A45" s="15" t="s">
        <v>468</v>
      </c>
      <c r="B45" s="17" t="n">
        <v>2670</v>
      </c>
      <c r="C45" s="18">
        <f>(2206.0/B45*100)</f>
        <v/>
      </c>
      <c r="D45" s="19" t="n">
        <v>464</v>
      </c>
      <c r="E45" s="18" t="n">
        <v>40.51917689</v>
      </c>
      <c r="F45" s="20" t="n">
        <v>2.98207849</v>
      </c>
      <c r="G45" s="18" t="n">
        <v>41.07254459</v>
      </c>
      <c r="H45" s="20" t="n">
        <v>2.73936428</v>
      </c>
      <c r="I45" s="18" t="n">
        <v>0</v>
      </c>
      <c r="J45" s="20" t="n">
        <v>0</v>
      </c>
      <c r="K45" s="18" t="n">
        <v>6.01137438</v>
      </c>
      <c r="L45" s="20" t="n">
        <v>1.07834091</v>
      </c>
      <c r="M45" s="18" t="n">
        <v>0.18566543</v>
      </c>
      <c r="N45" s="20" t="n">
        <v>0.1881613</v>
      </c>
      <c r="O45" s="18" t="n">
        <v>0.16628835</v>
      </c>
      <c r="P45" s="20" t="n">
        <v>0.1610799</v>
      </c>
      <c r="Q45" s="18" t="n">
        <v>12.04495035</v>
      </c>
      <c r="R45" s="20" t="n">
        <v>1.7821752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20.3436798</v>
      </c>
      <c r="F54" s="20" t="n">
        <v>2.19352446</v>
      </c>
      <c r="G54" s="18" t="n">
        <v>51.55192047</v>
      </c>
      <c r="H54" s="20" t="n">
        <v>2.57289025</v>
      </c>
      <c r="I54" s="18" t="n">
        <v>0</v>
      </c>
      <c r="J54" s="20" t="n">
        <v>0</v>
      </c>
      <c r="K54" s="18" t="n">
        <v>1.60860854</v>
      </c>
      <c r="L54" s="20" t="n">
        <v>0.5527223999999999</v>
      </c>
      <c r="M54" s="18" t="n">
        <v>0</v>
      </c>
      <c r="N54" s="20" t="n">
        <v>0</v>
      </c>
      <c r="O54" s="18" t="n">
        <v>0.39402498</v>
      </c>
      <c r="P54" s="20" t="n">
        <v>0.27060602</v>
      </c>
      <c r="Q54" s="18" t="n">
        <v>26.10176621</v>
      </c>
      <c r="R54" s="20" t="n">
        <v>2.09574005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39.2011786</v>
      </c>
      <c r="F56" s="20" t="n">
        <v>2.16844896</v>
      </c>
      <c r="G56" s="18" t="n">
        <v>53.66691379</v>
      </c>
      <c r="H56" s="20" t="n">
        <v>2.46625498</v>
      </c>
      <c r="I56" s="18" t="n">
        <v>0</v>
      </c>
      <c r="J56" s="20" t="n">
        <v>0</v>
      </c>
      <c r="K56" s="18" t="n">
        <v>0.83027756</v>
      </c>
      <c r="L56" s="20" t="n">
        <v>0.35687989</v>
      </c>
      <c r="M56" s="18" t="n">
        <v>0</v>
      </c>
      <c r="N56" s="20" t="n">
        <v>0</v>
      </c>
      <c r="O56" s="18" t="n">
        <v>0</v>
      </c>
      <c r="P56" s="20" t="n">
        <v>0</v>
      </c>
      <c r="Q56" s="18" t="n">
        <v>6.30163004</v>
      </c>
      <c r="R56" s="20" t="n">
        <v>1.24045255</v>
      </c>
    </row>
    <row r="57" spans="1:18">
      <c r="A57" s="15" t="s">
        <v>480</v>
      </c>
      <c r="B57" s="17" t="n">
        <v>3737</v>
      </c>
      <c r="C57" s="18">
        <f>(3112.0/B57*100)</f>
        <v/>
      </c>
      <c r="D57" s="19" t="n">
        <v>625</v>
      </c>
      <c r="E57" s="18" t="n">
        <v>31.05059237</v>
      </c>
      <c r="F57" s="20" t="n">
        <v>2.28213156</v>
      </c>
      <c r="G57" s="18" t="n">
        <v>56.84130232</v>
      </c>
      <c r="H57" s="20" t="n">
        <v>2.30795229</v>
      </c>
      <c r="I57" s="18" t="n">
        <v>0</v>
      </c>
      <c r="J57" s="20" t="n">
        <v>0</v>
      </c>
      <c r="K57" s="18" t="n">
        <v>2.18086615</v>
      </c>
      <c r="L57" s="20" t="n">
        <v>0.60869714</v>
      </c>
      <c r="M57" s="18" t="n">
        <v>0</v>
      </c>
      <c r="N57" s="20" t="n">
        <v>0</v>
      </c>
      <c r="O57" s="18" t="n">
        <v>0</v>
      </c>
      <c r="P57" s="20" t="n">
        <v>0</v>
      </c>
      <c r="Q57" s="18" t="n">
        <v>9.92723917</v>
      </c>
      <c r="R57" s="20" t="n">
        <v>1.28029133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47.434464</v>
      </c>
      <c r="F59" s="20" t="n">
        <v>2.73068299</v>
      </c>
      <c r="G59" s="18" t="n">
        <v>31.29371722</v>
      </c>
      <c r="H59" s="20" t="n">
        <v>2.53336436</v>
      </c>
      <c r="I59" s="18" t="n">
        <v>0</v>
      </c>
      <c r="J59" s="20" t="n">
        <v>0</v>
      </c>
      <c r="K59" s="18" t="n">
        <v>0.7363535</v>
      </c>
      <c r="L59" s="20" t="n">
        <v>0.37391118</v>
      </c>
      <c r="M59" s="18" t="n">
        <v>0.08700629</v>
      </c>
      <c r="N59" s="20" t="n">
        <v>0.08704136</v>
      </c>
      <c r="O59" s="18" t="n">
        <v>0</v>
      </c>
      <c r="P59" s="20" t="n">
        <v>0</v>
      </c>
      <c r="Q59" s="18" t="n">
        <v>20.44845899</v>
      </c>
      <c r="R59" s="20" t="n">
        <v>2.67534867</v>
      </c>
    </row>
    <row r="60" spans="1:18">
      <c r="A60" s="15" t="s">
        <v>484</v>
      </c>
      <c r="B60" s="17" t="n">
        <v>2451</v>
      </c>
      <c r="C60" s="18">
        <f>(2026.0/B60*100)</f>
        <v/>
      </c>
      <c r="D60" s="19" t="n">
        <v>425</v>
      </c>
      <c r="E60" s="18" t="n">
        <v>33.11290458</v>
      </c>
      <c r="F60" s="20" t="n">
        <v>2.68127016</v>
      </c>
      <c r="G60" s="18" t="n">
        <v>27.35973589</v>
      </c>
      <c r="H60" s="20" t="n">
        <v>2.58601166</v>
      </c>
      <c r="I60" s="18" t="n">
        <v>0</v>
      </c>
      <c r="J60" s="20" t="n">
        <v>0</v>
      </c>
      <c r="K60" s="18" t="n">
        <v>5.2340712</v>
      </c>
      <c r="L60" s="20" t="n">
        <v>1.08027027</v>
      </c>
      <c r="M60" s="18" t="n">
        <v>0</v>
      </c>
      <c r="N60" s="20" t="n">
        <v>0</v>
      </c>
      <c r="O60" s="18" t="n">
        <v>0</v>
      </c>
      <c r="P60" s="20" t="n">
        <v>0</v>
      </c>
      <c r="Q60" s="18" t="n">
        <v>34.29328833</v>
      </c>
      <c r="R60" s="20" t="n">
        <v>2.66124211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25.3748111</v>
      </c>
      <c r="F63" s="20" t="n">
        <v>2.20982007</v>
      </c>
      <c r="G63" s="18" t="n">
        <v>32.21295522</v>
      </c>
      <c r="H63" s="20" t="n">
        <v>2.49132563</v>
      </c>
      <c r="I63" s="18" t="n">
        <v>0</v>
      </c>
      <c r="J63" s="20" t="n">
        <v>0</v>
      </c>
      <c r="K63" s="18" t="n">
        <v>2.80503952</v>
      </c>
      <c r="L63" s="20" t="n">
        <v>0.91612212</v>
      </c>
      <c r="M63" s="18" t="n">
        <v>0</v>
      </c>
      <c r="N63" s="20" t="n">
        <v>0</v>
      </c>
      <c r="O63" s="18" t="n">
        <v>0</v>
      </c>
      <c r="P63" s="20" t="n">
        <v>0</v>
      </c>
      <c r="Q63" s="18" t="n">
        <v>39.60719416</v>
      </c>
      <c r="R63" s="20" t="n">
        <v>2.5834105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24.19895818</v>
      </c>
      <c r="F65" s="20" t="n">
        <v>2.45500144</v>
      </c>
      <c r="G65" s="18" t="n">
        <v>64.13272221</v>
      </c>
      <c r="H65" s="20" t="n">
        <v>2.96343345</v>
      </c>
      <c r="I65" s="18" t="n">
        <v>0</v>
      </c>
      <c r="J65" s="20" t="n">
        <v>0</v>
      </c>
      <c r="K65" s="18" t="n">
        <v>1.79124243</v>
      </c>
      <c r="L65" s="20" t="n">
        <v>0.81210295</v>
      </c>
      <c r="M65" s="18" t="n">
        <v>0</v>
      </c>
      <c r="N65" s="20" t="n">
        <v>0</v>
      </c>
      <c r="O65" s="18" t="n">
        <v>0</v>
      </c>
      <c r="P65" s="20" t="n">
        <v>0</v>
      </c>
      <c r="Q65" s="18" t="n">
        <v>9.877077180000001</v>
      </c>
      <c r="R65" s="20" t="n">
        <v>1.95659092</v>
      </c>
    </row>
    <row r="66" spans="1:18">
      <c r="A66" s="15" t="s">
        <v>490</v>
      </c>
      <c r="B66" s="17" t="n">
        <v>2634</v>
      </c>
      <c r="C66" s="18">
        <f>(2184.0/B66*100)</f>
        <v/>
      </c>
      <c r="D66" s="19" t="n">
        <v>450</v>
      </c>
      <c r="E66" s="18" t="n">
        <v>19.62873599</v>
      </c>
      <c r="F66" s="20" t="n">
        <v>2.05428007</v>
      </c>
      <c r="G66" s="18" t="n">
        <v>61.00133994</v>
      </c>
      <c r="H66" s="20" t="n">
        <v>2.35410005</v>
      </c>
      <c r="I66" s="18" t="n">
        <v>0</v>
      </c>
      <c r="J66" s="20" t="n">
        <v>0</v>
      </c>
      <c r="K66" s="18" t="n">
        <v>4.62121778</v>
      </c>
      <c r="L66" s="20" t="n">
        <v>0.85393656</v>
      </c>
      <c r="M66" s="18" t="n">
        <v>0</v>
      </c>
      <c r="N66" s="20" t="n">
        <v>0</v>
      </c>
      <c r="O66" s="18" t="n">
        <v>0</v>
      </c>
      <c r="P66" s="20" t="n">
        <v>0</v>
      </c>
      <c r="Q66" s="18" t="n">
        <v>14.74870629</v>
      </c>
      <c r="R66" s="20" t="n">
        <v>1.80419478</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48.32545332</v>
      </c>
      <c r="F69" s="20" t="n">
        <v>3.86875987</v>
      </c>
      <c r="G69" s="18" t="n">
        <v>42.77166119</v>
      </c>
      <c r="H69" s="20" t="n">
        <v>4.94484573</v>
      </c>
      <c r="I69" s="18" t="n">
        <v>0</v>
      </c>
      <c r="J69" s="20" t="n">
        <v>0</v>
      </c>
      <c r="K69" s="18" t="n">
        <v>0</v>
      </c>
      <c r="L69" s="20" t="n">
        <v>0</v>
      </c>
      <c r="M69" s="18" t="n">
        <v>0</v>
      </c>
      <c r="N69" s="20" t="n">
        <v>0</v>
      </c>
      <c r="O69" s="18" t="n">
        <v>0</v>
      </c>
      <c r="P69" s="20" t="n">
        <v>0</v>
      </c>
      <c r="Q69" s="18" t="n">
        <v>8.90288548</v>
      </c>
      <c r="R69" s="20" t="n">
        <v>3.84276859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35.85124473</v>
      </c>
      <c r="F71" s="20" t="n">
        <v>2.66679727</v>
      </c>
      <c r="G71" s="18" t="n">
        <v>60.63064161</v>
      </c>
      <c r="H71" s="20" t="n">
        <v>2.80323452</v>
      </c>
      <c r="I71" s="18" t="n">
        <v>0</v>
      </c>
      <c r="J71" s="20" t="n">
        <v>0</v>
      </c>
      <c r="K71" s="18" t="n">
        <v>0.25843005</v>
      </c>
      <c r="L71" s="20" t="n">
        <v>0.25804187</v>
      </c>
      <c r="M71" s="18" t="n">
        <v>0</v>
      </c>
      <c r="N71" s="20" t="n">
        <v>0</v>
      </c>
      <c r="O71" s="18" t="n">
        <v>0</v>
      </c>
      <c r="P71" s="20" t="n">
        <v>0</v>
      </c>
      <c r="Q71" s="18" t="n">
        <v>3.2596836</v>
      </c>
      <c r="R71" s="20" t="n">
        <v>0.86311107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21.70554993</v>
      </c>
      <c r="F76" s="20" t="n">
        <v>2.04774549</v>
      </c>
      <c r="G76" s="18" t="n">
        <v>57.18219475</v>
      </c>
      <c r="H76" s="20" t="n">
        <v>2.6461922</v>
      </c>
      <c r="I76" s="18" t="n">
        <v>0</v>
      </c>
      <c r="J76" s="20" t="n">
        <v>0</v>
      </c>
      <c r="K76" s="18" t="n">
        <v>5.03210723</v>
      </c>
      <c r="L76" s="20" t="n">
        <v>1.2278438</v>
      </c>
      <c r="M76" s="18" t="n">
        <v>0</v>
      </c>
      <c r="N76" s="20" t="n">
        <v>0</v>
      </c>
      <c r="O76" s="18" t="n">
        <v>0</v>
      </c>
      <c r="P76" s="20" t="n">
        <v>0</v>
      </c>
      <c r="Q76" s="18" t="n">
        <v>16.0801481</v>
      </c>
      <c r="R76" s="20" t="n">
        <v>2.19679974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35.01031178</v>
      </c>
      <c r="F80" s="20" t="n">
        <v>2.29482046</v>
      </c>
      <c r="G80" s="18" t="n">
        <v>64.02932622</v>
      </c>
      <c r="H80" s="20" t="n">
        <v>2.32343015</v>
      </c>
      <c r="I80" s="18" t="n">
        <v>0</v>
      </c>
      <c r="J80" s="20" t="n">
        <v>0</v>
      </c>
      <c r="K80" s="18" t="n">
        <v>0</v>
      </c>
      <c r="L80" s="20" t="n">
        <v>0</v>
      </c>
      <c r="M80" s="18" t="n">
        <v>0</v>
      </c>
      <c r="N80" s="20" t="n">
        <v>0</v>
      </c>
      <c r="O80" s="18" t="n">
        <v>0</v>
      </c>
      <c r="P80" s="20" t="n">
        <v>0</v>
      </c>
      <c r="Q80" s="18" t="n">
        <v>0.960362</v>
      </c>
      <c r="R80" s="20" t="n">
        <v>0.53324277</v>
      </c>
    </row>
    <row r="81" spans="1:18">
      <c r="A81" s="15" t="s">
        <v>505</v>
      </c>
      <c r="B81" s="17" t="n">
        <v>870</v>
      </c>
      <c r="C81" s="18">
        <f>(731.0/B81*100)</f>
        <v/>
      </c>
      <c r="D81" s="19" t="n">
        <v>139</v>
      </c>
      <c r="E81" s="18" t="n">
        <v>22.56645359</v>
      </c>
      <c r="F81" s="20" t="n">
        <v>4.17806995</v>
      </c>
      <c r="G81" s="18" t="n">
        <v>64.77044504</v>
      </c>
      <c r="H81" s="20" t="n">
        <v>4.30364065</v>
      </c>
      <c r="I81" s="18" t="n">
        <v>0</v>
      </c>
      <c r="J81" s="20" t="n">
        <v>0</v>
      </c>
      <c r="K81" s="18" t="n">
        <v>3.09970514</v>
      </c>
      <c r="L81" s="20" t="n">
        <v>1.61802304</v>
      </c>
      <c r="M81" s="18" t="n">
        <v>0</v>
      </c>
      <c r="N81" s="20" t="n">
        <v>0</v>
      </c>
      <c r="O81" s="18" t="n">
        <v>0</v>
      </c>
      <c r="P81" s="20" t="n">
        <v>0</v>
      </c>
      <c r="Q81" s="18" t="n">
        <v>9.56339622</v>
      </c>
      <c r="R81" s="20" t="n">
        <v>3.02416905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54.32161399</v>
      </c>
      <c r="F44" s="20" t="n">
        <v>2.51686262</v>
      </c>
      <c r="G44" s="18" t="n">
        <v>41.31395598</v>
      </c>
      <c r="H44" s="20" t="n">
        <v>2.49189949</v>
      </c>
      <c r="I44" s="18" t="n">
        <v>0</v>
      </c>
      <c r="J44" s="20" t="n">
        <v>0</v>
      </c>
      <c r="K44" s="18" t="n">
        <v>1.73441602</v>
      </c>
      <c r="L44" s="20" t="n">
        <v>0.67073593</v>
      </c>
      <c r="M44" s="18" t="n">
        <v>0</v>
      </c>
      <c r="N44" s="20" t="n">
        <v>0</v>
      </c>
      <c r="O44" s="18" t="n">
        <v>0</v>
      </c>
      <c r="P44" s="20" t="n">
        <v>0</v>
      </c>
      <c r="Q44" s="18" t="n">
        <v>2.63001401</v>
      </c>
      <c r="R44" s="20" t="n">
        <v>0.73378853</v>
      </c>
    </row>
    <row r="45" spans="1:18">
      <c r="A45" s="15" t="s">
        <v>468</v>
      </c>
      <c r="B45" s="17" t="n">
        <v>2670</v>
      </c>
      <c r="C45" s="18">
        <f>(2206.0/B45*100)</f>
        <v/>
      </c>
      <c r="D45" s="19" t="n">
        <v>464</v>
      </c>
      <c r="E45" s="18" t="n">
        <v>80.21881831</v>
      </c>
      <c r="F45" s="20" t="n">
        <v>2.08583434</v>
      </c>
      <c r="G45" s="18" t="n">
        <v>10.47741553</v>
      </c>
      <c r="H45" s="20" t="n">
        <v>1.57399456</v>
      </c>
      <c r="I45" s="18" t="n">
        <v>0</v>
      </c>
      <c r="J45" s="20" t="n">
        <v>0</v>
      </c>
      <c r="K45" s="18" t="n">
        <v>6.17476955</v>
      </c>
      <c r="L45" s="20" t="n">
        <v>1.09107002</v>
      </c>
      <c r="M45" s="18" t="n">
        <v>0</v>
      </c>
      <c r="N45" s="20" t="n">
        <v>0</v>
      </c>
      <c r="O45" s="18" t="n">
        <v>0</v>
      </c>
      <c r="P45" s="20" t="n">
        <v>0</v>
      </c>
      <c r="Q45" s="18" t="n">
        <v>3.12899661</v>
      </c>
      <c r="R45" s="20" t="n">
        <v>0.78037193</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55.5906092</v>
      </c>
      <c r="F54" s="20" t="n">
        <v>2.70246706</v>
      </c>
      <c r="G54" s="18" t="n">
        <v>40.52544305</v>
      </c>
      <c r="H54" s="20" t="n">
        <v>2.54118322</v>
      </c>
      <c r="I54" s="18" t="n">
        <v>0</v>
      </c>
      <c r="J54" s="20" t="n">
        <v>0</v>
      </c>
      <c r="K54" s="18" t="n">
        <v>1.60860854</v>
      </c>
      <c r="L54" s="20" t="n">
        <v>0.5527223999999999</v>
      </c>
      <c r="M54" s="18" t="n">
        <v>0</v>
      </c>
      <c r="N54" s="20" t="n">
        <v>0</v>
      </c>
      <c r="O54" s="18" t="n">
        <v>0</v>
      </c>
      <c r="P54" s="20" t="n">
        <v>0</v>
      </c>
      <c r="Q54" s="18" t="n">
        <v>2.27533921</v>
      </c>
      <c r="R54" s="20" t="n">
        <v>0.64592828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78.79668615</v>
      </c>
      <c r="F56" s="20" t="n">
        <v>1.98121622</v>
      </c>
      <c r="G56" s="18" t="n">
        <v>17.33599243</v>
      </c>
      <c r="H56" s="20" t="n">
        <v>1.79480475</v>
      </c>
      <c r="I56" s="18" t="n">
        <v>0</v>
      </c>
      <c r="J56" s="20" t="n">
        <v>0</v>
      </c>
      <c r="K56" s="18" t="n">
        <v>0.83027756</v>
      </c>
      <c r="L56" s="20" t="n">
        <v>0.35687989</v>
      </c>
      <c r="M56" s="18" t="n">
        <v>0</v>
      </c>
      <c r="N56" s="20" t="n">
        <v>0</v>
      </c>
      <c r="O56" s="18" t="n">
        <v>0</v>
      </c>
      <c r="P56" s="20" t="n">
        <v>0</v>
      </c>
      <c r="Q56" s="18" t="n">
        <v>3.03704386</v>
      </c>
      <c r="R56" s="20" t="n">
        <v>1.13739423</v>
      </c>
    </row>
    <row r="57" spans="1:18">
      <c r="A57" s="15" t="s">
        <v>480</v>
      </c>
      <c r="B57" s="17" t="n">
        <v>3737</v>
      </c>
      <c r="C57" s="18">
        <f>(3112.0/B57*100)</f>
        <v/>
      </c>
      <c r="D57" s="19" t="n">
        <v>625</v>
      </c>
      <c r="E57" s="18" t="n">
        <v>62.16371321</v>
      </c>
      <c r="F57" s="20" t="n">
        <v>2.2840523</v>
      </c>
      <c r="G57" s="18" t="n">
        <v>34.02466323</v>
      </c>
      <c r="H57" s="20" t="n">
        <v>2.31505485</v>
      </c>
      <c r="I57" s="18" t="n">
        <v>0</v>
      </c>
      <c r="J57" s="20" t="n">
        <v>0</v>
      </c>
      <c r="K57" s="18" t="n">
        <v>2.61802538</v>
      </c>
      <c r="L57" s="20" t="n">
        <v>0.74307239</v>
      </c>
      <c r="M57" s="18" t="n">
        <v>0</v>
      </c>
      <c r="N57" s="20" t="n">
        <v>0</v>
      </c>
      <c r="O57" s="18" t="n">
        <v>0</v>
      </c>
      <c r="P57" s="20" t="n">
        <v>0</v>
      </c>
      <c r="Q57" s="18" t="n">
        <v>1.19359819</v>
      </c>
      <c r="R57" s="20" t="n">
        <v>0.50854291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76.74314385</v>
      </c>
      <c r="F59" s="20" t="n">
        <v>2.53748678</v>
      </c>
      <c r="G59" s="18" t="n">
        <v>20.42256434</v>
      </c>
      <c r="H59" s="20" t="n">
        <v>2.54942929</v>
      </c>
      <c r="I59" s="18" t="n">
        <v>0</v>
      </c>
      <c r="J59" s="20" t="n">
        <v>0</v>
      </c>
      <c r="K59" s="18" t="n">
        <v>0.7363535</v>
      </c>
      <c r="L59" s="20" t="n">
        <v>0.37391118</v>
      </c>
      <c r="M59" s="18" t="n">
        <v>0.08700629</v>
      </c>
      <c r="N59" s="20" t="n">
        <v>0.08704136</v>
      </c>
      <c r="O59" s="18" t="n">
        <v>0</v>
      </c>
      <c r="P59" s="20" t="n">
        <v>0</v>
      </c>
      <c r="Q59" s="18" t="n">
        <v>2.01093201</v>
      </c>
      <c r="R59" s="20" t="n">
        <v>1.08105994</v>
      </c>
    </row>
    <row r="60" spans="1:18">
      <c r="A60" s="15" t="s">
        <v>484</v>
      </c>
      <c r="B60" s="17" t="n">
        <v>2451</v>
      </c>
      <c r="C60" s="18">
        <f>(2026.0/B60*100)</f>
        <v/>
      </c>
      <c r="D60" s="19" t="n">
        <v>425</v>
      </c>
      <c r="E60" s="18" t="n">
        <v>52.66745175</v>
      </c>
      <c r="F60" s="20" t="n">
        <v>2.72559627</v>
      </c>
      <c r="G60" s="18" t="n">
        <v>32.38117835</v>
      </c>
      <c r="H60" s="20" t="n">
        <v>2.68013589</v>
      </c>
      <c r="I60" s="18" t="n">
        <v>0</v>
      </c>
      <c r="J60" s="20" t="n">
        <v>0</v>
      </c>
      <c r="K60" s="18" t="n">
        <v>5.2340712</v>
      </c>
      <c r="L60" s="20" t="n">
        <v>1.08027027</v>
      </c>
      <c r="M60" s="18" t="n">
        <v>0</v>
      </c>
      <c r="N60" s="20" t="n">
        <v>0</v>
      </c>
      <c r="O60" s="18" t="n">
        <v>0</v>
      </c>
      <c r="P60" s="20" t="n">
        <v>0</v>
      </c>
      <c r="Q60" s="18" t="n">
        <v>9.717298700000001</v>
      </c>
      <c r="R60" s="20" t="n">
        <v>1.75063108</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61.51451006</v>
      </c>
      <c r="F63" s="20" t="n">
        <v>2.74870911</v>
      </c>
      <c r="G63" s="18" t="n">
        <v>29.52957476</v>
      </c>
      <c r="H63" s="20" t="n">
        <v>2.48199098</v>
      </c>
      <c r="I63" s="18" t="n">
        <v>0</v>
      </c>
      <c r="J63" s="20" t="n">
        <v>0</v>
      </c>
      <c r="K63" s="18" t="n">
        <v>2.80503952</v>
      </c>
      <c r="L63" s="20" t="n">
        <v>0.91612212</v>
      </c>
      <c r="M63" s="18" t="n">
        <v>0</v>
      </c>
      <c r="N63" s="20" t="n">
        <v>0</v>
      </c>
      <c r="O63" s="18" t="n">
        <v>0</v>
      </c>
      <c r="P63" s="20" t="n">
        <v>0</v>
      </c>
      <c r="Q63" s="18" t="n">
        <v>6.15087566</v>
      </c>
      <c r="R63" s="20" t="n">
        <v>1.25694564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31.75613184</v>
      </c>
      <c r="F65" s="20" t="n">
        <v>2.88839139</v>
      </c>
      <c r="G65" s="18" t="n">
        <v>65.54780606999999</v>
      </c>
      <c r="H65" s="20" t="n">
        <v>3.02996228</v>
      </c>
      <c r="I65" s="18" t="n">
        <v>0</v>
      </c>
      <c r="J65" s="20" t="n">
        <v>0</v>
      </c>
      <c r="K65" s="18" t="n">
        <v>1.79124243</v>
      </c>
      <c r="L65" s="20" t="n">
        <v>0.81210295</v>
      </c>
      <c r="M65" s="18" t="n">
        <v>0</v>
      </c>
      <c r="N65" s="20" t="n">
        <v>0</v>
      </c>
      <c r="O65" s="18" t="n">
        <v>0</v>
      </c>
      <c r="P65" s="20" t="n">
        <v>0</v>
      </c>
      <c r="Q65" s="18" t="n">
        <v>0.90481966</v>
      </c>
      <c r="R65" s="20" t="n">
        <v>0.53253546</v>
      </c>
    </row>
    <row r="66" spans="1:18">
      <c r="A66" s="15" t="s">
        <v>490</v>
      </c>
      <c r="B66" s="17" t="n">
        <v>2634</v>
      </c>
      <c r="C66" s="18">
        <f>(2184.0/B66*100)</f>
        <v/>
      </c>
      <c r="D66" s="19" t="n">
        <v>450</v>
      </c>
      <c r="E66" s="18" t="n">
        <v>41.2744722</v>
      </c>
      <c r="F66" s="20" t="n">
        <v>2.40131896</v>
      </c>
      <c r="G66" s="18" t="n">
        <v>50.61772906</v>
      </c>
      <c r="H66" s="20" t="n">
        <v>2.14163101</v>
      </c>
      <c r="I66" s="18" t="n">
        <v>0</v>
      </c>
      <c r="J66" s="20" t="n">
        <v>0</v>
      </c>
      <c r="K66" s="18" t="n">
        <v>4.62121778</v>
      </c>
      <c r="L66" s="20" t="n">
        <v>0.85393656</v>
      </c>
      <c r="M66" s="18" t="n">
        <v>0</v>
      </c>
      <c r="N66" s="20" t="n">
        <v>0</v>
      </c>
      <c r="O66" s="18" t="n">
        <v>0</v>
      </c>
      <c r="P66" s="20" t="n">
        <v>0</v>
      </c>
      <c r="Q66" s="18" t="n">
        <v>3.48658096</v>
      </c>
      <c r="R66" s="20" t="n">
        <v>1.0835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57.05780363</v>
      </c>
      <c r="F69" s="20" t="n">
        <v>5.90259703</v>
      </c>
      <c r="G69" s="18" t="n">
        <v>42.31227528</v>
      </c>
      <c r="H69" s="20" t="n">
        <v>6.01313594</v>
      </c>
      <c r="I69" s="18" t="n">
        <v>0</v>
      </c>
      <c r="J69" s="20" t="n">
        <v>0</v>
      </c>
      <c r="K69" s="18" t="n">
        <v>0</v>
      </c>
      <c r="L69" s="20" t="n">
        <v>0</v>
      </c>
      <c r="M69" s="18" t="n">
        <v>0</v>
      </c>
      <c r="N69" s="20" t="n">
        <v>0</v>
      </c>
      <c r="O69" s="18" t="n">
        <v>0</v>
      </c>
      <c r="P69" s="20" t="n">
        <v>0</v>
      </c>
      <c r="Q69" s="18" t="n">
        <v>0.62992108</v>
      </c>
      <c r="R69" s="20" t="n">
        <v>0.62431342</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55.38061292</v>
      </c>
      <c r="F71" s="20" t="n">
        <v>3.15442521</v>
      </c>
      <c r="G71" s="18" t="n">
        <v>44.36095702</v>
      </c>
      <c r="H71" s="20" t="n">
        <v>3.12988557</v>
      </c>
      <c r="I71" s="18" t="n">
        <v>0</v>
      </c>
      <c r="J71" s="20" t="n">
        <v>0</v>
      </c>
      <c r="K71" s="18" t="n">
        <v>0.25843005</v>
      </c>
      <c r="L71" s="20" t="n">
        <v>0.25804187</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40.18056391</v>
      </c>
      <c r="F76" s="20" t="n">
        <v>2.55994205</v>
      </c>
      <c r="G76" s="18" t="n">
        <v>52.05580856</v>
      </c>
      <c r="H76" s="20" t="n">
        <v>2.49506855</v>
      </c>
      <c r="I76" s="18" t="n">
        <v>0</v>
      </c>
      <c r="J76" s="20" t="n">
        <v>0</v>
      </c>
      <c r="K76" s="18" t="n">
        <v>5.27527874</v>
      </c>
      <c r="L76" s="20" t="n">
        <v>1.37040333</v>
      </c>
      <c r="M76" s="18" t="n">
        <v>0</v>
      </c>
      <c r="N76" s="20" t="n">
        <v>0</v>
      </c>
      <c r="O76" s="18" t="n">
        <v>0</v>
      </c>
      <c r="P76" s="20" t="n">
        <v>0</v>
      </c>
      <c r="Q76" s="18" t="n">
        <v>2.48834879</v>
      </c>
      <c r="R76" s="20" t="n">
        <v>0.76482396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32.47793997</v>
      </c>
      <c r="F80" s="20" t="n">
        <v>2.50434666</v>
      </c>
      <c r="G80" s="18" t="n">
        <v>67.34605064</v>
      </c>
      <c r="H80" s="20" t="n">
        <v>2.53587373</v>
      </c>
      <c r="I80" s="18" t="n">
        <v>0</v>
      </c>
      <c r="J80" s="20" t="n">
        <v>0</v>
      </c>
      <c r="K80" s="18" t="n">
        <v>0</v>
      </c>
      <c r="L80" s="20" t="n">
        <v>0</v>
      </c>
      <c r="M80" s="18" t="n">
        <v>0</v>
      </c>
      <c r="N80" s="20" t="n">
        <v>0</v>
      </c>
      <c r="O80" s="18" t="n">
        <v>0</v>
      </c>
      <c r="P80" s="20" t="n">
        <v>0</v>
      </c>
      <c r="Q80" s="18" t="n">
        <v>0.1760094</v>
      </c>
      <c r="R80" s="20" t="n">
        <v>0.24860248</v>
      </c>
    </row>
    <row r="81" spans="1:18">
      <c r="A81" s="15" t="s">
        <v>505</v>
      </c>
      <c r="B81" s="17" t="n">
        <v>870</v>
      </c>
      <c r="C81" s="18">
        <f>(731.0/B81*100)</f>
        <v/>
      </c>
      <c r="D81" s="19" t="n">
        <v>139</v>
      </c>
      <c r="E81" s="18" t="n">
        <v>27.34563566</v>
      </c>
      <c r="F81" s="20" t="n">
        <v>4.68005452</v>
      </c>
      <c r="G81" s="18" t="n">
        <v>64.46639510999999</v>
      </c>
      <c r="H81" s="20" t="n">
        <v>4.77904241</v>
      </c>
      <c r="I81" s="18" t="n">
        <v>0</v>
      </c>
      <c r="J81" s="20" t="n">
        <v>0</v>
      </c>
      <c r="K81" s="18" t="n">
        <v>3.09970514</v>
      </c>
      <c r="L81" s="20" t="n">
        <v>1.61802304</v>
      </c>
      <c r="M81" s="18" t="n">
        <v>0</v>
      </c>
      <c r="N81" s="20" t="n">
        <v>0</v>
      </c>
      <c r="O81" s="18" t="n">
        <v>0</v>
      </c>
      <c r="P81" s="20" t="n">
        <v>0</v>
      </c>
      <c r="Q81" s="18" t="n">
        <v>5.08826409</v>
      </c>
      <c r="R81" s="20" t="n">
        <v>1.94239442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41.35651164</v>
      </c>
      <c r="F44" s="20" t="n">
        <v>2.8659117</v>
      </c>
      <c r="G44" s="18" t="n">
        <v>40.36333971</v>
      </c>
      <c r="H44" s="20" t="n">
        <v>2.58860888</v>
      </c>
      <c r="I44" s="18" t="n">
        <v>0</v>
      </c>
      <c r="J44" s="20" t="n">
        <v>0</v>
      </c>
      <c r="K44" s="18" t="n">
        <v>1.89943778</v>
      </c>
      <c r="L44" s="20" t="n">
        <v>0.69542224</v>
      </c>
      <c r="M44" s="18" t="n">
        <v>0</v>
      </c>
      <c r="N44" s="20" t="n">
        <v>0</v>
      </c>
      <c r="O44" s="18" t="n">
        <v>0</v>
      </c>
      <c r="P44" s="20" t="n">
        <v>0</v>
      </c>
      <c r="Q44" s="18" t="n">
        <v>16.38071088</v>
      </c>
      <c r="R44" s="20" t="n">
        <v>2.48388978</v>
      </c>
    </row>
    <row r="45" spans="1:18">
      <c r="A45" s="15" t="s">
        <v>468</v>
      </c>
      <c r="B45" s="17" t="n">
        <v>2670</v>
      </c>
      <c r="C45" s="18">
        <f>(2206.0/B45*100)</f>
        <v/>
      </c>
      <c r="D45" s="19" t="n">
        <v>464</v>
      </c>
      <c r="E45" s="18" t="n">
        <v>44.8930118</v>
      </c>
      <c r="F45" s="20" t="n">
        <v>2.44561987</v>
      </c>
      <c r="G45" s="18" t="n">
        <v>26.02077523</v>
      </c>
      <c r="H45" s="20" t="n">
        <v>2.02390664</v>
      </c>
      <c r="I45" s="18" t="n">
        <v>0</v>
      </c>
      <c r="J45" s="20" t="n">
        <v>0</v>
      </c>
      <c r="K45" s="18" t="n">
        <v>6.93321139</v>
      </c>
      <c r="L45" s="20" t="n">
        <v>1.10085218</v>
      </c>
      <c r="M45" s="18" t="n">
        <v>0</v>
      </c>
      <c r="N45" s="20" t="n">
        <v>0</v>
      </c>
      <c r="O45" s="18" t="n">
        <v>0</v>
      </c>
      <c r="P45" s="20" t="n">
        <v>0</v>
      </c>
      <c r="Q45" s="18" t="n">
        <v>22.15300157</v>
      </c>
      <c r="R45" s="20" t="n">
        <v>2.1215163</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17.57868083</v>
      </c>
      <c r="F54" s="20" t="n">
        <v>1.93923227</v>
      </c>
      <c r="G54" s="18" t="n">
        <v>53.14562519</v>
      </c>
      <c r="H54" s="20" t="n">
        <v>2.37310456</v>
      </c>
      <c r="I54" s="18" t="n">
        <v>0</v>
      </c>
      <c r="J54" s="20" t="n">
        <v>0</v>
      </c>
      <c r="K54" s="18" t="n">
        <v>1.81573222</v>
      </c>
      <c r="L54" s="20" t="n">
        <v>0.5873936</v>
      </c>
      <c r="M54" s="18" t="n">
        <v>0.19770907</v>
      </c>
      <c r="N54" s="20" t="n">
        <v>0.19773214</v>
      </c>
      <c r="O54" s="18" t="n">
        <v>0.18118415</v>
      </c>
      <c r="P54" s="20" t="n">
        <v>0.18330257</v>
      </c>
      <c r="Q54" s="18" t="n">
        <v>27.08106854</v>
      </c>
      <c r="R54" s="20" t="n">
        <v>2.19451491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54.34678119</v>
      </c>
      <c r="F56" s="20" t="n">
        <v>2.3330038</v>
      </c>
      <c r="G56" s="18" t="n">
        <v>37.0917104</v>
      </c>
      <c r="H56" s="20" t="n">
        <v>2.19456196</v>
      </c>
      <c r="I56" s="18" t="n">
        <v>0</v>
      </c>
      <c r="J56" s="20" t="n">
        <v>0</v>
      </c>
      <c r="K56" s="18" t="n">
        <v>1.09246912</v>
      </c>
      <c r="L56" s="20" t="n">
        <v>0.40184022</v>
      </c>
      <c r="M56" s="18" t="n">
        <v>0</v>
      </c>
      <c r="N56" s="20" t="n">
        <v>0</v>
      </c>
      <c r="O56" s="18" t="n">
        <v>0</v>
      </c>
      <c r="P56" s="20" t="n">
        <v>0</v>
      </c>
      <c r="Q56" s="18" t="n">
        <v>7.46903929</v>
      </c>
      <c r="R56" s="20" t="n">
        <v>1.54107781</v>
      </c>
    </row>
    <row r="57" spans="1:18">
      <c r="A57" s="15" t="s">
        <v>480</v>
      </c>
      <c r="B57" s="17" t="n">
        <v>3737</v>
      </c>
      <c r="C57" s="18">
        <f>(3112.0/B57*100)</f>
        <v/>
      </c>
      <c r="D57" s="19" t="n">
        <v>625</v>
      </c>
      <c r="E57" s="18" t="n">
        <v>26.01122061</v>
      </c>
      <c r="F57" s="20" t="n">
        <v>1.89598291</v>
      </c>
      <c r="G57" s="18" t="n">
        <v>60.34137023</v>
      </c>
      <c r="H57" s="20" t="n">
        <v>2.52524797</v>
      </c>
      <c r="I57" s="18" t="n">
        <v>0</v>
      </c>
      <c r="J57" s="20" t="n">
        <v>0</v>
      </c>
      <c r="K57" s="18" t="n">
        <v>3.31514899</v>
      </c>
      <c r="L57" s="20" t="n">
        <v>0.78726753</v>
      </c>
      <c r="M57" s="18" t="n">
        <v>0</v>
      </c>
      <c r="N57" s="20" t="n">
        <v>0</v>
      </c>
      <c r="O57" s="18" t="n">
        <v>0</v>
      </c>
      <c r="P57" s="20" t="n">
        <v>0</v>
      </c>
      <c r="Q57" s="18" t="n">
        <v>10.33226018</v>
      </c>
      <c r="R57" s="20" t="n">
        <v>1.34743973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67.35107118000001</v>
      </c>
      <c r="F59" s="20" t="n">
        <v>2.82809205</v>
      </c>
      <c r="G59" s="18" t="n">
        <v>12.86708908</v>
      </c>
      <c r="H59" s="20" t="n">
        <v>1.81983175</v>
      </c>
      <c r="I59" s="18" t="n">
        <v>0</v>
      </c>
      <c r="J59" s="20" t="n">
        <v>0</v>
      </c>
      <c r="K59" s="18" t="n">
        <v>1.01402296</v>
      </c>
      <c r="L59" s="20" t="n">
        <v>0.45809953</v>
      </c>
      <c r="M59" s="18" t="n">
        <v>0.08700629</v>
      </c>
      <c r="N59" s="20" t="n">
        <v>0.08704136</v>
      </c>
      <c r="O59" s="18" t="n">
        <v>0</v>
      </c>
      <c r="P59" s="20" t="n">
        <v>0</v>
      </c>
      <c r="Q59" s="18" t="n">
        <v>18.68081049</v>
      </c>
      <c r="R59" s="20" t="n">
        <v>2.39899017</v>
      </c>
    </row>
    <row r="60" spans="1:18">
      <c r="A60" s="15" t="s">
        <v>484</v>
      </c>
      <c r="B60" s="17" t="n">
        <v>2451</v>
      </c>
      <c r="C60" s="18">
        <f>(2026.0/B60*100)</f>
        <v/>
      </c>
      <c r="D60" s="19" t="n">
        <v>425</v>
      </c>
      <c r="E60" s="18" t="n">
        <v>19.72979578</v>
      </c>
      <c r="F60" s="20" t="n">
        <v>2.17641771</v>
      </c>
      <c r="G60" s="18" t="n">
        <v>43.89230459</v>
      </c>
      <c r="H60" s="20" t="n">
        <v>3.12455143</v>
      </c>
      <c r="I60" s="18" t="n">
        <v>0</v>
      </c>
      <c r="J60" s="20" t="n">
        <v>0</v>
      </c>
      <c r="K60" s="18" t="n">
        <v>5.72454876</v>
      </c>
      <c r="L60" s="20" t="n">
        <v>1.1342074</v>
      </c>
      <c r="M60" s="18" t="n">
        <v>0</v>
      </c>
      <c r="N60" s="20" t="n">
        <v>0</v>
      </c>
      <c r="O60" s="18" t="n">
        <v>0</v>
      </c>
      <c r="P60" s="20" t="n">
        <v>0</v>
      </c>
      <c r="Q60" s="18" t="n">
        <v>30.65335086</v>
      </c>
      <c r="R60" s="20" t="n">
        <v>2.67765318</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27.46586645</v>
      </c>
      <c r="F63" s="20" t="n">
        <v>2.66976909</v>
      </c>
      <c r="G63" s="18" t="n">
        <v>34.10400479</v>
      </c>
      <c r="H63" s="20" t="n">
        <v>2.4434499</v>
      </c>
      <c r="I63" s="18" t="n">
        <v>0</v>
      </c>
      <c r="J63" s="20" t="n">
        <v>0</v>
      </c>
      <c r="K63" s="18" t="n">
        <v>3.17695394</v>
      </c>
      <c r="L63" s="20" t="n">
        <v>0.96459377</v>
      </c>
      <c r="M63" s="18" t="n">
        <v>0</v>
      </c>
      <c r="N63" s="20" t="n">
        <v>0</v>
      </c>
      <c r="O63" s="18" t="n">
        <v>0.1820212</v>
      </c>
      <c r="P63" s="20" t="n">
        <v>0.18166465</v>
      </c>
      <c r="Q63" s="18" t="n">
        <v>35.07115362</v>
      </c>
      <c r="R63" s="20" t="n">
        <v>2.4419918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12.77896775</v>
      </c>
      <c r="F65" s="20" t="n">
        <v>1.81634696</v>
      </c>
      <c r="G65" s="18" t="n">
        <v>74.74499029</v>
      </c>
      <c r="H65" s="20" t="n">
        <v>2.71347936</v>
      </c>
      <c r="I65" s="18" t="n">
        <v>0</v>
      </c>
      <c r="J65" s="20" t="n">
        <v>0</v>
      </c>
      <c r="K65" s="18" t="n">
        <v>2.22714346</v>
      </c>
      <c r="L65" s="20" t="n">
        <v>1.0739082</v>
      </c>
      <c r="M65" s="18" t="n">
        <v>0</v>
      </c>
      <c r="N65" s="20" t="n">
        <v>0</v>
      </c>
      <c r="O65" s="18" t="n">
        <v>0</v>
      </c>
      <c r="P65" s="20" t="n">
        <v>0</v>
      </c>
      <c r="Q65" s="18" t="n">
        <v>10.2488985</v>
      </c>
      <c r="R65" s="20" t="n">
        <v>2.06674989</v>
      </c>
    </row>
    <row r="66" spans="1:18">
      <c r="A66" s="15" t="s">
        <v>490</v>
      </c>
      <c r="B66" s="17" t="n">
        <v>2634</v>
      </c>
      <c r="C66" s="18">
        <f>(2184.0/B66*100)</f>
        <v/>
      </c>
      <c r="D66" s="19" t="n">
        <v>450</v>
      </c>
      <c r="E66" s="18" t="n">
        <v>29.50082003</v>
      </c>
      <c r="F66" s="20" t="n">
        <v>2.25449076</v>
      </c>
      <c r="G66" s="18" t="n">
        <v>41.20843559</v>
      </c>
      <c r="H66" s="20" t="n">
        <v>2.17570544</v>
      </c>
      <c r="I66" s="18" t="n">
        <v>0</v>
      </c>
      <c r="J66" s="20" t="n">
        <v>0</v>
      </c>
      <c r="K66" s="18" t="n">
        <v>5.29133499</v>
      </c>
      <c r="L66" s="20" t="n">
        <v>0.89355526</v>
      </c>
      <c r="M66" s="18" t="n">
        <v>0</v>
      </c>
      <c r="N66" s="20" t="n">
        <v>0</v>
      </c>
      <c r="O66" s="18" t="n">
        <v>0</v>
      </c>
      <c r="P66" s="20" t="n">
        <v>0</v>
      </c>
      <c r="Q66" s="18" t="n">
        <v>23.99940938</v>
      </c>
      <c r="R66" s="20" t="n">
        <v>2.20768131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28.9610925</v>
      </c>
      <c r="F69" s="20" t="n">
        <v>4.16364613</v>
      </c>
      <c r="G69" s="18" t="n">
        <v>61.46952615</v>
      </c>
      <c r="H69" s="20" t="n">
        <v>5.1729066</v>
      </c>
      <c r="I69" s="18" t="n">
        <v>0</v>
      </c>
      <c r="J69" s="20" t="n">
        <v>0</v>
      </c>
      <c r="K69" s="18" t="n">
        <v>0</v>
      </c>
      <c r="L69" s="20" t="n">
        <v>0</v>
      </c>
      <c r="M69" s="18" t="n">
        <v>0</v>
      </c>
      <c r="N69" s="20" t="n">
        <v>0</v>
      </c>
      <c r="O69" s="18" t="n">
        <v>0</v>
      </c>
      <c r="P69" s="20" t="n">
        <v>0</v>
      </c>
      <c r="Q69" s="18" t="n">
        <v>9.56938134</v>
      </c>
      <c r="R69" s="20" t="n">
        <v>3.6146296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45.34650586</v>
      </c>
      <c r="F71" s="20" t="n">
        <v>2.72808589</v>
      </c>
      <c r="G71" s="18" t="n">
        <v>50.19383019</v>
      </c>
      <c r="H71" s="20" t="n">
        <v>2.66703792</v>
      </c>
      <c r="I71" s="18" t="n">
        <v>0</v>
      </c>
      <c r="J71" s="20" t="n">
        <v>0</v>
      </c>
      <c r="K71" s="18" t="n">
        <v>0.25843005</v>
      </c>
      <c r="L71" s="20" t="n">
        <v>0.25804187</v>
      </c>
      <c r="M71" s="18" t="n">
        <v>0</v>
      </c>
      <c r="N71" s="20" t="n">
        <v>0</v>
      </c>
      <c r="O71" s="18" t="n">
        <v>0</v>
      </c>
      <c r="P71" s="20" t="n">
        <v>0</v>
      </c>
      <c r="Q71" s="18" t="n">
        <v>4.2012339</v>
      </c>
      <c r="R71" s="20" t="n">
        <v>1.08021619</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14.81726765</v>
      </c>
      <c r="F76" s="20" t="n">
        <v>1.96145838</v>
      </c>
      <c r="G76" s="18" t="n">
        <v>63.50580928</v>
      </c>
      <c r="H76" s="20" t="n">
        <v>2.76149007</v>
      </c>
      <c r="I76" s="18" t="n">
        <v>0</v>
      </c>
      <c r="J76" s="20" t="n">
        <v>0</v>
      </c>
      <c r="K76" s="18" t="n">
        <v>6.04865069</v>
      </c>
      <c r="L76" s="20" t="n">
        <v>1.46564438</v>
      </c>
      <c r="M76" s="18" t="n">
        <v>0</v>
      </c>
      <c r="N76" s="20" t="n">
        <v>0</v>
      </c>
      <c r="O76" s="18" t="n">
        <v>0</v>
      </c>
      <c r="P76" s="20" t="n">
        <v>0</v>
      </c>
      <c r="Q76" s="18" t="n">
        <v>15.62827238</v>
      </c>
      <c r="R76" s="20" t="n">
        <v>2.21643261</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40.78913342</v>
      </c>
      <c r="F80" s="20" t="n">
        <v>2.46575613</v>
      </c>
      <c r="G80" s="18" t="n">
        <v>57.52219366</v>
      </c>
      <c r="H80" s="20" t="n">
        <v>2.41159601</v>
      </c>
      <c r="I80" s="18" t="n">
        <v>0</v>
      </c>
      <c r="J80" s="20" t="n">
        <v>0</v>
      </c>
      <c r="K80" s="18" t="n">
        <v>0</v>
      </c>
      <c r="L80" s="20" t="n">
        <v>0</v>
      </c>
      <c r="M80" s="18" t="n">
        <v>0</v>
      </c>
      <c r="N80" s="20" t="n">
        <v>0</v>
      </c>
      <c r="O80" s="18" t="n">
        <v>0</v>
      </c>
      <c r="P80" s="20" t="n">
        <v>0</v>
      </c>
      <c r="Q80" s="18" t="n">
        <v>1.68867292</v>
      </c>
      <c r="R80" s="20" t="n">
        <v>0.70667464</v>
      </c>
    </row>
    <row r="81" spans="1:18">
      <c r="A81" s="15" t="s">
        <v>505</v>
      </c>
      <c r="B81" s="17" t="n">
        <v>870</v>
      </c>
      <c r="C81" s="18">
        <f>(731.0/B81*100)</f>
        <v/>
      </c>
      <c r="D81" s="19" t="n">
        <v>139</v>
      </c>
      <c r="E81" s="18" t="n">
        <v>10.23441994</v>
      </c>
      <c r="F81" s="20" t="n">
        <v>2.79795664</v>
      </c>
      <c r="G81" s="18" t="n">
        <v>76.14851290999999</v>
      </c>
      <c r="H81" s="20" t="n">
        <v>3.97022877</v>
      </c>
      <c r="I81" s="18" t="n">
        <v>0</v>
      </c>
      <c r="J81" s="20" t="n">
        <v>0</v>
      </c>
      <c r="K81" s="18" t="n">
        <v>3.09970514</v>
      </c>
      <c r="L81" s="20" t="n">
        <v>1.61802304</v>
      </c>
      <c r="M81" s="18" t="n">
        <v>0</v>
      </c>
      <c r="N81" s="20" t="n">
        <v>0</v>
      </c>
      <c r="O81" s="18" t="n">
        <v>0</v>
      </c>
      <c r="P81" s="20" t="n">
        <v>0</v>
      </c>
      <c r="Q81" s="18" t="n">
        <v>10.51736202</v>
      </c>
      <c r="R81" s="20" t="n">
        <v>2.4584234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16.75995871</v>
      </c>
      <c r="F44" s="20" t="n">
        <v>2.21033699</v>
      </c>
      <c r="G44" s="18" t="n">
        <v>78.84014445</v>
      </c>
      <c r="H44" s="20" t="n">
        <v>2.41958126</v>
      </c>
      <c r="I44" s="18" t="n">
        <v>0</v>
      </c>
      <c r="J44" s="20" t="n">
        <v>0</v>
      </c>
      <c r="K44" s="18" t="n">
        <v>2.32226959</v>
      </c>
      <c r="L44" s="20" t="n">
        <v>0.78047772</v>
      </c>
      <c r="M44" s="18" t="n">
        <v>0</v>
      </c>
      <c r="N44" s="20" t="n">
        <v>0</v>
      </c>
      <c r="O44" s="18" t="n">
        <v>1.28301682</v>
      </c>
      <c r="P44" s="20" t="n">
        <v>0.90683282</v>
      </c>
      <c r="Q44" s="18" t="n">
        <v>0.79461043</v>
      </c>
      <c r="R44" s="20" t="n">
        <v>0.39427353</v>
      </c>
    </row>
    <row r="45" spans="1:18">
      <c r="A45" s="15" t="s">
        <v>468</v>
      </c>
      <c r="B45" s="17" t="n">
        <v>2670</v>
      </c>
      <c r="C45" s="18">
        <f>(2206.0/B45*100)</f>
        <v/>
      </c>
      <c r="D45" s="19" t="n">
        <v>464</v>
      </c>
      <c r="E45" s="18" t="n">
        <v>26.56626855</v>
      </c>
      <c r="F45" s="20" t="n">
        <v>1.96283159</v>
      </c>
      <c r="G45" s="18" t="n">
        <v>61.27695926</v>
      </c>
      <c r="H45" s="20" t="n">
        <v>2.21028046</v>
      </c>
      <c r="I45" s="18" t="n">
        <v>0</v>
      </c>
      <c r="J45" s="20" t="n">
        <v>0</v>
      </c>
      <c r="K45" s="18" t="n">
        <v>8.662513949999999</v>
      </c>
      <c r="L45" s="20" t="n">
        <v>1.23451307</v>
      </c>
      <c r="M45" s="18" t="n">
        <v>0.25961996</v>
      </c>
      <c r="N45" s="20" t="n">
        <v>0.24551601</v>
      </c>
      <c r="O45" s="18" t="n">
        <v>1.42659219</v>
      </c>
      <c r="P45" s="20" t="n">
        <v>0.59889</v>
      </c>
      <c r="Q45" s="18" t="n">
        <v>1.80804608</v>
      </c>
      <c r="R45" s="20" t="n">
        <v>0.6807264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25.22615992</v>
      </c>
      <c r="F54" s="20" t="n">
        <v>2.22331715</v>
      </c>
      <c r="G54" s="18" t="n">
        <v>71.81672917</v>
      </c>
      <c r="H54" s="20" t="n">
        <v>2.42948558</v>
      </c>
      <c r="I54" s="18" t="n">
        <v>0</v>
      </c>
      <c r="J54" s="20" t="n">
        <v>0</v>
      </c>
      <c r="K54" s="18" t="n">
        <v>1.81573222</v>
      </c>
      <c r="L54" s="20" t="n">
        <v>0.5873936</v>
      </c>
      <c r="M54" s="18" t="n">
        <v>0</v>
      </c>
      <c r="N54" s="20" t="n">
        <v>0</v>
      </c>
      <c r="O54" s="18" t="n">
        <v>0</v>
      </c>
      <c r="P54" s="20" t="n">
        <v>0</v>
      </c>
      <c r="Q54" s="18" t="n">
        <v>1.14137869</v>
      </c>
      <c r="R54" s="20" t="n">
        <v>0.44736662</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17.20223164</v>
      </c>
      <c r="F56" s="20" t="n">
        <v>1.85940879</v>
      </c>
      <c r="G56" s="18" t="n">
        <v>80.56334334</v>
      </c>
      <c r="H56" s="20" t="n">
        <v>1.87767081</v>
      </c>
      <c r="I56" s="18" t="n">
        <v>0</v>
      </c>
      <c r="J56" s="20" t="n">
        <v>0</v>
      </c>
      <c r="K56" s="18" t="n">
        <v>1.13526951</v>
      </c>
      <c r="L56" s="20" t="n">
        <v>0.40433801</v>
      </c>
      <c r="M56" s="18" t="n">
        <v>0.24061999</v>
      </c>
      <c r="N56" s="20" t="n">
        <v>0.24017814</v>
      </c>
      <c r="O56" s="18" t="n">
        <v>0</v>
      </c>
      <c r="P56" s="20" t="n">
        <v>0</v>
      </c>
      <c r="Q56" s="18" t="n">
        <v>0.85853552</v>
      </c>
      <c r="R56" s="20" t="n">
        <v>0.54870193</v>
      </c>
    </row>
    <row r="57" spans="1:18">
      <c r="A57" s="15" t="s">
        <v>480</v>
      </c>
      <c r="B57" s="17" t="n">
        <v>3737</v>
      </c>
      <c r="C57" s="18">
        <f>(3112.0/B57*100)</f>
        <v/>
      </c>
      <c r="D57" s="19" t="n">
        <v>625</v>
      </c>
      <c r="E57" s="18" t="n">
        <v>16.87616412</v>
      </c>
      <c r="F57" s="20" t="n">
        <v>1.61604792</v>
      </c>
      <c r="G57" s="18" t="n">
        <v>78.49741603</v>
      </c>
      <c r="H57" s="20" t="n">
        <v>1.91499414</v>
      </c>
      <c r="I57" s="18" t="n">
        <v>0</v>
      </c>
      <c r="J57" s="20" t="n">
        <v>0</v>
      </c>
      <c r="K57" s="18" t="n">
        <v>3.58742698</v>
      </c>
      <c r="L57" s="20" t="n">
        <v>0.81456242</v>
      </c>
      <c r="M57" s="18" t="n">
        <v>0</v>
      </c>
      <c r="N57" s="20" t="n">
        <v>0</v>
      </c>
      <c r="O57" s="18" t="n">
        <v>0</v>
      </c>
      <c r="P57" s="20" t="n">
        <v>0</v>
      </c>
      <c r="Q57" s="18" t="n">
        <v>1.03899287</v>
      </c>
      <c r="R57" s="20" t="n">
        <v>0.43386767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17.56986738</v>
      </c>
      <c r="F59" s="20" t="n">
        <v>2.53422589</v>
      </c>
      <c r="G59" s="18" t="n">
        <v>80.05688775</v>
      </c>
      <c r="H59" s="20" t="n">
        <v>2.67520204</v>
      </c>
      <c r="I59" s="18" t="n">
        <v>0</v>
      </c>
      <c r="J59" s="20" t="n">
        <v>0</v>
      </c>
      <c r="K59" s="18" t="n">
        <v>1.01402296</v>
      </c>
      <c r="L59" s="20" t="n">
        <v>0.45809953</v>
      </c>
      <c r="M59" s="18" t="n">
        <v>0</v>
      </c>
      <c r="N59" s="20" t="n">
        <v>0</v>
      </c>
      <c r="O59" s="18" t="n">
        <v>1.20241569</v>
      </c>
      <c r="P59" s="20" t="n">
        <v>0.66703281</v>
      </c>
      <c r="Q59" s="18" t="n">
        <v>0.15680622</v>
      </c>
      <c r="R59" s="20" t="n">
        <v>0.11672809</v>
      </c>
    </row>
    <row r="60" spans="1:18">
      <c r="A60" s="15" t="s">
        <v>484</v>
      </c>
      <c r="B60" s="17" t="n">
        <v>2451</v>
      </c>
      <c r="C60" s="18">
        <f>(2026.0/B60*100)</f>
        <v/>
      </c>
      <c r="D60" s="19" t="n">
        <v>425</v>
      </c>
      <c r="E60" s="18" t="n">
        <v>27.71682466</v>
      </c>
      <c r="F60" s="20" t="n">
        <v>2.55655357</v>
      </c>
      <c r="G60" s="18" t="n">
        <v>63.72499001</v>
      </c>
      <c r="H60" s="20" t="n">
        <v>2.75005119</v>
      </c>
      <c r="I60" s="18" t="n">
        <v>0</v>
      </c>
      <c r="J60" s="20" t="n">
        <v>0</v>
      </c>
      <c r="K60" s="18" t="n">
        <v>5.92527274</v>
      </c>
      <c r="L60" s="20" t="n">
        <v>1.15252209</v>
      </c>
      <c r="M60" s="18" t="n">
        <v>0.43130645</v>
      </c>
      <c r="N60" s="20" t="n">
        <v>0.42794219</v>
      </c>
      <c r="O60" s="18" t="n">
        <v>0.96886698</v>
      </c>
      <c r="P60" s="20" t="n">
        <v>0.5850064</v>
      </c>
      <c r="Q60" s="18" t="n">
        <v>1.23273916</v>
      </c>
      <c r="R60" s="20" t="n">
        <v>0.57141947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27.56261591</v>
      </c>
      <c r="F63" s="20" t="n">
        <v>2.4934339</v>
      </c>
      <c r="G63" s="18" t="n">
        <v>68.26309172000001</v>
      </c>
      <c r="H63" s="20" t="n">
        <v>2.47174005</v>
      </c>
      <c r="I63" s="18" t="n">
        <v>0</v>
      </c>
      <c r="J63" s="20" t="n">
        <v>0</v>
      </c>
      <c r="K63" s="18" t="n">
        <v>3.17695394</v>
      </c>
      <c r="L63" s="20" t="n">
        <v>0.96459377</v>
      </c>
      <c r="M63" s="18" t="n">
        <v>0</v>
      </c>
      <c r="N63" s="20" t="n">
        <v>0</v>
      </c>
      <c r="O63" s="18" t="n">
        <v>0</v>
      </c>
      <c r="P63" s="20" t="n">
        <v>0</v>
      </c>
      <c r="Q63" s="18" t="n">
        <v>0.99733844</v>
      </c>
      <c r="R63" s="20" t="n">
        <v>0.43916966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15.5454903</v>
      </c>
      <c r="F65" s="20" t="n">
        <v>1.99507843</v>
      </c>
      <c r="G65" s="18" t="n">
        <v>81.79146521</v>
      </c>
      <c r="H65" s="20" t="n">
        <v>2.20441107</v>
      </c>
      <c r="I65" s="18" t="n">
        <v>0</v>
      </c>
      <c r="J65" s="20" t="n">
        <v>0</v>
      </c>
      <c r="K65" s="18" t="n">
        <v>2.66304449</v>
      </c>
      <c r="L65" s="20" t="n">
        <v>1.14428305</v>
      </c>
      <c r="M65" s="18" t="n">
        <v>0</v>
      </c>
      <c r="N65" s="20" t="n">
        <v>0</v>
      </c>
      <c r="O65" s="18" t="n">
        <v>0</v>
      </c>
      <c r="P65" s="20" t="n">
        <v>0</v>
      </c>
      <c r="Q65" s="18" t="n">
        <v>0</v>
      </c>
      <c r="R65" s="20" t="n">
        <v>0</v>
      </c>
    </row>
    <row r="66" spans="1:18">
      <c r="A66" s="15" t="s">
        <v>490</v>
      </c>
      <c r="B66" s="17" t="n">
        <v>2634</v>
      </c>
      <c r="C66" s="18">
        <f>(2184.0/B66*100)</f>
        <v/>
      </c>
      <c r="D66" s="19" t="n">
        <v>450</v>
      </c>
      <c r="E66" s="18" t="n">
        <v>15.15190917</v>
      </c>
      <c r="F66" s="20" t="n">
        <v>1.67596861</v>
      </c>
      <c r="G66" s="18" t="n">
        <v>78.10955688999999</v>
      </c>
      <c r="H66" s="20" t="n">
        <v>2.0052749</v>
      </c>
      <c r="I66" s="18" t="n">
        <v>0</v>
      </c>
      <c r="J66" s="20" t="n">
        <v>0</v>
      </c>
      <c r="K66" s="18" t="n">
        <v>5.52193968</v>
      </c>
      <c r="L66" s="20" t="n">
        <v>0.91656607</v>
      </c>
      <c r="M66" s="18" t="n">
        <v>0.58669187</v>
      </c>
      <c r="N66" s="20" t="n">
        <v>0.4245859</v>
      </c>
      <c r="O66" s="18" t="n">
        <v>0</v>
      </c>
      <c r="P66" s="20" t="n">
        <v>0</v>
      </c>
      <c r="Q66" s="18" t="n">
        <v>0.62990238</v>
      </c>
      <c r="R66" s="20" t="n">
        <v>0.36390047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31.85702173</v>
      </c>
      <c r="F69" s="20" t="n">
        <v>6.12356053</v>
      </c>
      <c r="G69" s="18" t="n">
        <v>68.14297827</v>
      </c>
      <c r="H69" s="20" t="n">
        <v>6.12356053</v>
      </c>
      <c r="I69" s="18" t="n">
        <v>0</v>
      </c>
      <c r="J69" s="20" t="n">
        <v>0</v>
      </c>
      <c r="K69" s="18" t="n">
        <v>0</v>
      </c>
      <c r="L69" s="20" t="n">
        <v>0</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22.81811173</v>
      </c>
      <c r="F71" s="20" t="n">
        <v>2.27553812</v>
      </c>
      <c r="G71" s="18" t="n">
        <v>76.92345821000001</v>
      </c>
      <c r="H71" s="20" t="n">
        <v>2.32559503</v>
      </c>
      <c r="I71" s="18" t="n">
        <v>0</v>
      </c>
      <c r="J71" s="20" t="n">
        <v>0</v>
      </c>
      <c r="K71" s="18" t="n">
        <v>0.25843005</v>
      </c>
      <c r="L71" s="20" t="n">
        <v>0.25804187</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9.287803009999999</v>
      </c>
      <c r="F76" s="20" t="n">
        <v>1.43202273</v>
      </c>
      <c r="G76" s="18" t="n">
        <v>81.94110161</v>
      </c>
      <c r="H76" s="20" t="n">
        <v>2.03663808</v>
      </c>
      <c r="I76" s="18" t="n">
        <v>0</v>
      </c>
      <c r="J76" s="20" t="n">
        <v>0</v>
      </c>
      <c r="K76" s="18" t="n">
        <v>6.83833693</v>
      </c>
      <c r="L76" s="20" t="n">
        <v>1.50893787</v>
      </c>
      <c r="M76" s="18" t="n">
        <v>0</v>
      </c>
      <c r="N76" s="20" t="n">
        <v>0</v>
      </c>
      <c r="O76" s="18" t="n">
        <v>0</v>
      </c>
      <c r="P76" s="20" t="n">
        <v>0</v>
      </c>
      <c r="Q76" s="18" t="n">
        <v>1.93275844</v>
      </c>
      <c r="R76" s="20" t="n">
        <v>0.71211326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2.72274333</v>
      </c>
      <c r="F80" s="20" t="n">
        <v>0.77830613</v>
      </c>
      <c r="G80" s="18" t="n">
        <v>97.27725667</v>
      </c>
      <c r="H80" s="20" t="n">
        <v>0.77830613</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(731.0/B81*100)</f>
        <v/>
      </c>
      <c r="D81" s="19" t="n">
        <v>139</v>
      </c>
      <c r="E81" s="18" t="n">
        <v>19.40523232</v>
      </c>
      <c r="F81" s="20" t="n">
        <v>3.55861536</v>
      </c>
      <c r="G81" s="18" t="n">
        <v>74.94717041</v>
      </c>
      <c r="H81" s="20" t="n">
        <v>3.3525115</v>
      </c>
      <c r="I81" s="18" t="n">
        <v>0</v>
      </c>
      <c r="J81" s="20" t="n">
        <v>0</v>
      </c>
      <c r="K81" s="18" t="n">
        <v>3.09970514</v>
      </c>
      <c r="L81" s="20" t="n">
        <v>1.61802304</v>
      </c>
      <c r="M81" s="18" t="n">
        <v>0</v>
      </c>
      <c r="N81" s="20" t="n">
        <v>0</v>
      </c>
      <c r="O81" s="18" t="n">
        <v>1.47478263</v>
      </c>
      <c r="P81" s="20" t="n">
        <v>1.14273787</v>
      </c>
      <c r="Q81" s="18" t="n">
        <v>1.0731095</v>
      </c>
      <c r="R81" s="20" t="n">
        <v>0.7666903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52.89539942</v>
      </c>
      <c r="F44" s="20" t="n">
        <v>3.53196605</v>
      </c>
      <c r="G44" s="18" t="n">
        <v>41.84354723</v>
      </c>
      <c r="H44" s="20" t="n">
        <v>3.43965166</v>
      </c>
      <c r="I44" s="18" t="n">
        <v>0</v>
      </c>
      <c r="J44" s="20" t="n">
        <v>0</v>
      </c>
      <c r="K44" s="18" t="n">
        <v>2.47750238</v>
      </c>
      <c r="L44" s="20" t="n">
        <v>0.80144054</v>
      </c>
      <c r="M44" s="18" t="n">
        <v>0</v>
      </c>
      <c r="N44" s="20" t="n">
        <v>0</v>
      </c>
      <c r="O44" s="18" t="n">
        <v>0.79041743</v>
      </c>
      <c r="P44" s="20" t="n">
        <v>0.42193613</v>
      </c>
      <c r="Q44" s="18" t="n">
        <v>1.99313353</v>
      </c>
      <c r="R44" s="20" t="n">
        <v>0.70176204</v>
      </c>
    </row>
    <row r="45" spans="1:18">
      <c r="A45" s="15" t="s">
        <v>468</v>
      </c>
      <c r="B45" s="17" t="n">
        <v>2670</v>
      </c>
      <c r="C45" s="18">
        <f>(2206.0/B45*100)</f>
        <v/>
      </c>
      <c r="D45" s="19" t="n">
        <v>464</v>
      </c>
      <c r="E45" s="18" t="n">
        <v>43.61090324</v>
      </c>
      <c r="F45" s="20" t="n">
        <v>2.19847093</v>
      </c>
      <c r="G45" s="18" t="n">
        <v>42.69033154</v>
      </c>
      <c r="H45" s="20" t="n">
        <v>2.02606155</v>
      </c>
      <c r="I45" s="18" t="n">
        <v>0</v>
      </c>
      <c r="J45" s="20" t="n">
        <v>0</v>
      </c>
      <c r="K45" s="18" t="n">
        <v>9.076503020000001</v>
      </c>
      <c r="L45" s="20" t="n">
        <v>1.26399419</v>
      </c>
      <c r="M45" s="18" t="n">
        <v>0</v>
      </c>
      <c r="N45" s="20" t="n">
        <v>0</v>
      </c>
      <c r="O45" s="18" t="n">
        <v>1.82520813</v>
      </c>
      <c r="P45" s="20" t="n">
        <v>0.73526909</v>
      </c>
      <c r="Q45" s="18" t="n">
        <v>2.79705407</v>
      </c>
      <c r="R45" s="20" t="n">
        <v>0.83726615</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47.09150382</v>
      </c>
      <c r="F54" s="20" t="n">
        <v>2.37914999</v>
      </c>
      <c r="G54" s="18" t="n">
        <v>49.29344491</v>
      </c>
      <c r="H54" s="20" t="n">
        <v>2.49247756</v>
      </c>
      <c r="I54" s="18" t="n">
        <v>0</v>
      </c>
      <c r="J54" s="20" t="n">
        <v>0</v>
      </c>
      <c r="K54" s="18" t="n">
        <v>1.81573222</v>
      </c>
      <c r="L54" s="20" t="n">
        <v>0.5873936</v>
      </c>
      <c r="M54" s="18" t="n">
        <v>0</v>
      </c>
      <c r="N54" s="20" t="n">
        <v>0</v>
      </c>
      <c r="O54" s="18" t="n">
        <v>0</v>
      </c>
      <c r="P54" s="20" t="n">
        <v>0</v>
      </c>
      <c r="Q54" s="18" t="n">
        <v>1.79931905</v>
      </c>
      <c r="R54" s="20" t="n">
        <v>0.57801147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46.40892875</v>
      </c>
      <c r="F56" s="20" t="n">
        <v>2.36977583</v>
      </c>
      <c r="G56" s="18" t="n">
        <v>51.06805843</v>
      </c>
      <c r="H56" s="20" t="n">
        <v>2.31429985</v>
      </c>
      <c r="I56" s="18" t="n">
        <v>0</v>
      </c>
      <c r="J56" s="20" t="n">
        <v>0</v>
      </c>
      <c r="K56" s="18" t="n">
        <v>1.48077517</v>
      </c>
      <c r="L56" s="20" t="n">
        <v>0.51203565</v>
      </c>
      <c r="M56" s="18" t="n">
        <v>0.24061999</v>
      </c>
      <c r="N56" s="20" t="n">
        <v>0.24017814</v>
      </c>
      <c r="O56" s="18" t="n">
        <v>0</v>
      </c>
      <c r="P56" s="20" t="n">
        <v>0</v>
      </c>
      <c r="Q56" s="18" t="n">
        <v>0.8016176699999999</v>
      </c>
      <c r="R56" s="20" t="n">
        <v>0.49597075</v>
      </c>
    </row>
    <row r="57" spans="1:18">
      <c r="A57" s="15" t="s">
        <v>480</v>
      </c>
      <c r="B57" s="17" t="n">
        <v>3737</v>
      </c>
      <c r="C57" s="18">
        <f>(3112.0/B57*100)</f>
        <v/>
      </c>
      <c r="D57" s="19" t="n">
        <v>625</v>
      </c>
      <c r="E57" s="18" t="n">
        <v>45.0377937</v>
      </c>
      <c r="F57" s="20" t="n">
        <v>2.36346869</v>
      </c>
      <c r="G57" s="18" t="n">
        <v>48.53960569</v>
      </c>
      <c r="H57" s="20" t="n">
        <v>2.24671041</v>
      </c>
      <c r="I57" s="18" t="n">
        <v>0</v>
      </c>
      <c r="J57" s="20" t="n">
        <v>0</v>
      </c>
      <c r="K57" s="18" t="n">
        <v>3.8726056</v>
      </c>
      <c r="L57" s="20" t="n">
        <v>0.84731631</v>
      </c>
      <c r="M57" s="18" t="n">
        <v>0</v>
      </c>
      <c r="N57" s="20" t="n">
        <v>0</v>
      </c>
      <c r="O57" s="18" t="n">
        <v>0.95825445</v>
      </c>
      <c r="P57" s="20" t="n">
        <v>0.46097326</v>
      </c>
      <c r="Q57" s="18" t="n">
        <v>1.59174056</v>
      </c>
      <c r="R57" s="20" t="n">
        <v>0.64287163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74.88134678999999</v>
      </c>
      <c r="F59" s="20" t="n">
        <v>2.41029323</v>
      </c>
      <c r="G59" s="18" t="n">
        <v>22.46836244</v>
      </c>
      <c r="H59" s="20" t="n">
        <v>2.29874379</v>
      </c>
      <c r="I59" s="18" t="n">
        <v>0</v>
      </c>
      <c r="J59" s="20" t="n">
        <v>0</v>
      </c>
      <c r="K59" s="18" t="n">
        <v>1.01402296</v>
      </c>
      <c r="L59" s="20" t="n">
        <v>0.45809953</v>
      </c>
      <c r="M59" s="18" t="n">
        <v>0</v>
      </c>
      <c r="N59" s="20" t="n">
        <v>0</v>
      </c>
      <c r="O59" s="18" t="n">
        <v>1.44633117</v>
      </c>
      <c r="P59" s="20" t="n">
        <v>0.71515235</v>
      </c>
      <c r="Q59" s="18" t="n">
        <v>0.18993664</v>
      </c>
      <c r="R59" s="20" t="n">
        <v>0.13549193</v>
      </c>
    </row>
    <row r="60" spans="1:18">
      <c r="A60" s="15" t="s">
        <v>484</v>
      </c>
      <c r="B60" s="17" t="n">
        <v>2451</v>
      </c>
      <c r="C60" s="18">
        <f>(2026.0/B60*100)</f>
        <v/>
      </c>
      <c r="D60" s="19" t="n">
        <v>425</v>
      </c>
      <c r="E60" s="18" t="n">
        <v>48.24325853</v>
      </c>
      <c r="F60" s="20" t="n">
        <v>2.7851105</v>
      </c>
      <c r="G60" s="18" t="n">
        <v>39.16094243</v>
      </c>
      <c r="H60" s="20" t="n">
        <v>2.71689558</v>
      </c>
      <c r="I60" s="18" t="n">
        <v>0</v>
      </c>
      <c r="J60" s="20" t="n">
        <v>0</v>
      </c>
      <c r="K60" s="18" t="n">
        <v>6.24489181</v>
      </c>
      <c r="L60" s="20" t="n">
        <v>1.174987</v>
      </c>
      <c r="M60" s="18" t="n">
        <v>0</v>
      </c>
      <c r="N60" s="20" t="n">
        <v>0</v>
      </c>
      <c r="O60" s="18" t="n">
        <v>4.19139832</v>
      </c>
      <c r="P60" s="20" t="n">
        <v>1.180187</v>
      </c>
      <c r="Q60" s="18" t="n">
        <v>2.15950892</v>
      </c>
      <c r="R60" s="20" t="n">
        <v>0.75675475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60.69462875</v>
      </c>
      <c r="F63" s="20" t="n">
        <v>2.58644142</v>
      </c>
      <c r="G63" s="18" t="n">
        <v>32.40923082</v>
      </c>
      <c r="H63" s="20" t="n">
        <v>2.56351291</v>
      </c>
      <c r="I63" s="18" t="n">
        <v>0</v>
      </c>
      <c r="J63" s="20" t="n">
        <v>0</v>
      </c>
      <c r="K63" s="18" t="n">
        <v>3.35134394</v>
      </c>
      <c r="L63" s="20" t="n">
        <v>0.9743816</v>
      </c>
      <c r="M63" s="18" t="n">
        <v>0</v>
      </c>
      <c r="N63" s="20" t="n">
        <v>0</v>
      </c>
      <c r="O63" s="18" t="n">
        <v>0.26088371</v>
      </c>
      <c r="P63" s="20" t="n">
        <v>0.25912528</v>
      </c>
      <c r="Q63" s="18" t="n">
        <v>3.28391277</v>
      </c>
      <c r="R63" s="20" t="n">
        <v>1.01473051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44.83733505</v>
      </c>
      <c r="F65" s="20" t="n">
        <v>3.15328576</v>
      </c>
      <c r="G65" s="18" t="n">
        <v>51.90232787</v>
      </c>
      <c r="H65" s="20" t="n">
        <v>3.1950464</v>
      </c>
      <c r="I65" s="18" t="n">
        <v>0</v>
      </c>
      <c r="J65" s="20" t="n">
        <v>0</v>
      </c>
      <c r="K65" s="18" t="n">
        <v>2.66304449</v>
      </c>
      <c r="L65" s="20" t="n">
        <v>1.14428305</v>
      </c>
      <c r="M65" s="18" t="n">
        <v>0</v>
      </c>
      <c r="N65" s="20" t="n">
        <v>0</v>
      </c>
      <c r="O65" s="18" t="n">
        <v>0</v>
      </c>
      <c r="P65" s="20" t="n">
        <v>0</v>
      </c>
      <c r="Q65" s="18" t="n">
        <v>0.59729258</v>
      </c>
      <c r="R65" s="20" t="n">
        <v>0.42020935</v>
      </c>
    </row>
    <row r="66" spans="1:18">
      <c r="A66" s="15" t="s">
        <v>490</v>
      </c>
      <c r="B66" s="17" t="n">
        <v>2634</v>
      </c>
      <c r="C66" s="18">
        <f>(2184.0/B66*100)</f>
        <v/>
      </c>
      <c r="D66" s="19" t="n">
        <v>450</v>
      </c>
      <c r="E66" s="18" t="n">
        <v>50.99254072</v>
      </c>
      <c r="F66" s="20" t="n">
        <v>2.52742988</v>
      </c>
      <c r="G66" s="18" t="n">
        <v>38.45449014</v>
      </c>
      <c r="H66" s="20" t="n">
        <v>2.33592462</v>
      </c>
      <c r="I66" s="18" t="n">
        <v>0</v>
      </c>
      <c r="J66" s="20" t="n">
        <v>0</v>
      </c>
      <c r="K66" s="18" t="n">
        <v>5.93747315</v>
      </c>
      <c r="L66" s="20" t="n">
        <v>1.01034036</v>
      </c>
      <c r="M66" s="18" t="n">
        <v>1.6982266</v>
      </c>
      <c r="N66" s="20" t="n">
        <v>0.65916407</v>
      </c>
      <c r="O66" s="18" t="n">
        <v>0</v>
      </c>
      <c r="P66" s="20" t="n">
        <v>0</v>
      </c>
      <c r="Q66" s="18" t="n">
        <v>2.91726938</v>
      </c>
      <c r="R66" s="20" t="n">
        <v>0.74513812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62.87035092</v>
      </c>
      <c r="F69" s="20" t="n">
        <v>5.41320538</v>
      </c>
      <c r="G69" s="18" t="n">
        <v>36.59557039</v>
      </c>
      <c r="H69" s="20" t="n">
        <v>5.35280756</v>
      </c>
      <c r="I69" s="18" t="n">
        <v>0</v>
      </c>
      <c r="J69" s="20" t="n">
        <v>0</v>
      </c>
      <c r="K69" s="18" t="n">
        <v>0</v>
      </c>
      <c r="L69" s="20" t="n">
        <v>0</v>
      </c>
      <c r="M69" s="18" t="n">
        <v>0</v>
      </c>
      <c r="N69" s="20" t="n">
        <v>0</v>
      </c>
      <c r="O69" s="18" t="n">
        <v>0.53407869</v>
      </c>
      <c r="P69" s="20" t="n">
        <v>0.41283929</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56.72707488</v>
      </c>
      <c r="F71" s="20" t="n">
        <v>2.62150637</v>
      </c>
      <c r="G71" s="18" t="n">
        <v>43.01449507</v>
      </c>
      <c r="H71" s="20" t="n">
        <v>2.63608051</v>
      </c>
      <c r="I71" s="18" t="n">
        <v>0</v>
      </c>
      <c r="J71" s="20" t="n">
        <v>0</v>
      </c>
      <c r="K71" s="18" t="n">
        <v>0.25843005</v>
      </c>
      <c r="L71" s="20" t="n">
        <v>0.25804187</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50.25915122</v>
      </c>
      <c r="F76" s="20" t="n">
        <v>2.86546834</v>
      </c>
      <c r="G76" s="18" t="n">
        <v>40.46840051</v>
      </c>
      <c r="H76" s="20" t="n">
        <v>2.81831284</v>
      </c>
      <c r="I76" s="18" t="n">
        <v>0</v>
      </c>
      <c r="J76" s="20" t="n">
        <v>0</v>
      </c>
      <c r="K76" s="18" t="n">
        <v>7.27328366</v>
      </c>
      <c r="L76" s="20" t="n">
        <v>1.52088025</v>
      </c>
      <c r="M76" s="18" t="n">
        <v>0</v>
      </c>
      <c r="N76" s="20" t="n">
        <v>0</v>
      </c>
      <c r="O76" s="18" t="n">
        <v>0</v>
      </c>
      <c r="P76" s="20" t="n">
        <v>0</v>
      </c>
      <c r="Q76" s="18" t="n">
        <v>1.99916461</v>
      </c>
      <c r="R76" s="20" t="n">
        <v>0.7247458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37.14958775</v>
      </c>
      <c r="F80" s="20" t="n">
        <v>2.66170339</v>
      </c>
      <c r="G80" s="18" t="n">
        <v>62.85041225</v>
      </c>
      <c r="H80" s="20" t="n">
        <v>2.66170339</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(731.0/B81*100)</f>
        <v/>
      </c>
      <c r="D81" s="19" t="n">
        <v>139</v>
      </c>
      <c r="E81" s="18" t="n">
        <v>35.96998308</v>
      </c>
      <c r="F81" s="20" t="n">
        <v>3.86160997</v>
      </c>
      <c r="G81" s="18" t="n">
        <v>58.22929074</v>
      </c>
      <c r="H81" s="20" t="n">
        <v>3.75918242</v>
      </c>
      <c r="I81" s="18" t="n">
        <v>0</v>
      </c>
      <c r="J81" s="20" t="n">
        <v>0</v>
      </c>
      <c r="K81" s="18" t="n">
        <v>3.78178432</v>
      </c>
      <c r="L81" s="20" t="n">
        <v>2.13874965</v>
      </c>
      <c r="M81" s="18" t="n">
        <v>0.92224596</v>
      </c>
      <c r="N81" s="20" t="n">
        <v>0.85339122</v>
      </c>
      <c r="O81" s="18" t="n">
        <v>0.64948913</v>
      </c>
      <c r="P81" s="20" t="n">
        <v>0.64397212</v>
      </c>
      <c r="Q81" s="18" t="n">
        <v>0.44720677</v>
      </c>
      <c r="R81" s="20" t="n">
        <v>0.45323764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29.59472975</v>
      </c>
      <c r="F44" s="20" t="n">
        <v>2.56870404</v>
      </c>
      <c r="G44" s="18" t="n">
        <v>33.62869141</v>
      </c>
      <c r="H44" s="20" t="n">
        <v>2.43406352</v>
      </c>
      <c r="I44" s="18" t="n">
        <v>0</v>
      </c>
      <c r="J44" s="20" t="n">
        <v>0</v>
      </c>
      <c r="K44" s="18" t="n">
        <v>3.18466942</v>
      </c>
      <c r="L44" s="20" t="n">
        <v>0.92948052</v>
      </c>
      <c r="M44" s="18" t="n">
        <v>0</v>
      </c>
      <c r="N44" s="20" t="n">
        <v>0</v>
      </c>
      <c r="O44" s="18" t="n">
        <v>0</v>
      </c>
      <c r="P44" s="20" t="n">
        <v>0</v>
      </c>
      <c r="Q44" s="18" t="n">
        <v>33.59190942</v>
      </c>
      <c r="R44" s="20" t="n">
        <v>2.90306663</v>
      </c>
    </row>
    <row r="45" spans="1:18">
      <c r="A45" s="15" t="s">
        <v>468</v>
      </c>
      <c r="B45" s="17" t="n">
        <v>2670</v>
      </c>
      <c r="C45" s="18">
        <f>(2206.0/B45*100)</f>
        <v/>
      </c>
      <c r="D45" s="19" t="n">
        <v>464</v>
      </c>
      <c r="E45" s="18" t="n">
        <v>41.67579048</v>
      </c>
      <c r="F45" s="20" t="n">
        <v>2.69905142</v>
      </c>
      <c r="G45" s="18" t="n">
        <v>6.59731663</v>
      </c>
      <c r="H45" s="20" t="n">
        <v>1.14080234</v>
      </c>
      <c r="I45" s="18" t="n">
        <v>0</v>
      </c>
      <c r="J45" s="20" t="n">
        <v>0</v>
      </c>
      <c r="K45" s="18" t="n">
        <v>11.14110643</v>
      </c>
      <c r="L45" s="20" t="n">
        <v>1.47643512</v>
      </c>
      <c r="M45" s="18" t="n">
        <v>0.74895428</v>
      </c>
      <c r="N45" s="20" t="n">
        <v>0.4293813</v>
      </c>
      <c r="O45" s="18" t="n">
        <v>0</v>
      </c>
      <c r="P45" s="20" t="n">
        <v>0</v>
      </c>
      <c r="Q45" s="18" t="n">
        <v>39.83683218</v>
      </c>
      <c r="R45" s="20" t="n">
        <v>2.842652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22.3938098</v>
      </c>
      <c r="F54" s="20" t="n">
        <v>1.96981956</v>
      </c>
      <c r="G54" s="18" t="n">
        <v>40.29989224</v>
      </c>
      <c r="H54" s="20" t="n">
        <v>2.67467929</v>
      </c>
      <c r="I54" s="18" t="n">
        <v>0</v>
      </c>
      <c r="J54" s="20" t="n">
        <v>0</v>
      </c>
      <c r="K54" s="18" t="n">
        <v>2.04749715</v>
      </c>
      <c r="L54" s="20" t="n">
        <v>0.62928485</v>
      </c>
      <c r="M54" s="18" t="n">
        <v>0</v>
      </c>
      <c r="N54" s="20" t="n">
        <v>0</v>
      </c>
      <c r="O54" s="18" t="n">
        <v>0</v>
      </c>
      <c r="P54" s="20" t="n">
        <v>0</v>
      </c>
      <c r="Q54" s="18" t="n">
        <v>35.25880081</v>
      </c>
      <c r="R54" s="20" t="n">
        <v>2.42205756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65.17390106000001</v>
      </c>
      <c r="F56" s="20" t="n">
        <v>2.17044323</v>
      </c>
      <c r="G56" s="18" t="n">
        <v>19.91645566</v>
      </c>
      <c r="H56" s="20" t="n">
        <v>2.05607555</v>
      </c>
      <c r="I56" s="18" t="n">
        <v>0</v>
      </c>
      <c r="J56" s="20" t="n">
        <v>0</v>
      </c>
      <c r="K56" s="18" t="n">
        <v>2.10737678</v>
      </c>
      <c r="L56" s="20" t="n">
        <v>0.52159006</v>
      </c>
      <c r="M56" s="18" t="n">
        <v>0.24061999</v>
      </c>
      <c r="N56" s="20" t="n">
        <v>0.24017814</v>
      </c>
      <c r="O56" s="18" t="n">
        <v>0</v>
      </c>
      <c r="P56" s="20" t="n">
        <v>0</v>
      </c>
      <c r="Q56" s="18" t="n">
        <v>12.5616465</v>
      </c>
      <c r="R56" s="20" t="n">
        <v>1.36918881</v>
      </c>
    </row>
    <row r="57" spans="1:18">
      <c r="A57" s="15" t="s">
        <v>480</v>
      </c>
      <c r="B57" s="17" t="n">
        <v>3737</v>
      </c>
      <c r="C57" s="18">
        <f>(3112.0/B57*100)</f>
        <v/>
      </c>
      <c r="D57" s="19" t="n">
        <v>625</v>
      </c>
      <c r="E57" s="18" t="n">
        <v>42.76493555</v>
      </c>
      <c r="F57" s="20" t="n">
        <v>2.37893569</v>
      </c>
      <c r="G57" s="18" t="n">
        <v>35.37155972</v>
      </c>
      <c r="H57" s="20" t="n">
        <v>2.32862943</v>
      </c>
      <c r="I57" s="18" t="n">
        <v>0</v>
      </c>
      <c r="J57" s="20" t="n">
        <v>0</v>
      </c>
      <c r="K57" s="18" t="n">
        <v>4.35659892</v>
      </c>
      <c r="L57" s="20" t="n">
        <v>0.87838133</v>
      </c>
      <c r="M57" s="18" t="n">
        <v>0</v>
      </c>
      <c r="N57" s="20" t="n">
        <v>0</v>
      </c>
      <c r="O57" s="18" t="n">
        <v>0</v>
      </c>
      <c r="P57" s="20" t="n">
        <v>0</v>
      </c>
      <c r="Q57" s="18" t="n">
        <v>17.5069058</v>
      </c>
      <c r="R57" s="20" t="n">
        <v>1.72505479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54.61132517</v>
      </c>
      <c r="F59" s="20" t="n">
        <v>2.85530652</v>
      </c>
      <c r="G59" s="18" t="n">
        <v>14.50566777</v>
      </c>
      <c r="H59" s="20" t="n">
        <v>2.02813805</v>
      </c>
      <c r="I59" s="18" t="n">
        <v>0</v>
      </c>
      <c r="J59" s="20" t="n">
        <v>0</v>
      </c>
      <c r="K59" s="18" t="n">
        <v>1.01402296</v>
      </c>
      <c r="L59" s="20" t="n">
        <v>0.45809953</v>
      </c>
      <c r="M59" s="18" t="n">
        <v>0</v>
      </c>
      <c r="N59" s="20" t="n">
        <v>0</v>
      </c>
      <c r="O59" s="18" t="n">
        <v>0</v>
      </c>
      <c r="P59" s="20" t="n">
        <v>0</v>
      </c>
      <c r="Q59" s="18" t="n">
        <v>29.8689841</v>
      </c>
      <c r="R59" s="20" t="n">
        <v>2.79182954</v>
      </c>
    </row>
    <row r="60" spans="1:18">
      <c r="A60" s="15" t="s">
        <v>484</v>
      </c>
      <c r="B60" s="17" t="n">
        <v>2451</v>
      </c>
      <c r="C60" s="18">
        <f>(2026.0/B60*100)</f>
        <v/>
      </c>
      <c r="D60" s="19" t="n">
        <v>425</v>
      </c>
      <c r="E60" s="18" t="n">
        <v>28.35383758</v>
      </c>
      <c r="F60" s="20" t="n">
        <v>2.62535849</v>
      </c>
      <c r="G60" s="18" t="n">
        <v>12.25958665</v>
      </c>
      <c r="H60" s="20" t="n">
        <v>1.61345392</v>
      </c>
      <c r="I60" s="18" t="n">
        <v>0</v>
      </c>
      <c r="J60" s="20" t="n">
        <v>0</v>
      </c>
      <c r="K60" s="18" t="n">
        <v>7.23568059</v>
      </c>
      <c r="L60" s="20" t="n">
        <v>1.20912881</v>
      </c>
      <c r="M60" s="18" t="n">
        <v>0</v>
      </c>
      <c r="N60" s="20" t="n">
        <v>0</v>
      </c>
      <c r="O60" s="18" t="n">
        <v>0</v>
      </c>
      <c r="P60" s="20" t="n">
        <v>0</v>
      </c>
      <c r="Q60" s="18" t="n">
        <v>52.15089518</v>
      </c>
      <c r="R60" s="20" t="n">
        <v>2.67149205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20.2699541</v>
      </c>
      <c r="F63" s="20" t="n">
        <v>2.055003</v>
      </c>
      <c r="G63" s="18" t="n">
        <v>16.93007974</v>
      </c>
      <c r="H63" s="20" t="n">
        <v>1.75019713</v>
      </c>
      <c r="I63" s="18" t="n">
        <v>0</v>
      </c>
      <c r="J63" s="20" t="n">
        <v>0</v>
      </c>
      <c r="K63" s="18" t="n">
        <v>3.52209489</v>
      </c>
      <c r="L63" s="20" t="n">
        <v>0.9850065</v>
      </c>
      <c r="M63" s="18" t="n">
        <v>0</v>
      </c>
      <c r="N63" s="20" t="n">
        <v>0</v>
      </c>
      <c r="O63" s="18" t="n">
        <v>0</v>
      </c>
      <c r="P63" s="20" t="n">
        <v>0</v>
      </c>
      <c r="Q63" s="18" t="n">
        <v>59.27787127</v>
      </c>
      <c r="R63" s="20" t="n">
        <v>2.71743281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27.96878111</v>
      </c>
      <c r="F65" s="20" t="n">
        <v>2.56052356</v>
      </c>
      <c r="G65" s="18" t="n">
        <v>38.63589608</v>
      </c>
      <c r="H65" s="20" t="n">
        <v>2.51795682</v>
      </c>
      <c r="I65" s="18" t="n">
        <v>0</v>
      </c>
      <c r="J65" s="20" t="n">
        <v>0</v>
      </c>
      <c r="K65" s="18" t="n">
        <v>2.66304449</v>
      </c>
      <c r="L65" s="20" t="n">
        <v>1.14428305</v>
      </c>
      <c r="M65" s="18" t="n">
        <v>0</v>
      </c>
      <c r="N65" s="20" t="n">
        <v>0</v>
      </c>
      <c r="O65" s="18" t="n">
        <v>0</v>
      </c>
      <c r="P65" s="20" t="n">
        <v>0</v>
      </c>
      <c r="Q65" s="18" t="n">
        <v>30.73227831</v>
      </c>
      <c r="R65" s="20" t="n">
        <v>2.37061673</v>
      </c>
    </row>
    <row r="66" spans="1:18">
      <c r="A66" s="15" t="s">
        <v>490</v>
      </c>
      <c r="B66" s="17" t="n">
        <v>2634</v>
      </c>
      <c r="C66" s="18">
        <f>(2184.0/B66*100)</f>
        <v/>
      </c>
      <c r="D66" s="19" t="n">
        <v>450</v>
      </c>
      <c r="E66" s="18" t="n">
        <v>25.03950428</v>
      </c>
      <c r="F66" s="20" t="n">
        <v>2.45032729</v>
      </c>
      <c r="G66" s="18" t="n">
        <v>26.69747628</v>
      </c>
      <c r="H66" s="20" t="n">
        <v>1.81520981</v>
      </c>
      <c r="I66" s="18" t="n">
        <v>0</v>
      </c>
      <c r="J66" s="20" t="n">
        <v>0</v>
      </c>
      <c r="K66" s="18" t="n">
        <v>7.78635846</v>
      </c>
      <c r="L66" s="20" t="n">
        <v>1.24397919</v>
      </c>
      <c r="M66" s="18" t="n">
        <v>0.36533252</v>
      </c>
      <c r="N66" s="20" t="n">
        <v>0.36472205</v>
      </c>
      <c r="O66" s="18" t="n">
        <v>0</v>
      </c>
      <c r="P66" s="20" t="n">
        <v>0</v>
      </c>
      <c r="Q66" s="18" t="n">
        <v>40.11132847</v>
      </c>
      <c r="R66" s="20" t="n">
        <v>2.41898189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51.99720788</v>
      </c>
      <c r="F69" s="20" t="n">
        <v>6.57931236</v>
      </c>
      <c r="G69" s="18" t="n">
        <v>27.06698755</v>
      </c>
      <c r="H69" s="20" t="n">
        <v>5.9063497</v>
      </c>
      <c r="I69" s="18" t="n">
        <v>0</v>
      </c>
      <c r="J69" s="20" t="n">
        <v>0</v>
      </c>
      <c r="K69" s="18" t="n">
        <v>0</v>
      </c>
      <c r="L69" s="20" t="n">
        <v>0</v>
      </c>
      <c r="M69" s="18" t="n">
        <v>0</v>
      </c>
      <c r="N69" s="20" t="n">
        <v>0</v>
      </c>
      <c r="O69" s="18" t="n">
        <v>0</v>
      </c>
      <c r="P69" s="20" t="n">
        <v>0</v>
      </c>
      <c r="Q69" s="18" t="n">
        <v>20.93580457</v>
      </c>
      <c r="R69" s="20" t="n">
        <v>5.32947843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59.23546307</v>
      </c>
      <c r="F71" s="20" t="n">
        <v>2.76875458</v>
      </c>
      <c r="G71" s="18" t="n">
        <v>32.85234614</v>
      </c>
      <c r="H71" s="20" t="n">
        <v>2.489135</v>
      </c>
      <c r="I71" s="18" t="n">
        <v>0</v>
      </c>
      <c r="J71" s="20" t="n">
        <v>0</v>
      </c>
      <c r="K71" s="18" t="n">
        <v>0.25843005</v>
      </c>
      <c r="L71" s="20" t="n">
        <v>0.25804187</v>
      </c>
      <c r="M71" s="18" t="n">
        <v>0</v>
      </c>
      <c r="N71" s="20" t="n">
        <v>0</v>
      </c>
      <c r="O71" s="18" t="n">
        <v>0</v>
      </c>
      <c r="P71" s="20" t="n">
        <v>0</v>
      </c>
      <c r="Q71" s="18" t="n">
        <v>7.65376073</v>
      </c>
      <c r="R71" s="20" t="n">
        <v>1.44779991</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30.8094731</v>
      </c>
      <c r="F76" s="20" t="n">
        <v>2.37440121</v>
      </c>
      <c r="G76" s="18" t="n">
        <v>26.77958205</v>
      </c>
      <c r="H76" s="20" t="n">
        <v>2.46815316</v>
      </c>
      <c r="I76" s="18" t="n">
        <v>0</v>
      </c>
      <c r="J76" s="20" t="n">
        <v>0</v>
      </c>
      <c r="K76" s="18" t="n">
        <v>9.55703273</v>
      </c>
      <c r="L76" s="20" t="n">
        <v>1.8381565</v>
      </c>
      <c r="M76" s="18" t="n">
        <v>0.28029682</v>
      </c>
      <c r="N76" s="20" t="n">
        <v>0.2840587</v>
      </c>
      <c r="O76" s="18" t="n">
        <v>0</v>
      </c>
      <c r="P76" s="20" t="n">
        <v>0</v>
      </c>
      <c r="Q76" s="18" t="n">
        <v>32.57361531</v>
      </c>
      <c r="R76" s="20" t="n">
        <v>2.58272849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57.8043583</v>
      </c>
      <c r="F80" s="20" t="n">
        <v>2.60001504</v>
      </c>
      <c r="G80" s="18" t="n">
        <v>38.76583478</v>
      </c>
      <c r="H80" s="20" t="n">
        <v>2.44191363</v>
      </c>
      <c r="I80" s="18" t="n">
        <v>0</v>
      </c>
      <c r="J80" s="20" t="n">
        <v>0</v>
      </c>
      <c r="K80" s="18" t="n">
        <v>0</v>
      </c>
      <c r="L80" s="20" t="n">
        <v>0</v>
      </c>
      <c r="M80" s="18" t="n">
        <v>0</v>
      </c>
      <c r="N80" s="20" t="n">
        <v>0</v>
      </c>
      <c r="O80" s="18" t="n">
        <v>0</v>
      </c>
      <c r="P80" s="20" t="n">
        <v>0</v>
      </c>
      <c r="Q80" s="18" t="n">
        <v>3.42980692</v>
      </c>
      <c r="R80" s="20" t="n">
        <v>0.91273465</v>
      </c>
    </row>
    <row r="81" spans="1:18">
      <c r="A81" s="15" t="s">
        <v>505</v>
      </c>
      <c r="B81" s="17" t="n">
        <v>870</v>
      </c>
      <c r="C81" s="18">
        <f>(731.0/B81*100)</f>
        <v/>
      </c>
      <c r="D81" s="19" t="n">
        <v>139</v>
      </c>
      <c r="E81" s="18" t="n">
        <v>21.46287439</v>
      </c>
      <c r="F81" s="20" t="n">
        <v>3.81181995</v>
      </c>
      <c r="G81" s="18" t="n">
        <v>47.14456642</v>
      </c>
      <c r="H81" s="20" t="n">
        <v>5.03538323</v>
      </c>
      <c r="I81" s="18" t="n">
        <v>0</v>
      </c>
      <c r="J81" s="20" t="n">
        <v>0</v>
      </c>
      <c r="K81" s="18" t="n">
        <v>5.15123705</v>
      </c>
      <c r="L81" s="20" t="n">
        <v>1.73218435</v>
      </c>
      <c r="M81" s="18" t="n">
        <v>0</v>
      </c>
      <c r="N81" s="20" t="n">
        <v>0</v>
      </c>
      <c r="O81" s="18" t="n">
        <v>0</v>
      </c>
      <c r="P81" s="20" t="n">
        <v>0</v>
      </c>
      <c r="Q81" s="18" t="n">
        <v>26.24132214</v>
      </c>
      <c r="R81" s="20" t="n">
        <v>4.72756586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63.11426229</v>
      </c>
      <c r="F44" s="20" t="n">
        <v>2.3935172</v>
      </c>
      <c r="G44" s="18" t="n">
        <v>29.5704615</v>
      </c>
      <c r="H44" s="20" t="n">
        <v>2.56700357</v>
      </c>
      <c r="I44" s="18" t="n">
        <v>0</v>
      </c>
      <c r="J44" s="20" t="n">
        <v>0</v>
      </c>
      <c r="K44" s="18" t="n">
        <v>3.18466942</v>
      </c>
      <c r="L44" s="20" t="n">
        <v>0.92948052</v>
      </c>
      <c r="M44" s="18" t="n">
        <v>0</v>
      </c>
      <c r="N44" s="20" t="n">
        <v>0</v>
      </c>
      <c r="O44" s="18" t="n">
        <v>0</v>
      </c>
      <c r="P44" s="20" t="n">
        <v>0</v>
      </c>
      <c r="Q44" s="18" t="n">
        <v>4.13060679</v>
      </c>
      <c r="R44" s="20" t="n">
        <v>1.41119731</v>
      </c>
    </row>
    <row r="45" spans="1:18">
      <c r="A45" s="15" t="s">
        <v>468</v>
      </c>
      <c r="B45" s="17" t="n">
        <v>2670</v>
      </c>
      <c r="C45" s="18">
        <f>(2206.0/B45*100)</f>
        <v/>
      </c>
      <c r="D45" s="19" t="n">
        <v>464</v>
      </c>
      <c r="E45" s="18" t="n">
        <v>57.60751776</v>
      </c>
      <c r="F45" s="20" t="n">
        <v>2.15521474</v>
      </c>
      <c r="G45" s="18" t="n">
        <v>28.66577926</v>
      </c>
      <c r="H45" s="20" t="n">
        <v>2.34075279</v>
      </c>
      <c r="I45" s="18" t="n">
        <v>0</v>
      </c>
      <c r="J45" s="20" t="n">
        <v>0</v>
      </c>
      <c r="K45" s="18" t="n">
        <v>11.14110643</v>
      </c>
      <c r="L45" s="20" t="n">
        <v>1.47643512</v>
      </c>
      <c r="M45" s="18" t="n">
        <v>0.56316089</v>
      </c>
      <c r="N45" s="20" t="n">
        <v>0.34889404</v>
      </c>
      <c r="O45" s="18" t="n">
        <v>0</v>
      </c>
      <c r="P45" s="20" t="n">
        <v>0</v>
      </c>
      <c r="Q45" s="18" t="n">
        <v>2.02243566</v>
      </c>
      <c r="R45" s="20" t="n">
        <v>0.6969802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66.55219289999999</v>
      </c>
      <c r="F54" s="20" t="n">
        <v>2.16678755</v>
      </c>
      <c r="G54" s="18" t="n">
        <v>29.2929645</v>
      </c>
      <c r="H54" s="20" t="n">
        <v>2.26034411</v>
      </c>
      <c r="I54" s="18" t="n">
        <v>0</v>
      </c>
      <c r="J54" s="20" t="n">
        <v>0</v>
      </c>
      <c r="K54" s="18" t="n">
        <v>2.04749715</v>
      </c>
      <c r="L54" s="20" t="n">
        <v>0.62928485</v>
      </c>
      <c r="M54" s="18" t="n">
        <v>0</v>
      </c>
      <c r="N54" s="20" t="n">
        <v>0</v>
      </c>
      <c r="O54" s="18" t="n">
        <v>0</v>
      </c>
      <c r="P54" s="20" t="n">
        <v>0</v>
      </c>
      <c r="Q54" s="18" t="n">
        <v>2.10734545</v>
      </c>
      <c r="R54" s="20" t="n">
        <v>0.72526904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46.49645477</v>
      </c>
      <c r="F56" s="20" t="n">
        <v>2.24364923</v>
      </c>
      <c r="G56" s="18" t="n">
        <v>49.37368469</v>
      </c>
      <c r="H56" s="20" t="n">
        <v>2.29899714</v>
      </c>
      <c r="I56" s="18" t="n">
        <v>0</v>
      </c>
      <c r="J56" s="20" t="n">
        <v>0</v>
      </c>
      <c r="K56" s="18" t="n">
        <v>2.66012219</v>
      </c>
      <c r="L56" s="20" t="n">
        <v>0.64693419</v>
      </c>
      <c r="M56" s="18" t="n">
        <v>0.24061999</v>
      </c>
      <c r="N56" s="20" t="n">
        <v>0.24017814</v>
      </c>
      <c r="O56" s="18" t="n">
        <v>0</v>
      </c>
      <c r="P56" s="20" t="n">
        <v>0</v>
      </c>
      <c r="Q56" s="18" t="n">
        <v>1.22911836</v>
      </c>
      <c r="R56" s="20" t="n">
        <v>0.43614895</v>
      </c>
    </row>
    <row r="57" spans="1:18">
      <c r="A57" s="15" t="s">
        <v>480</v>
      </c>
      <c r="B57" s="17" t="n">
        <v>3737</v>
      </c>
      <c r="C57" s="18">
        <f>(3112.0/B57*100)</f>
        <v/>
      </c>
      <c r="D57" s="19" t="n">
        <v>625</v>
      </c>
      <c r="E57" s="18" t="n">
        <v>48.73957661</v>
      </c>
      <c r="F57" s="20" t="n">
        <v>2.49730119</v>
      </c>
      <c r="G57" s="18" t="n">
        <v>45.68121234</v>
      </c>
      <c r="H57" s="20" t="n">
        <v>2.60006905</v>
      </c>
      <c r="I57" s="18" t="n">
        <v>0</v>
      </c>
      <c r="J57" s="20" t="n">
        <v>0</v>
      </c>
      <c r="K57" s="18" t="n">
        <v>4.51993059</v>
      </c>
      <c r="L57" s="20" t="n">
        <v>0.88912164</v>
      </c>
      <c r="M57" s="18" t="n">
        <v>0</v>
      </c>
      <c r="N57" s="20" t="n">
        <v>0</v>
      </c>
      <c r="O57" s="18" t="n">
        <v>0</v>
      </c>
      <c r="P57" s="20" t="n">
        <v>0</v>
      </c>
      <c r="Q57" s="18" t="n">
        <v>1.05928046</v>
      </c>
      <c r="R57" s="20" t="n">
        <v>0.56926437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63.49925251</v>
      </c>
      <c r="F59" s="20" t="n">
        <v>3.02521645</v>
      </c>
      <c r="G59" s="18" t="n">
        <v>34.14295966</v>
      </c>
      <c r="H59" s="20" t="n">
        <v>3.04350267</v>
      </c>
      <c r="I59" s="18" t="n">
        <v>0</v>
      </c>
      <c r="J59" s="20" t="n">
        <v>0</v>
      </c>
      <c r="K59" s="18" t="n">
        <v>1.01402296</v>
      </c>
      <c r="L59" s="20" t="n">
        <v>0.45809953</v>
      </c>
      <c r="M59" s="18" t="n">
        <v>0</v>
      </c>
      <c r="N59" s="20" t="n">
        <v>0</v>
      </c>
      <c r="O59" s="18" t="n">
        <v>0</v>
      </c>
      <c r="P59" s="20" t="n">
        <v>0</v>
      </c>
      <c r="Q59" s="18" t="n">
        <v>1.34376486</v>
      </c>
      <c r="R59" s="20" t="n">
        <v>0.67563177</v>
      </c>
    </row>
    <row r="60" spans="1:18">
      <c r="A60" s="15" t="s">
        <v>484</v>
      </c>
      <c r="B60" s="17" t="n">
        <v>2451</v>
      </c>
      <c r="C60" s="18">
        <f>(2026.0/B60*100)</f>
        <v/>
      </c>
      <c r="D60" s="19" t="n">
        <v>425</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10.08247228</v>
      </c>
      <c r="F63" s="20" t="n">
        <v>1.67451065</v>
      </c>
      <c r="G63" s="18" t="n">
        <v>8.083058039999999</v>
      </c>
      <c r="H63" s="20" t="n">
        <v>1.23668354</v>
      </c>
      <c r="I63" s="18" t="n">
        <v>0</v>
      </c>
      <c r="J63" s="20" t="n">
        <v>0</v>
      </c>
      <c r="K63" s="18" t="n">
        <v>1.36162654</v>
      </c>
      <c r="L63" s="20" t="n">
        <v>0.5653441299999999</v>
      </c>
      <c r="M63" s="18" t="n">
        <v>78.86229385999999</v>
      </c>
      <c r="N63" s="20" t="n">
        <v>2.04585318</v>
      </c>
      <c r="O63" s="18" t="n">
        <v>0</v>
      </c>
      <c r="P63" s="20" t="n">
        <v>0</v>
      </c>
      <c r="Q63" s="18" t="n">
        <v>1.61054928</v>
      </c>
      <c r="R63" s="20" t="n">
        <v>0.59465714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58.87917567</v>
      </c>
      <c r="F65" s="20" t="n">
        <v>2.47559953</v>
      </c>
      <c r="G65" s="18" t="n">
        <v>38.111619</v>
      </c>
      <c r="H65" s="20" t="n">
        <v>2.50309728</v>
      </c>
      <c r="I65" s="18" t="n">
        <v>0</v>
      </c>
      <c r="J65" s="20" t="n">
        <v>0</v>
      </c>
      <c r="K65" s="18" t="n">
        <v>2.66304449</v>
      </c>
      <c r="L65" s="20" t="n">
        <v>1.14428305</v>
      </c>
      <c r="M65" s="18" t="n">
        <v>0</v>
      </c>
      <c r="N65" s="20" t="n">
        <v>0</v>
      </c>
      <c r="O65" s="18" t="n">
        <v>0</v>
      </c>
      <c r="P65" s="20" t="n">
        <v>0</v>
      </c>
      <c r="Q65" s="18" t="n">
        <v>0.34616083</v>
      </c>
      <c r="R65" s="20" t="n">
        <v>0.34831342</v>
      </c>
    </row>
    <row r="66" spans="1:18">
      <c r="A66" s="15" t="s">
        <v>490</v>
      </c>
      <c r="B66" s="17" t="n">
        <v>2634</v>
      </c>
      <c r="C66" s="18">
        <f>(2184.0/B66*100)</f>
        <v/>
      </c>
      <c r="D66" s="19" t="n">
        <v>450</v>
      </c>
      <c r="E66" s="18" t="n">
        <v>62.00036633</v>
      </c>
      <c r="F66" s="20" t="n">
        <v>2.58816248</v>
      </c>
      <c r="G66" s="18" t="n">
        <v>28.17575359</v>
      </c>
      <c r="H66" s="20" t="n">
        <v>2.56670216</v>
      </c>
      <c r="I66" s="18" t="n">
        <v>0</v>
      </c>
      <c r="J66" s="20" t="n">
        <v>0</v>
      </c>
      <c r="K66" s="18" t="n">
        <v>7.78635846</v>
      </c>
      <c r="L66" s="20" t="n">
        <v>1.24397919</v>
      </c>
      <c r="M66" s="18" t="n">
        <v>0</v>
      </c>
      <c r="N66" s="20" t="n">
        <v>0</v>
      </c>
      <c r="O66" s="18" t="n">
        <v>0</v>
      </c>
      <c r="P66" s="20" t="n">
        <v>0</v>
      </c>
      <c r="Q66" s="18" t="n">
        <v>2.03752162</v>
      </c>
      <c r="R66" s="20" t="n">
        <v>0.71971273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67.83727632</v>
      </c>
      <c r="F69" s="20" t="n">
        <v>5.08050177</v>
      </c>
      <c r="G69" s="18" t="n">
        <v>31.50840842</v>
      </c>
      <c r="H69" s="20" t="n">
        <v>5.09578561</v>
      </c>
      <c r="I69" s="18" t="n">
        <v>0</v>
      </c>
      <c r="J69" s="20" t="n">
        <v>0</v>
      </c>
      <c r="K69" s="18" t="n">
        <v>0</v>
      </c>
      <c r="L69" s="20" t="n">
        <v>0</v>
      </c>
      <c r="M69" s="18" t="n">
        <v>0</v>
      </c>
      <c r="N69" s="20" t="n">
        <v>0</v>
      </c>
      <c r="O69" s="18" t="n">
        <v>0</v>
      </c>
      <c r="P69" s="20" t="n">
        <v>0</v>
      </c>
      <c r="Q69" s="18" t="n">
        <v>0.65431526</v>
      </c>
      <c r="R69" s="20" t="n">
        <v>0.68659857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69.64300360999999</v>
      </c>
      <c r="F71" s="20" t="n">
        <v>1.89857616</v>
      </c>
      <c r="G71" s="18" t="n">
        <v>30.09856634</v>
      </c>
      <c r="H71" s="20" t="n">
        <v>1.88226066</v>
      </c>
      <c r="I71" s="18" t="n">
        <v>0</v>
      </c>
      <c r="J71" s="20" t="n">
        <v>0</v>
      </c>
      <c r="K71" s="18" t="n">
        <v>0.25843005</v>
      </c>
      <c r="L71" s="20" t="n">
        <v>0.25804187</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870</v>
      </c>
      <c r="C81" s="18">
        <f>(731.0/B81*100)</f>
        <v/>
      </c>
      <c r="D81" s="19" t="n">
        <v>139</v>
      </c>
      <c r="E81" s="18" t="n">
        <v>69.03379174</v>
      </c>
      <c r="F81" s="20" t="n">
        <v>4.72408494</v>
      </c>
      <c r="G81" s="18" t="n">
        <v>23.73777253</v>
      </c>
      <c r="H81" s="20" t="n">
        <v>4.6232982</v>
      </c>
      <c r="I81" s="18" t="n">
        <v>0</v>
      </c>
      <c r="J81" s="20" t="n">
        <v>0</v>
      </c>
      <c r="K81" s="18" t="n">
        <v>5.15123705</v>
      </c>
      <c r="L81" s="20" t="n">
        <v>1.73218435</v>
      </c>
      <c r="M81" s="18" t="n">
        <v>0</v>
      </c>
      <c r="N81" s="20" t="n">
        <v>0</v>
      </c>
      <c r="O81" s="18" t="n">
        <v>0</v>
      </c>
      <c r="P81" s="20" t="n">
        <v>0</v>
      </c>
      <c r="Q81" s="18" t="n">
        <v>2.07719869</v>
      </c>
      <c r="R81" s="20" t="n">
        <v>1.26122696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38.6644807</v>
      </c>
      <c r="F44" s="20" t="n">
        <v>3.30914824</v>
      </c>
      <c r="G44" s="18" t="n">
        <v>54.52464661</v>
      </c>
      <c r="H44" s="20" t="n">
        <v>3.77303617</v>
      </c>
      <c r="I44" s="18" t="n">
        <v>0</v>
      </c>
      <c r="J44" s="20" t="n">
        <v>0</v>
      </c>
      <c r="K44" s="18" t="n">
        <v>4.87066289</v>
      </c>
      <c r="L44" s="20" t="n">
        <v>1.13661535</v>
      </c>
      <c r="M44" s="18" t="n">
        <v>0</v>
      </c>
      <c r="N44" s="20" t="n">
        <v>0</v>
      </c>
      <c r="O44" s="18" t="n">
        <v>1.33431868</v>
      </c>
      <c r="P44" s="20" t="n">
        <v>0.92239592</v>
      </c>
      <c r="Q44" s="18" t="n">
        <v>0.60589111</v>
      </c>
      <c r="R44" s="20" t="n">
        <v>0.36352444</v>
      </c>
    </row>
    <row r="45" spans="1:18">
      <c r="A45" s="15" t="s">
        <v>468</v>
      </c>
      <c r="B45" s="17" t="n">
        <v>2670</v>
      </c>
      <c r="C45" s="18">
        <f>(2206.0/B45*100)</f>
        <v/>
      </c>
      <c r="D45" s="19" t="n">
        <v>464</v>
      </c>
      <c r="E45" s="18" t="n">
        <v>51.15501366</v>
      </c>
      <c r="F45" s="20" t="n">
        <v>2.78849099</v>
      </c>
      <c r="G45" s="18" t="n">
        <v>28.24929343</v>
      </c>
      <c r="H45" s="20" t="n">
        <v>2.32508118</v>
      </c>
      <c r="I45" s="18" t="n">
        <v>0</v>
      </c>
      <c r="J45" s="20" t="n">
        <v>0</v>
      </c>
      <c r="K45" s="18" t="n">
        <v>14.49864954</v>
      </c>
      <c r="L45" s="20" t="n">
        <v>1.70295624</v>
      </c>
      <c r="M45" s="18" t="n">
        <v>0.31853313</v>
      </c>
      <c r="N45" s="20" t="n">
        <v>0.30248631</v>
      </c>
      <c r="O45" s="18" t="n">
        <v>4.78897413</v>
      </c>
      <c r="P45" s="20" t="n">
        <v>1.23670265</v>
      </c>
      <c r="Q45" s="18" t="n">
        <v>0.98953611</v>
      </c>
      <c r="R45" s="20" t="n">
        <v>0.48695492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38.78454126</v>
      </c>
      <c r="F54" s="20" t="n">
        <v>2.41888809</v>
      </c>
      <c r="G54" s="18" t="n">
        <v>56.53129831</v>
      </c>
      <c r="H54" s="20" t="n">
        <v>2.47887991</v>
      </c>
      <c r="I54" s="18" t="n">
        <v>0</v>
      </c>
      <c r="J54" s="20" t="n">
        <v>0</v>
      </c>
      <c r="K54" s="18" t="n">
        <v>2.9877224</v>
      </c>
      <c r="L54" s="20" t="n">
        <v>0.72288333</v>
      </c>
      <c r="M54" s="18" t="n">
        <v>0.19770907</v>
      </c>
      <c r="N54" s="20" t="n">
        <v>0.19773214</v>
      </c>
      <c r="O54" s="18" t="n">
        <v>1.49872896</v>
      </c>
      <c r="P54" s="20" t="n">
        <v>0.63411227</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58.31641089</v>
      </c>
      <c r="F56" s="20" t="n">
        <v>2.42507971</v>
      </c>
      <c r="G56" s="18" t="n">
        <v>37.05292861</v>
      </c>
      <c r="H56" s="20" t="n">
        <v>2.48867375</v>
      </c>
      <c r="I56" s="18" t="n">
        <v>0</v>
      </c>
      <c r="J56" s="20" t="n">
        <v>0</v>
      </c>
      <c r="K56" s="18" t="n">
        <v>3.90473641</v>
      </c>
      <c r="L56" s="20" t="n">
        <v>1.1585269</v>
      </c>
      <c r="M56" s="18" t="n">
        <v>0.24061999</v>
      </c>
      <c r="N56" s="20" t="n">
        <v>0.24017814</v>
      </c>
      <c r="O56" s="18" t="n">
        <v>0</v>
      </c>
      <c r="P56" s="20" t="n">
        <v>0</v>
      </c>
      <c r="Q56" s="18" t="n">
        <v>0.4853041</v>
      </c>
      <c r="R56" s="20" t="n">
        <v>0.34433379</v>
      </c>
    </row>
    <row r="57" spans="1:18">
      <c r="A57" s="15" t="s">
        <v>480</v>
      </c>
      <c r="B57" s="17" t="n">
        <v>3737</v>
      </c>
      <c r="C57" s="18">
        <f>(3112.0/B57*100)</f>
        <v/>
      </c>
      <c r="D57" s="19" t="n">
        <v>625</v>
      </c>
      <c r="E57" s="18" t="n">
        <v>48.7801385</v>
      </c>
      <c r="F57" s="20" t="n">
        <v>2.44183092</v>
      </c>
      <c r="G57" s="18" t="n">
        <v>43.63973458</v>
      </c>
      <c r="H57" s="20" t="n">
        <v>2.36967735</v>
      </c>
      <c r="I57" s="18" t="n">
        <v>0</v>
      </c>
      <c r="J57" s="20" t="n">
        <v>0</v>
      </c>
      <c r="K57" s="18" t="n">
        <v>6.31030947</v>
      </c>
      <c r="L57" s="20" t="n">
        <v>0.96555547</v>
      </c>
      <c r="M57" s="18" t="n">
        <v>0</v>
      </c>
      <c r="N57" s="20" t="n">
        <v>0</v>
      </c>
      <c r="O57" s="18" t="n">
        <v>0.34049651</v>
      </c>
      <c r="P57" s="20" t="n">
        <v>0.24618451</v>
      </c>
      <c r="Q57" s="18" t="n">
        <v>0.92932093</v>
      </c>
      <c r="R57" s="20" t="n">
        <v>0.55037104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60.72468077</v>
      </c>
      <c r="F59" s="20" t="n">
        <v>2.68813382</v>
      </c>
      <c r="G59" s="18" t="n">
        <v>32.55964106</v>
      </c>
      <c r="H59" s="20" t="n">
        <v>2.49946614</v>
      </c>
      <c r="I59" s="18" t="n">
        <v>0</v>
      </c>
      <c r="J59" s="20" t="n">
        <v>0</v>
      </c>
      <c r="K59" s="18" t="n">
        <v>1.88876493</v>
      </c>
      <c r="L59" s="20" t="n">
        <v>1.02425343</v>
      </c>
      <c r="M59" s="18" t="n">
        <v>0</v>
      </c>
      <c r="N59" s="20" t="n">
        <v>0</v>
      </c>
      <c r="O59" s="18" t="n">
        <v>4.49381979</v>
      </c>
      <c r="P59" s="20" t="n">
        <v>1.41132379</v>
      </c>
      <c r="Q59" s="18" t="n">
        <v>0.33309345</v>
      </c>
      <c r="R59" s="20" t="n">
        <v>0.16604872</v>
      </c>
    </row>
    <row r="60" spans="1:18">
      <c r="A60" s="15" t="s">
        <v>484</v>
      </c>
      <c r="B60" s="17" t="n">
        <v>2451</v>
      </c>
      <c r="C60" s="18">
        <f>(2026.0/B60*100)</f>
        <v/>
      </c>
      <c r="D60" s="19" t="n">
        <v>425</v>
      </c>
      <c r="E60" s="18" t="n">
        <v>54.79685728</v>
      </c>
      <c r="F60" s="20" t="n">
        <v>2.55427304</v>
      </c>
      <c r="G60" s="18" t="n">
        <v>24.00871996</v>
      </c>
      <c r="H60" s="20" t="n">
        <v>2.20021687</v>
      </c>
      <c r="I60" s="18" t="n">
        <v>0</v>
      </c>
      <c r="J60" s="20" t="n">
        <v>0</v>
      </c>
      <c r="K60" s="18" t="n">
        <v>16.67011846</v>
      </c>
      <c r="L60" s="20" t="n">
        <v>1.68035403</v>
      </c>
      <c r="M60" s="18" t="n">
        <v>0</v>
      </c>
      <c r="N60" s="20" t="n">
        <v>0</v>
      </c>
      <c r="O60" s="18" t="n">
        <v>2.37360538</v>
      </c>
      <c r="P60" s="20" t="n">
        <v>0.64872634</v>
      </c>
      <c r="Q60" s="18" t="n">
        <v>2.15069892</v>
      </c>
      <c r="R60" s="20" t="n">
        <v>0.74207231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48.76349504</v>
      </c>
      <c r="F63" s="20" t="n">
        <v>2.59710412</v>
      </c>
      <c r="G63" s="18" t="n">
        <v>40.22129829</v>
      </c>
      <c r="H63" s="20" t="n">
        <v>2.6260255</v>
      </c>
      <c r="I63" s="18" t="n">
        <v>0</v>
      </c>
      <c r="J63" s="20" t="n">
        <v>0</v>
      </c>
      <c r="K63" s="18" t="n">
        <v>7.19330732</v>
      </c>
      <c r="L63" s="20" t="n">
        <v>1.3426168</v>
      </c>
      <c r="M63" s="18" t="n">
        <v>0</v>
      </c>
      <c r="N63" s="20" t="n">
        <v>0</v>
      </c>
      <c r="O63" s="18" t="n">
        <v>0.8510439400000001</v>
      </c>
      <c r="P63" s="20" t="n">
        <v>0.44919707</v>
      </c>
      <c r="Q63" s="18" t="n">
        <v>2.97085541</v>
      </c>
      <c r="R63" s="20" t="n">
        <v>0.94146326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52.4231643</v>
      </c>
      <c r="F65" s="20" t="n">
        <v>3.03122867</v>
      </c>
      <c r="G65" s="18" t="n">
        <v>41.19554778</v>
      </c>
      <c r="H65" s="20" t="n">
        <v>3.09519604</v>
      </c>
      <c r="I65" s="18" t="n">
        <v>0</v>
      </c>
      <c r="J65" s="20" t="n">
        <v>0</v>
      </c>
      <c r="K65" s="18" t="n">
        <v>5.17795398</v>
      </c>
      <c r="L65" s="20" t="n">
        <v>1.29394618</v>
      </c>
      <c r="M65" s="18" t="n">
        <v>0</v>
      </c>
      <c r="N65" s="20" t="n">
        <v>0</v>
      </c>
      <c r="O65" s="18" t="n">
        <v>0</v>
      </c>
      <c r="P65" s="20" t="n">
        <v>0</v>
      </c>
      <c r="Q65" s="18" t="n">
        <v>1.20333394</v>
      </c>
      <c r="R65" s="20" t="n">
        <v>0.68379535</v>
      </c>
    </row>
    <row r="66" spans="1:18">
      <c r="A66" s="15" t="s">
        <v>490</v>
      </c>
      <c r="B66" s="17" t="n">
        <v>2634</v>
      </c>
      <c r="C66" s="18">
        <f>(2184.0/B66*100)</f>
        <v/>
      </c>
      <c r="D66" s="19" t="n">
        <v>450</v>
      </c>
      <c r="E66" s="18" t="n">
        <v>54.18098234</v>
      </c>
      <c r="F66" s="20" t="n">
        <v>2.50560512</v>
      </c>
      <c r="G66" s="18" t="n">
        <v>32.87123694</v>
      </c>
      <c r="H66" s="20" t="n">
        <v>2.63490012</v>
      </c>
      <c r="I66" s="18" t="n">
        <v>0</v>
      </c>
      <c r="J66" s="20" t="n">
        <v>0</v>
      </c>
      <c r="K66" s="18" t="n">
        <v>10.1337438</v>
      </c>
      <c r="L66" s="20" t="n">
        <v>1.53058527</v>
      </c>
      <c r="M66" s="18" t="n">
        <v>1.86791187</v>
      </c>
      <c r="N66" s="20" t="n">
        <v>0.65949736</v>
      </c>
      <c r="O66" s="18" t="n">
        <v>0</v>
      </c>
      <c r="P66" s="20" t="n">
        <v>0</v>
      </c>
      <c r="Q66" s="18" t="n">
        <v>0.94612504</v>
      </c>
      <c r="R66" s="20" t="n">
        <v>0.26523307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61.18793197</v>
      </c>
      <c r="F69" s="20" t="n">
        <v>5.33033387</v>
      </c>
      <c r="G69" s="18" t="n">
        <v>38.81206803</v>
      </c>
      <c r="H69" s="20" t="n">
        <v>5.33033387</v>
      </c>
      <c r="I69" s="18" t="n">
        <v>0</v>
      </c>
      <c r="J69" s="20" t="n">
        <v>0</v>
      </c>
      <c r="K69" s="18" t="n">
        <v>0</v>
      </c>
      <c r="L69" s="20" t="n">
        <v>0</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58.99934085</v>
      </c>
      <c r="F71" s="20" t="n">
        <v>2.15464778</v>
      </c>
      <c r="G71" s="18" t="n">
        <v>40.48379904</v>
      </c>
      <c r="H71" s="20" t="n">
        <v>2.16821148</v>
      </c>
      <c r="I71" s="18" t="n">
        <v>0</v>
      </c>
      <c r="J71" s="20" t="n">
        <v>0</v>
      </c>
      <c r="K71" s="18" t="n">
        <v>0.51686011</v>
      </c>
      <c r="L71" s="20" t="n">
        <v>0.51608373</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47.73114242</v>
      </c>
      <c r="F76" s="20" t="n">
        <v>3.10186716</v>
      </c>
      <c r="G76" s="18" t="n">
        <v>34.01507211</v>
      </c>
      <c r="H76" s="20" t="n">
        <v>2.82767884</v>
      </c>
      <c r="I76" s="18" t="n">
        <v>0</v>
      </c>
      <c r="J76" s="20" t="n">
        <v>0</v>
      </c>
      <c r="K76" s="18" t="n">
        <v>17.05089626</v>
      </c>
      <c r="L76" s="20" t="n">
        <v>2.26694335</v>
      </c>
      <c r="M76" s="18" t="n">
        <v>0</v>
      </c>
      <c r="N76" s="20" t="n">
        <v>0</v>
      </c>
      <c r="O76" s="18" t="n">
        <v>0</v>
      </c>
      <c r="P76" s="20" t="n">
        <v>0</v>
      </c>
      <c r="Q76" s="18" t="n">
        <v>1.20288921</v>
      </c>
      <c r="R76" s="20" t="n">
        <v>0.80687873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29.89649634</v>
      </c>
      <c r="F80" s="20" t="n">
        <v>2.31925665</v>
      </c>
      <c r="G80" s="18" t="n">
        <v>70.10350366</v>
      </c>
      <c r="H80" s="20" t="n">
        <v>2.31925665</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(731.0/B81*100)</f>
        <v/>
      </c>
      <c r="D81" s="19" t="n">
        <v>139</v>
      </c>
      <c r="E81" s="18" t="n">
        <v>33.61093218</v>
      </c>
      <c r="F81" s="20" t="n">
        <v>3.93564514</v>
      </c>
      <c r="G81" s="18" t="n">
        <v>58.59155943</v>
      </c>
      <c r="H81" s="20" t="n">
        <v>4.24283942</v>
      </c>
      <c r="I81" s="18" t="n">
        <v>0</v>
      </c>
      <c r="J81" s="20" t="n">
        <v>0</v>
      </c>
      <c r="K81" s="18" t="n">
        <v>7.27661314</v>
      </c>
      <c r="L81" s="20" t="n">
        <v>2.00144195</v>
      </c>
      <c r="M81" s="18" t="n">
        <v>0</v>
      </c>
      <c r="N81" s="20" t="n">
        <v>0</v>
      </c>
      <c r="O81" s="18" t="n">
        <v>0</v>
      </c>
      <c r="P81" s="20" t="n">
        <v>0</v>
      </c>
      <c r="Q81" s="18" t="n">
        <v>0.52089526</v>
      </c>
      <c r="R81" s="20" t="n">
        <v>0.49433871</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57.45838314</v>
      </c>
      <c r="F44" s="20" t="n">
        <v>2.56937554</v>
      </c>
      <c r="G44" s="18" t="n">
        <v>21.91709646</v>
      </c>
      <c r="H44" s="20" t="n">
        <v>2.39415798</v>
      </c>
      <c r="I44" s="18" t="n">
        <v>0</v>
      </c>
      <c r="J44" s="20" t="n">
        <v>0</v>
      </c>
      <c r="K44" s="18" t="n">
        <v>5.99688549</v>
      </c>
      <c r="L44" s="20" t="n">
        <v>1.27454141</v>
      </c>
      <c r="M44" s="18" t="n">
        <v>0</v>
      </c>
      <c r="N44" s="20" t="n">
        <v>0</v>
      </c>
      <c r="O44" s="18" t="n">
        <v>0</v>
      </c>
      <c r="P44" s="20" t="n">
        <v>0</v>
      </c>
      <c r="Q44" s="18" t="n">
        <v>14.62763491</v>
      </c>
      <c r="R44" s="20" t="n">
        <v>2.11472077</v>
      </c>
    </row>
    <row r="45" spans="1:18">
      <c r="A45" s="15" t="s">
        <v>468</v>
      </c>
      <c r="B45" s="17" t="n">
        <v>2670</v>
      </c>
      <c r="C45" s="18">
        <f>(2206.0/B45*100)</f>
        <v/>
      </c>
      <c r="D45" s="19" t="n">
        <v>464</v>
      </c>
      <c r="E45" s="18" t="n">
        <v>53.38751906</v>
      </c>
      <c r="F45" s="20" t="n">
        <v>2.31860239</v>
      </c>
      <c r="G45" s="18" t="n">
        <v>12.89193811</v>
      </c>
      <c r="H45" s="20" t="n">
        <v>1.56380805</v>
      </c>
      <c r="I45" s="18" t="n">
        <v>0</v>
      </c>
      <c r="J45" s="20" t="n">
        <v>0</v>
      </c>
      <c r="K45" s="18" t="n">
        <v>15.56261871</v>
      </c>
      <c r="L45" s="20" t="n">
        <v>1.78735707</v>
      </c>
      <c r="M45" s="18" t="n">
        <v>1.05900001</v>
      </c>
      <c r="N45" s="20" t="n">
        <v>0.4607891</v>
      </c>
      <c r="O45" s="18" t="n">
        <v>0.14997144</v>
      </c>
      <c r="P45" s="20" t="n">
        <v>0.15108154</v>
      </c>
      <c r="Q45" s="18" t="n">
        <v>16.94895267</v>
      </c>
      <c r="R45" s="20" t="n">
        <v>2.20887859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63.10976406</v>
      </c>
      <c r="F54" s="20" t="n">
        <v>2.55176919</v>
      </c>
      <c r="G54" s="18" t="n">
        <v>10.63610978</v>
      </c>
      <c r="H54" s="20" t="n">
        <v>1.45777509</v>
      </c>
      <c r="I54" s="18" t="n">
        <v>0</v>
      </c>
      <c r="J54" s="20" t="n">
        <v>0</v>
      </c>
      <c r="K54" s="18" t="n">
        <v>4.2735596</v>
      </c>
      <c r="L54" s="20" t="n">
        <v>1.08439112</v>
      </c>
      <c r="M54" s="18" t="n">
        <v>0.19770907</v>
      </c>
      <c r="N54" s="20" t="n">
        <v>0.19773214</v>
      </c>
      <c r="O54" s="18" t="n">
        <v>0.33194783</v>
      </c>
      <c r="P54" s="20" t="n">
        <v>0.33284928</v>
      </c>
      <c r="Q54" s="18" t="n">
        <v>21.45090966</v>
      </c>
      <c r="R54" s="20" t="n">
        <v>2.22845413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57.85494693</v>
      </c>
      <c r="F56" s="20" t="n">
        <v>2.70426832</v>
      </c>
      <c r="G56" s="18" t="n">
        <v>28.46995717</v>
      </c>
      <c r="H56" s="20" t="n">
        <v>2.32467653</v>
      </c>
      <c r="I56" s="18" t="n">
        <v>0</v>
      </c>
      <c r="J56" s="20" t="n">
        <v>0</v>
      </c>
      <c r="K56" s="18" t="n">
        <v>4.85282526</v>
      </c>
      <c r="L56" s="20" t="n">
        <v>1.20100975</v>
      </c>
      <c r="M56" s="18" t="n">
        <v>0.24061999</v>
      </c>
      <c r="N56" s="20" t="n">
        <v>0.24017814</v>
      </c>
      <c r="O56" s="18" t="n">
        <v>0</v>
      </c>
      <c r="P56" s="20" t="n">
        <v>0</v>
      </c>
      <c r="Q56" s="18" t="n">
        <v>8.581650639999999</v>
      </c>
      <c r="R56" s="20" t="n">
        <v>1.40510361</v>
      </c>
    </row>
    <row r="57" spans="1:18">
      <c r="A57" s="15" t="s">
        <v>480</v>
      </c>
      <c r="B57" s="17" t="n">
        <v>3737</v>
      </c>
      <c r="C57" s="18">
        <f>(3112.0/B57*100)</f>
        <v/>
      </c>
      <c r="D57" s="19" t="n">
        <v>625</v>
      </c>
      <c r="E57" s="18" t="n">
        <v>47.77719452</v>
      </c>
      <c r="F57" s="20" t="n">
        <v>2.70032763</v>
      </c>
      <c r="G57" s="18" t="n">
        <v>35.50737953</v>
      </c>
      <c r="H57" s="20" t="n">
        <v>2.90713346</v>
      </c>
      <c r="I57" s="18" t="n">
        <v>0</v>
      </c>
      <c r="J57" s="20" t="n">
        <v>0</v>
      </c>
      <c r="K57" s="18" t="n">
        <v>6.96560174</v>
      </c>
      <c r="L57" s="20" t="n">
        <v>1.14186724</v>
      </c>
      <c r="M57" s="18" t="n">
        <v>0</v>
      </c>
      <c r="N57" s="20" t="n">
        <v>0</v>
      </c>
      <c r="O57" s="18" t="n">
        <v>0</v>
      </c>
      <c r="P57" s="20" t="n">
        <v>0</v>
      </c>
      <c r="Q57" s="18" t="n">
        <v>9.749824220000001</v>
      </c>
      <c r="R57" s="20" t="n">
        <v>1.35339198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66.20940992</v>
      </c>
      <c r="F59" s="20" t="n">
        <v>2.78935874</v>
      </c>
      <c r="G59" s="18" t="n">
        <v>16.39461762</v>
      </c>
      <c r="H59" s="20" t="n">
        <v>2.23113526</v>
      </c>
      <c r="I59" s="18" t="n">
        <v>0</v>
      </c>
      <c r="J59" s="20" t="n">
        <v>0</v>
      </c>
      <c r="K59" s="18" t="n">
        <v>2.42627865</v>
      </c>
      <c r="L59" s="20" t="n">
        <v>1.08678003</v>
      </c>
      <c r="M59" s="18" t="n">
        <v>0</v>
      </c>
      <c r="N59" s="20" t="n">
        <v>0</v>
      </c>
      <c r="O59" s="18" t="n">
        <v>0</v>
      </c>
      <c r="P59" s="20" t="n">
        <v>0</v>
      </c>
      <c r="Q59" s="18" t="n">
        <v>14.96969381</v>
      </c>
      <c r="R59" s="20" t="n">
        <v>2.11047117</v>
      </c>
    </row>
    <row r="60" spans="1:18">
      <c r="A60" s="15" t="s">
        <v>484</v>
      </c>
      <c r="B60" s="17" t="n">
        <v>2451</v>
      </c>
      <c r="C60" s="18">
        <f>(2026.0/B60*100)</f>
        <v/>
      </c>
      <c r="D60" s="19" t="n">
        <v>425</v>
      </c>
      <c r="E60" s="18" t="n">
        <v>41.66761489</v>
      </c>
      <c r="F60" s="20" t="n">
        <v>2.47855312</v>
      </c>
      <c r="G60" s="18" t="n">
        <v>8.83261716</v>
      </c>
      <c r="H60" s="20" t="n">
        <v>1.31643688</v>
      </c>
      <c r="I60" s="18" t="n">
        <v>0</v>
      </c>
      <c r="J60" s="20" t="n">
        <v>0</v>
      </c>
      <c r="K60" s="18" t="n">
        <v>18.73348515</v>
      </c>
      <c r="L60" s="20" t="n">
        <v>1.89149434</v>
      </c>
      <c r="M60" s="18" t="n">
        <v>0</v>
      </c>
      <c r="N60" s="20" t="n">
        <v>0</v>
      </c>
      <c r="O60" s="18" t="n">
        <v>0.26645938</v>
      </c>
      <c r="P60" s="20" t="n">
        <v>0.26858332</v>
      </c>
      <c r="Q60" s="18" t="n">
        <v>30.49982343</v>
      </c>
      <c r="R60" s="20" t="n">
        <v>2.62840401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43.33067868</v>
      </c>
      <c r="F63" s="20" t="n">
        <v>2.75509775</v>
      </c>
      <c r="G63" s="18" t="n">
        <v>12.54444299</v>
      </c>
      <c r="H63" s="20" t="n">
        <v>1.6094736</v>
      </c>
      <c r="I63" s="18" t="n">
        <v>0</v>
      </c>
      <c r="J63" s="20" t="n">
        <v>0</v>
      </c>
      <c r="K63" s="18" t="n">
        <v>8.94850282</v>
      </c>
      <c r="L63" s="20" t="n">
        <v>1.45962749</v>
      </c>
      <c r="M63" s="18" t="n">
        <v>0</v>
      </c>
      <c r="N63" s="20" t="n">
        <v>0</v>
      </c>
      <c r="O63" s="18" t="n">
        <v>0</v>
      </c>
      <c r="P63" s="20" t="n">
        <v>0</v>
      </c>
      <c r="Q63" s="18" t="n">
        <v>35.1763755</v>
      </c>
      <c r="R63" s="20" t="n">
        <v>2.66460867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51.15353664</v>
      </c>
      <c r="F65" s="20" t="n">
        <v>2.47128745</v>
      </c>
      <c r="G65" s="18" t="n">
        <v>22.30464474</v>
      </c>
      <c r="H65" s="20" t="n">
        <v>2.38234966</v>
      </c>
      <c r="I65" s="18" t="n">
        <v>0</v>
      </c>
      <c r="J65" s="20" t="n">
        <v>0</v>
      </c>
      <c r="K65" s="18" t="n">
        <v>5.17795398</v>
      </c>
      <c r="L65" s="20" t="n">
        <v>1.29394618</v>
      </c>
      <c r="M65" s="18" t="n">
        <v>0</v>
      </c>
      <c r="N65" s="20" t="n">
        <v>0</v>
      </c>
      <c r="O65" s="18" t="n">
        <v>0</v>
      </c>
      <c r="P65" s="20" t="n">
        <v>0</v>
      </c>
      <c r="Q65" s="18" t="n">
        <v>21.36386464</v>
      </c>
      <c r="R65" s="20" t="n">
        <v>2.32923586</v>
      </c>
    </row>
    <row r="66" spans="1:18">
      <c r="A66" s="15" t="s">
        <v>490</v>
      </c>
      <c r="B66" s="17" t="n">
        <v>2634</v>
      </c>
      <c r="C66" s="18">
        <f>(2184.0/B66*100)</f>
        <v/>
      </c>
      <c r="D66" s="19" t="n">
        <v>450</v>
      </c>
      <c r="E66" s="18" t="n">
        <v>46.39270323</v>
      </c>
      <c r="F66" s="20" t="n">
        <v>2.74496417</v>
      </c>
      <c r="G66" s="18" t="n">
        <v>24.0716362</v>
      </c>
      <c r="H66" s="20" t="n">
        <v>2.11444646</v>
      </c>
      <c r="I66" s="18" t="n">
        <v>0</v>
      </c>
      <c r="J66" s="20" t="n">
        <v>0</v>
      </c>
      <c r="K66" s="18" t="n">
        <v>10.53888822</v>
      </c>
      <c r="L66" s="20" t="n">
        <v>1.56414977</v>
      </c>
      <c r="M66" s="18" t="n">
        <v>0</v>
      </c>
      <c r="N66" s="20" t="n">
        <v>0</v>
      </c>
      <c r="O66" s="18" t="n">
        <v>0</v>
      </c>
      <c r="P66" s="20" t="n">
        <v>0</v>
      </c>
      <c r="Q66" s="18" t="n">
        <v>18.99677235</v>
      </c>
      <c r="R66" s="20" t="n">
        <v>2.46479524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81.4711667</v>
      </c>
      <c r="F69" s="20" t="n">
        <v>5.2119172</v>
      </c>
      <c r="G69" s="18" t="n">
        <v>3.6812499</v>
      </c>
      <c r="H69" s="20" t="n">
        <v>2.02006949</v>
      </c>
      <c r="I69" s="18" t="n">
        <v>0</v>
      </c>
      <c r="J69" s="20" t="n">
        <v>0</v>
      </c>
      <c r="K69" s="18" t="n">
        <v>0.51958781</v>
      </c>
      <c r="L69" s="20" t="n">
        <v>0.47671411</v>
      </c>
      <c r="M69" s="18" t="n">
        <v>0</v>
      </c>
      <c r="N69" s="20" t="n">
        <v>0</v>
      </c>
      <c r="O69" s="18" t="n">
        <v>0</v>
      </c>
      <c r="P69" s="20" t="n">
        <v>0</v>
      </c>
      <c r="Q69" s="18" t="n">
        <v>14.32799558</v>
      </c>
      <c r="R69" s="20" t="n">
        <v>5.1578729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62.32785878</v>
      </c>
      <c r="F71" s="20" t="n">
        <v>2.48955732</v>
      </c>
      <c r="G71" s="18" t="n">
        <v>32.29349721</v>
      </c>
      <c r="H71" s="20" t="n">
        <v>2.54504326</v>
      </c>
      <c r="I71" s="18" t="n">
        <v>0</v>
      </c>
      <c r="J71" s="20" t="n">
        <v>0</v>
      </c>
      <c r="K71" s="18" t="n">
        <v>0.51686011</v>
      </c>
      <c r="L71" s="20" t="n">
        <v>0.51608373</v>
      </c>
      <c r="M71" s="18" t="n">
        <v>0</v>
      </c>
      <c r="N71" s="20" t="n">
        <v>0</v>
      </c>
      <c r="O71" s="18" t="n">
        <v>0</v>
      </c>
      <c r="P71" s="20" t="n">
        <v>0</v>
      </c>
      <c r="Q71" s="18" t="n">
        <v>4.8617839</v>
      </c>
      <c r="R71" s="20" t="n">
        <v>0.98417871</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59.06195673</v>
      </c>
      <c r="F76" s="20" t="n">
        <v>2.84662832</v>
      </c>
      <c r="G76" s="18" t="n">
        <v>5.98101157</v>
      </c>
      <c r="H76" s="20" t="n">
        <v>1.19287969</v>
      </c>
      <c r="I76" s="18" t="n">
        <v>0</v>
      </c>
      <c r="J76" s="20" t="n">
        <v>0</v>
      </c>
      <c r="K76" s="18" t="n">
        <v>17.9585038</v>
      </c>
      <c r="L76" s="20" t="n">
        <v>2.30875199</v>
      </c>
      <c r="M76" s="18" t="n">
        <v>0</v>
      </c>
      <c r="N76" s="20" t="n">
        <v>0</v>
      </c>
      <c r="O76" s="18" t="n">
        <v>0</v>
      </c>
      <c r="P76" s="20" t="n">
        <v>0</v>
      </c>
      <c r="Q76" s="18" t="n">
        <v>16.9985279</v>
      </c>
      <c r="R76" s="20" t="n">
        <v>2.05029489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52.38445817</v>
      </c>
      <c r="F80" s="20" t="n">
        <v>2.36288155</v>
      </c>
      <c r="G80" s="18" t="n">
        <v>45.91165369</v>
      </c>
      <c r="H80" s="20" t="n">
        <v>2.41169414</v>
      </c>
      <c r="I80" s="18" t="n">
        <v>0</v>
      </c>
      <c r="J80" s="20" t="n">
        <v>0</v>
      </c>
      <c r="K80" s="18" t="n">
        <v>0</v>
      </c>
      <c r="L80" s="20" t="n">
        <v>0</v>
      </c>
      <c r="M80" s="18" t="n">
        <v>0</v>
      </c>
      <c r="N80" s="20" t="n">
        <v>0</v>
      </c>
      <c r="O80" s="18" t="n">
        <v>0</v>
      </c>
      <c r="P80" s="20" t="n">
        <v>0</v>
      </c>
      <c r="Q80" s="18" t="n">
        <v>1.70388813</v>
      </c>
      <c r="R80" s="20" t="n">
        <v>0.62964052</v>
      </c>
    </row>
    <row r="81" spans="1:18">
      <c r="A81" s="15" t="s">
        <v>505</v>
      </c>
      <c r="B81" s="17" t="n">
        <v>870</v>
      </c>
      <c r="C81" s="18">
        <f>(731.0/B81*100)</f>
        <v/>
      </c>
      <c r="D81" s="19" t="n">
        <v>139</v>
      </c>
      <c r="E81" s="18" t="n">
        <v>57.9268541</v>
      </c>
      <c r="F81" s="20" t="n">
        <v>4.1642883</v>
      </c>
      <c r="G81" s="18" t="n">
        <v>23.47480314</v>
      </c>
      <c r="H81" s="20" t="n">
        <v>3.08580472</v>
      </c>
      <c r="I81" s="18" t="n">
        <v>0</v>
      </c>
      <c r="J81" s="20" t="n">
        <v>0</v>
      </c>
      <c r="K81" s="18" t="n">
        <v>7.27661314</v>
      </c>
      <c r="L81" s="20" t="n">
        <v>2.00144195</v>
      </c>
      <c r="M81" s="18" t="n">
        <v>0</v>
      </c>
      <c r="N81" s="20" t="n">
        <v>0</v>
      </c>
      <c r="O81" s="18" t="n">
        <v>0</v>
      </c>
      <c r="P81" s="20" t="n">
        <v>0</v>
      </c>
      <c r="Q81" s="18" t="n">
        <v>11.32172962</v>
      </c>
      <c r="R81" s="20" t="n">
        <v>2.47783497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(2248.0/B44*100)</f>
        <v/>
      </c>
      <c r="D44" s="19" t="n">
        <v>443</v>
      </c>
      <c r="E44" s="18" t="n">
        <v>42.46332288</v>
      </c>
      <c r="F44" s="20" t="n">
        <v>2.52647507</v>
      </c>
      <c r="G44" s="18" t="n">
        <v>49.77579493</v>
      </c>
      <c r="H44" s="20" t="n">
        <v>2.78430361</v>
      </c>
      <c r="I44" s="18" t="n">
        <v>0</v>
      </c>
      <c r="J44" s="20" t="n">
        <v>0</v>
      </c>
      <c r="K44" s="18" t="n">
        <v>7.23442584</v>
      </c>
      <c r="L44" s="20" t="n">
        <v>1.42776903</v>
      </c>
      <c r="M44" s="18" t="n">
        <v>0</v>
      </c>
      <c r="N44" s="20" t="n">
        <v>0</v>
      </c>
      <c r="O44" s="18" t="n">
        <v>0.52645635</v>
      </c>
      <c r="P44" s="20" t="n">
        <v>0.31202073</v>
      </c>
      <c r="Q44" s="18" t="n">
        <v>0</v>
      </c>
      <c r="R44" s="20" t="n">
        <v>0</v>
      </c>
    </row>
    <row r="45" spans="1:18">
      <c r="A45" s="15" t="s">
        <v>468</v>
      </c>
      <c r="B45" s="17" t="n">
        <v>2670</v>
      </c>
      <c r="C45" s="18">
        <f>(2206.0/B45*100)</f>
        <v/>
      </c>
      <c r="D45" s="19" t="n">
        <v>464</v>
      </c>
      <c r="E45" s="18" t="n">
        <v>63.4351084</v>
      </c>
      <c r="F45" s="20" t="n">
        <v>2.65363431</v>
      </c>
      <c r="G45" s="18" t="n">
        <v>18.78935517</v>
      </c>
      <c r="H45" s="20" t="n">
        <v>2.04421283</v>
      </c>
      <c r="I45" s="18" t="n">
        <v>0</v>
      </c>
      <c r="J45" s="20" t="n">
        <v>0</v>
      </c>
      <c r="K45" s="18" t="n">
        <v>16.2103097</v>
      </c>
      <c r="L45" s="20" t="n">
        <v>1.77741912</v>
      </c>
      <c r="M45" s="18" t="n">
        <v>0</v>
      </c>
      <c r="N45" s="20" t="n">
        <v>0</v>
      </c>
      <c r="O45" s="18" t="n">
        <v>1.56522674</v>
      </c>
      <c r="P45" s="20" t="n">
        <v>0.62421807</v>
      </c>
      <c r="Q45" s="18" t="n">
        <v>0</v>
      </c>
      <c r="R45" s="20" t="n">
        <v>0</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(2127.0/B54*100)</f>
        <v/>
      </c>
      <c r="D54" s="19" t="n">
        <v>430</v>
      </c>
      <c r="E54" s="18" t="n">
        <v>65.03147370000001</v>
      </c>
      <c r="F54" s="20" t="n">
        <v>2.35033428</v>
      </c>
      <c r="G54" s="18" t="n">
        <v>29.90450132</v>
      </c>
      <c r="H54" s="20" t="n">
        <v>2.24116745</v>
      </c>
      <c r="I54" s="18" t="n">
        <v>0</v>
      </c>
      <c r="J54" s="20" t="n">
        <v>0</v>
      </c>
      <c r="K54" s="18" t="n">
        <v>4.2735596</v>
      </c>
      <c r="L54" s="20" t="n">
        <v>1.08439112</v>
      </c>
      <c r="M54" s="18" t="n">
        <v>0.19770907</v>
      </c>
      <c r="N54" s="20" t="n">
        <v>0.19773214</v>
      </c>
      <c r="O54" s="18" t="n">
        <v>0.59275631</v>
      </c>
      <c r="P54" s="20" t="n">
        <v>0.341182</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(2790.0/B56*100)</f>
        <v/>
      </c>
      <c r="D56" s="19" t="n">
        <v>553</v>
      </c>
      <c r="E56" s="18" t="n">
        <v>74.5552881</v>
      </c>
      <c r="F56" s="20" t="n">
        <v>2.13743395</v>
      </c>
      <c r="G56" s="18" t="n">
        <v>19.33962533</v>
      </c>
      <c r="H56" s="20" t="n">
        <v>1.93009123</v>
      </c>
      <c r="I56" s="18" t="n">
        <v>0</v>
      </c>
      <c r="J56" s="20" t="n">
        <v>0</v>
      </c>
      <c r="K56" s="18" t="n">
        <v>5.86446658</v>
      </c>
      <c r="L56" s="20" t="n">
        <v>1.3046481</v>
      </c>
      <c r="M56" s="18" t="n">
        <v>0.24061999</v>
      </c>
      <c r="N56" s="20" t="n">
        <v>0.24017814</v>
      </c>
      <c r="O56" s="18" t="n">
        <v>0</v>
      </c>
      <c r="P56" s="20" t="n">
        <v>0</v>
      </c>
      <c r="Q56" s="18" t="n">
        <v>0</v>
      </c>
      <c r="R56" s="20" t="n">
        <v>0</v>
      </c>
    </row>
    <row r="57" spans="1:18">
      <c r="A57" s="15" t="s">
        <v>480</v>
      </c>
      <c r="B57" s="17" t="n">
        <v>3737</v>
      </c>
      <c r="C57" s="18">
        <f>(3112.0/B57*100)</f>
        <v/>
      </c>
      <c r="D57" s="19" t="n">
        <v>625</v>
      </c>
      <c r="E57" s="18" t="n">
        <v>53.63367768</v>
      </c>
      <c r="F57" s="20" t="n">
        <v>2.57411521</v>
      </c>
      <c r="G57" s="18" t="n">
        <v>38.39587426</v>
      </c>
      <c r="H57" s="20" t="n">
        <v>2.62243711</v>
      </c>
      <c r="I57" s="18" t="n">
        <v>0</v>
      </c>
      <c r="J57" s="20" t="n">
        <v>0</v>
      </c>
      <c r="K57" s="18" t="n">
        <v>7.73288884</v>
      </c>
      <c r="L57" s="20" t="n">
        <v>1.14796313</v>
      </c>
      <c r="M57" s="18" t="n">
        <v>0</v>
      </c>
      <c r="N57" s="20" t="n">
        <v>0</v>
      </c>
      <c r="O57" s="18" t="n">
        <v>0.23755922</v>
      </c>
      <c r="P57" s="20" t="n">
        <v>0.23624069</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(1881.0/B59*100)</f>
        <v/>
      </c>
      <c r="D59" s="19" t="n">
        <v>397</v>
      </c>
      <c r="E59" s="18" t="n">
        <v>68.13750195999999</v>
      </c>
      <c r="F59" s="20" t="n">
        <v>2.56561131</v>
      </c>
      <c r="G59" s="18" t="n">
        <v>26.60614643</v>
      </c>
      <c r="H59" s="20" t="n">
        <v>2.54396169</v>
      </c>
      <c r="I59" s="18" t="n">
        <v>0</v>
      </c>
      <c r="J59" s="20" t="n">
        <v>0</v>
      </c>
      <c r="K59" s="18" t="n">
        <v>2.42627865</v>
      </c>
      <c r="L59" s="20" t="n">
        <v>1.08678003</v>
      </c>
      <c r="M59" s="18" t="n">
        <v>0</v>
      </c>
      <c r="N59" s="20" t="n">
        <v>0</v>
      </c>
      <c r="O59" s="18" t="n">
        <v>2.83007296</v>
      </c>
      <c r="P59" s="20" t="n">
        <v>0.97611345</v>
      </c>
      <c r="Q59" s="18" t="n">
        <v>0</v>
      </c>
      <c r="R59" s="20" t="n">
        <v>0</v>
      </c>
    </row>
    <row r="60" spans="1:18">
      <c r="A60" s="15" t="s">
        <v>484</v>
      </c>
      <c r="B60" s="17" t="n">
        <v>2451</v>
      </c>
      <c r="C60" s="18">
        <f>(2026.0/B60*100)</f>
        <v/>
      </c>
      <c r="D60" s="19" t="n">
        <v>425</v>
      </c>
      <c r="E60" s="18" t="n">
        <v>46.33690255</v>
      </c>
      <c r="F60" s="20" t="n">
        <v>2.64497157</v>
      </c>
      <c r="G60" s="18" t="n">
        <v>30.92173975</v>
      </c>
      <c r="H60" s="20" t="n">
        <v>2.68266519</v>
      </c>
      <c r="I60" s="18" t="n">
        <v>0</v>
      </c>
      <c r="J60" s="20" t="n">
        <v>0</v>
      </c>
      <c r="K60" s="18" t="n">
        <v>19.38237958</v>
      </c>
      <c r="L60" s="20" t="n">
        <v>1.90933773</v>
      </c>
      <c r="M60" s="18" t="n">
        <v>0</v>
      </c>
      <c r="N60" s="20" t="n">
        <v>0</v>
      </c>
      <c r="O60" s="18" t="n">
        <v>3.35897813</v>
      </c>
      <c r="P60" s="20" t="n">
        <v>0.86181413</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(2103.0/B63*100)</f>
        <v/>
      </c>
      <c r="D63" s="19" t="n">
        <v>408</v>
      </c>
      <c r="E63" s="18" t="n">
        <v>44.58267709</v>
      </c>
      <c r="F63" s="20" t="n">
        <v>2.55841743</v>
      </c>
      <c r="G63" s="18" t="n">
        <v>44.32913414</v>
      </c>
      <c r="H63" s="20" t="n">
        <v>2.33291573</v>
      </c>
      <c r="I63" s="18" t="n">
        <v>0</v>
      </c>
      <c r="J63" s="20" t="n">
        <v>0</v>
      </c>
      <c r="K63" s="18" t="n">
        <v>10.72307572</v>
      </c>
      <c r="L63" s="20" t="n">
        <v>1.60594859</v>
      </c>
      <c r="M63" s="18" t="n">
        <v>0</v>
      </c>
      <c r="N63" s="20" t="n">
        <v>0</v>
      </c>
      <c r="O63" s="18" t="n">
        <v>0.36511305</v>
      </c>
      <c r="P63" s="20" t="n">
        <v>0.25886055</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(1483.0/B65*100)</f>
        <v/>
      </c>
      <c r="D65" s="19" t="n">
        <v>307</v>
      </c>
      <c r="E65" s="18" t="n">
        <v>34.76504288</v>
      </c>
      <c r="F65" s="20" t="n">
        <v>2.76399711</v>
      </c>
      <c r="G65" s="18" t="n">
        <v>60.05700314</v>
      </c>
      <c r="H65" s="20" t="n">
        <v>3.28421841</v>
      </c>
      <c r="I65" s="18" t="n">
        <v>0</v>
      </c>
      <c r="J65" s="20" t="n">
        <v>0</v>
      </c>
      <c r="K65" s="18" t="n">
        <v>5.17795398</v>
      </c>
      <c r="L65" s="20" t="n">
        <v>1.29394618</v>
      </c>
      <c r="M65" s="18" t="n">
        <v>0</v>
      </c>
      <c r="N65" s="20" t="n">
        <v>0</v>
      </c>
      <c r="O65" s="18" t="n">
        <v>0</v>
      </c>
      <c r="P65" s="20" t="n">
        <v>0</v>
      </c>
      <c r="Q65" s="18" t="n">
        <v>0</v>
      </c>
      <c r="R65" s="20" t="n">
        <v>0</v>
      </c>
    </row>
    <row r="66" spans="1:18">
      <c r="A66" s="15" t="s">
        <v>490</v>
      </c>
      <c r="B66" s="17" t="n">
        <v>2634</v>
      </c>
      <c r="C66" s="18">
        <f>(2184.0/B66*100)</f>
        <v/>
      </c>
      <c r="D66" s="19" t="n">
        <v>450</v>
      </c>
      <c r="E66" s="18" t="n">
        <v>55.29526729</v>
      </c>
      <c r="F66" s="20" t="n">
        <v>2.47211995</v>
      </c>
      <c r="G66" s="18" t="n">
        <v>31.50616577</v>
      </c>
      <c r="H66" s="20" t="n">
        <v>2.47091695</v>
      </c>
      <c r="I66" s="18" t="n">
        <v>0</v>
      </c>
      <c r="J66" s="20" t="n">
        <v>0</v>
      </c>
      <c r="K66" s="18" t="n">
        <v>11.52575596</v>
      </c>
      <c r="L66" s="20" t="n">
        <v>1.61728575</v>
      </c>
      <c r="M66" s="18" t="n">
        <v>1.67281097</v>
      </c>
      <c r="N66" s="20" t="n">
        <v>0.8706250800000001</v>
      </c>
      <c r="O66" s="18" t="n">
        <v>0</v>
      </c>
      <c r="P66" s="20" t="n">
        <v>0</v>
      </c>
      <c r="Q66" s="18" t="n">
        <v>0</v>
      </c>
      <c r="R66" s="20" t="n">
        <v>0</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53.66230768</v>
      </c>
      <c r="F69" s="20" t="n">
        <v>4.65459643</v>
      </c>
      <c r="G69" s="18" t="n">
        <v>45.8181045</v>
      </c>
      <c r="H69" s="20" t="n">
        <v>4.73988712</v>
      </c>
      <c r="I69" s="18" t="n">
        <v>0</v>
      </c>
      <c r="J69" s="20" t="n">
        <v>0</v>
      </c>
      <c r="K69" s="18" t="n">
        <v>0.51958781</v>
      </c>
      <c r="L69" s="20" t="n">
        <v>0.47671411</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(2046.0/B71*100)</f>
        <v/>
      </c>
      <c r="D71" s="19" t="n">
        <v>420</v>
      </c>
      <c r="E71" s="18" t="n">
        <v>58.34036381</v>
      </c>
      <c r="F71" s="20" t="n">
        <v>2.47987591</v>
      </c>
      <c r="G71" s="18" t="n">
        <v>41.14277608</v>
      </c>
      <c r="H71" s="20" t="n">
        <v>2.37640014</v>
      </c>
      <c r="I71" s="18" t="n">
        <v>0</v>
      </c>
      <c r="J71" s="20" t="n">
        <v>0</v>
      </c>
      <c r="K71" s="18" t="n">
        <v>0.51686011</v>
      </c>
      <c r="L71" s="20" t="n">
        <v>0.51608373</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(2042.0/B76*100)</f>
        <v/>
      </c>
      <c r="D76" s="19" t="n">
        <v>411</v>
      </c>
      <c r="E76" s="18" t="n">
        <v>34.97490417</v>
      </c>
      <c r="F76" s="20" t="n">
        <v>2.19217689</v>
      </c>
      <c r="G76" s="18" t="n">
        <v>46.51616043</v>
      </c>
      <c r="H76" s="20" t="n">
        <v>2.377223</v>
      </c>
      <c r="I76" s="18" t="n">
        <v>0</v>
      </c>
      <c r="J76" s="20" t="n">
        <v>0</v>
      </c>
      <c r="K76" s="18" t="n">
        <v>18.5089354</v>
      </c>
      <c r="L76" s="20" t="n">
        <v>2.35958065</v>
      </c>
      <c r="M76" s="18" t="n">
        <v>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13.45253588</v>
      </c>
      <c r="F80" s="20" t="n">
        <v>1.79431586</v>
      </c>
      <c r="G80" s="18" t="n">
        <v>86.54746412</v>
      </c>
      <c r="H80" s="20" t="n">
        <v>1.79431586</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(731.0/B81*100)</f>
        <v/>
      </c>
      <c r="D81" s="19" t="n">
        <v>139</v>
      </c>
      <c r="E81" s="18" t="n">
        <v>33.88830732</v>
      </c>
      <c r="F81" s="20" t="n">
        <v>3.3909208</v>
      </c>
      <c r="G81" s="18" t="n">
        <v>58.83507954</v>
      </c>
      <c r="H81" s="20" t="n">
        <v>3.77732812</v>
      </c>
      <c r="I81" s="18" t="n">
        <v>0</v>
      </c>
      <c r="J81" s="20" t="n">
        <v>0</v>
      </c>
      <c r="K81" s="18" t="n">
        <v>7.27661314</v>
      </c>
      <c r="L81" s="20" t="n">
        <v>2.00144195</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1.5332689</v>
      </c>
      <c r="F44" s="20" t="n">
        <v>0.52475533</v>
      </c>
      <c r="G44" s="18" t="n">
        <v>96.57191752999999</v>
      </c>
      <c r="H44" s="20" t="n">
        <v>0.76754301</v>
      </c>
      <c r="I44" s="18" t="n">
        <v>0</v>
      </c>
      <c r="J44" s="20" t="n">
        <v>0</v>
      </c>
      <c r="K44" s="18" t="n">
        <v>0.38659887</v>
      </c>
      <c r="L44" s="20" t="n">
        <v>0.26966916</v>
      </c>
      <c r="M44" s="18" t="n">
        <v>0</v>
      </c>
      <c r="N44" s="20" t="n">
        <v>0</v>
      </c>
      <c r="O44" s="18" t="n">
        <v>0</v>
      </c>
      <c r="P44" s="20" t="n">
        <v>0</v>
      </c>
      <c r="Q44" s="18" t="n">
        <v>1.5082147</v>
      </c>
      <c r="R44" s="20" t="n">
        <v>0.61150072</v>
      </c>
    </row>
    <row r="45" spans="1:18">
      <c r="A45" s="15" t="s">
        <v>468</v>
      </c>
      <c r="B45" s="17" t="n">
        <v>2670</v>
      </c>
      <c r="C45" s="18">
        <f>(2217.0/B45*100)</f>
        <v/>
      </c>
      <c r="D45" s="19" t="n">
        <v>453</v>
      </c>
      <c r="E45" s="18" t="n">
        <v>2.6150599</v>
      </c>
      <c r="F45" s="20" t="n">
        <v>0.69785739</v>
      </c>
      <c r="G45" s="18" t="n">
        <v>91.52135078000001</v>
      </c>
      <c r="H45" s="20" t="n">
        <v>1.17615039</v>
      </c>
      <c r="I45" s="18" t="n">
        <v>0</v>
      </c>
      <c r="J45" s="20" t="n">
        <v>0</v>
      </c>
      <c r="K45" s="18" t="n">
        <v>3.59437638</v>
      </c>
      <c r="L45" s="20" t="n">
        <v>0.76173399</v>
      </c>
      <c r="M45" s="18" t="n">
        <v>0</v>
      </c>
      <c r="N45" s="20" t="n">
        <v>0</v>
      </c>
      <c r="O45" s="18" t="n">
        <v>0</v>
      </c>
      <c r="P45" s="20" t="n">
        <v>0</v>
      </c>
      <c r="Q45" s="18" t="n">
        <v>2.26921294</v>
      </c>
      <c r="R45" s="20" t="n">
        <v>0.61400138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4.20664147</v>
      </c>
      <c r="F54" s="20" t="n">
        <v>0.88196358</v>
      </c>
      <c r="G54" s="18" t="n">
        <v>93.08069193999999</v>
      </c>
      <c r="H54" s="20" t="n">
        <v>1.20508684</v>
      </c>
      <c r="I54" s="18" t="n">
        <v>0</v>
      </c>
      <c r="J54" s="20" t="n">
        <v>0</v>
      </c>
      <c r="K54" s="18" t="n">
        <v>1.26094825</v>
      </c>
      <c r="L54" s="20" t="n">
        <v>0.58092552</v>
      </c>
      <c r="M54" s="18" t="n">
        <v>0</v>
      </c>
      <c r="N54" s="20" t="n">
        <v>0</v>
      </c>
      <c r="O54" s="18" t="n">
        <v>0.61250751</v>
      </c>
      <c r="P54" s="20" t="n">
        <v>0.34609175</v>
      </c>
      <c r="Q54" s="18" t="n">
        <v>0.83921083</v>
      </c>
      <c r="R54" s="20" t="n">
        <v>0.42260337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4.43166459</v>
      </c>
      <c r="F56" s="20" t="n">
        <v>1.05725823</v>
      </c>
      <c r="G56" s="18" t="n">
        <v>94.42364674</v>
      </c>
      <c r="H56" s="20" t="n">
        <v>1.17698939</v>
      </c>
      <c r="I56" s="18" t="n">
        <v>0</v>
      </c>
      <c r="J56" s="20" t="n">
        <v>0</v>
      </c>
      <c r="K56" s="18" t="n">
        <v>0.7606985000000001</v>
      </c>
      <c r="L56" s="20" t="n">
        <v>0.44241815</v>
      </c>
      <c r="M56" s="18" t="n">
        <v>0</v>
      </c>
      <c r="N56" s="20" t="n">
        <v>0</v>
      </c>
      <c r="O56" s="18" t="n">
        <v>0</v>
      </c>
      <c r="P56" s="20" t="n">
        <v>0</v>
      </c>
      <c r="Q56" s="18" t="n">
        <v>0.38399017</v>
      </c>
      <c r="R56" s="20" t="n">
        <v>0.28197696</v>
      </c>
    </row>
    <row r="57" spans="1:18">
      <c r="A57" s="15" t="s">
        <v>480</v>
      </c>
      <c r="B57" s="17" t="n">
        <v>3737</v>
      </c>
      <c r="C57" s="18">
        <f>(3115.0/B57*100)</f>
        <v/>
      </c>
      <c r="D57" s="19" t="n">
        <v>622</v>
      </c>
      <c r="E57" s="18" t="n">
        <v>5.12013134</v>
      </c>
      <c r="F57" s="20" t="n">
        <v>1.31289636</v>
      </c>
      <c r="G57" s="18" t="n">
        <v>93.87452330000001</v>
      </c>
      <c r="H57" s="20" t="n">
        <v>1.3560684</v>
      </c>
      <c r="I57" s="18" t="n">
        <v>0</v>
      </c>
      <c r="J57" s="20" t="n">
        <v>0</v>
      </c>
      <c r="K57" s="18" t="n">
        <v>0.18355024</v>
      </c>
      <c r="L57" s="20" t="n">
        <v>0.17013498</v>
      </c>
      <c r="M57" s="18" t="n">
        <v>0</v>
      </c>
      <c r="N57" s="20" t="n">
        <v>0</v>
      </c>
      <c r="O57" s="18" t="n">
        <v>0</v>
      </c>
      <c r="P57" s="20" t="n">
        <v>0</v>
      </c>
      <c r="Q57" s="18" t="n">
        <v>0.82179512</v>
      </c>
      <c r="R57" s="20" t="n">
        <v>0.43113142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6.71771571</v>
      </c>
      <c r="F59" s="20" t="n">
        <v>1.66716352</v>
      </c>
      <c r="G59" s="18" t="n">
        <v>91.96975775999999</v>
      </c>
      <c r="H59" s="20" t="n">
        <v>1.69036525</v>
      </c>
      <c r="I59" s="18" t="n">
        <v>0</v>
      </c>
      <c r="J59" s="20" t="n">
        <v>0</v>
      </c>
      <c r="K59" s="18" t="n">
        <v>0</v>
      </c>
      <c r="L59" s="20" t="n">
        <v>0</v>
      </c>
      <c r="M59" s="18" t="n">
        <v>0.35138653</v>
      </c>
      <c r="N59" s="20" t="n">
        <v>0.35254044</v>
      </c>
      <c r="O59" s="18" t="n">
        <v>0.15132894</v>
      </c>
      <c r="P59" s="20" t="n">
        <v>0.15088328</v>
      </c>
      <c r="Q59" s="18" t="n">
        <v>0.80981107</v>
      </c>
      <c r="R59" s="20" t="n">
        <v>0.39224799</v>
      </c>
    </row>
    <row r="60" spans="1:18">
      <c r="A60" s="15" t="s">
        <v>484</v>
      </c>
      <c r="B60" s="17" t="n">
        <v>2451</v>
      </c>
      <c r="C60" s="18">
        <f>(2030.0/B60*100)</f>
        <v/>
      </c>
      <c r="D60" s="19" t="n">
        <v>421</v>
      </c>
      <c r="E60" s="18" t="n">
        <v>14.02387521</v>
      </c>
      <c r="F60" s="20" t="n">
        <v>1.92170666</v>
      </c>
      <c r="G60" s="18" t="n">
        <v>79.24595409</v>
      </c>
      <c r="H60" s="20" t="n">
        <v>2.2489298</v>
      </c>
      <c r="I60" s="18" t="n">
        <v>0</v>
      </c>
      <c r="J60" s="20" t="n">
        <v>0</v>
      </c>
      <c r="K60" s="18" t="n">
        <v>1.74219651</v>
      </c>
      <c r="L60" s="20" t="n">
        <v>0.5602192</v>
      </c>
      <c r="M60" s="18" t="n">
        <v>0</v>
      </c>
      <c r="N60" s="20" t="n">
        <v>0</v>
      </c>
      <c r="O60" s="18" t="n">
        <v>1.15861368</v>
      </c>
      <c r="P60" s="20" t="n">
        <v>0.61612135</v>
      </c>
      <c r="Q60" s="18" t="n">
        <v>3.8293605</v>
      </c>
      <c r="R60" s="20" t="n">
        <v>1.35190767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6.6912355</v>
      </c>
      <c r="F63" s="20" t="n">
        <v>1.33381647</v>
      </c>
      <c r="G63" s="18" t="n">
        <v>86.50429398</v>
      </c>
      <c r="H63" s="20" t="n">
        <v>1.81318718</v>
      </c>
      <c r="I63" s="18" t="n">
        <v>0</v>
      </c>
      <c r="J63" s="20" t="n">
        <v>0</v>
      </c>
      <c r="K63" s="18" t="n">
        <v>1.71727008</v>
      </c>
      <c r="L63" s="20" t="n">
        <v>0.69855765</v>
      </c>
      <c r="M63" s="18" t="n">
        <v>0</v>
      </c>
      <c r="N63" s="20" t="n">
        <v>0</v>
      </c>
      <c r="O63" s="18" t="n">
        <v>0.86015172</v>
      </c>
      <c r="P63" s="20" t="n">
        <v>0.4448598</v>
      </c>
      <c r="Q63" s="18" t="n">
        <v>4.22704872</v>
      </c>
      <c r="R63" s="20" t="n">
        <v>1.12414496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2.59414612</v>
      </c>
      <c r="F65" s="20" t="n">
        <v>0.99260273</v>
      </c>
      <c r="G65" s="18" t="n">
        <v>95.85716954999999</v>
      </c>
      <c r="H65" s="20" t="n">
        <v>1.22269564</v>
      </c>
      <c r="I65" s="18" t="n">
        <v>0</v>
      </c>
      <c r="J65" s="20" t="n">
        <v>0</v>
      </c>
      <c r="K65" s="18" t="n">
        <v>0.8155088700000001</v>
      </c>
      <c r="L65" s="20" t="n">
        <v>0.46739229</v>
      </c>
      <c r="M65" s="18" t="n">
        <v>0</v>
      </c>
      <c r="N65" s="20" t="n">
        <v>0</v>
      </c>
      <c r="O65" s="18" t="n">
        <v>0</v>
      </c>
      <c r="P65" s="20" t="n">
        <v>0</v>
      </c>
      <c r="Q65" s="18" t="n">
        <v>0.73317546</v>
      </c>
      <c r="R65" s="20" t="n">
        <v>0.52857878</v>
      </c>
    </row>
    <row r="66" spans="1:18">
      <c r="A66" s="15" t="s">
        <v>490</v>
      </c>
      <c r="B66" s="17" t="n">
        <v>2634</v>
      </c>
      <c r="C66" s="18">
        <f>(2189.0/B66*100)</f>
        <v/>
      </c>
      <c r="D66" s="19" t="n">
        <v>445</v>
      </c>
      <c r="E66" s="18" t="n">
        <v>3.74812582</v>
      </c>
      <c r="F66" s="20" t="n">
        <v>0.9499736600000001</v>
      </c>
      <c r="G66" s="18" t="n">
        <v>92.1476854</v>
      </c>
      <c r="H66" s="20" t="n">
        <v>1.53493208</v>
      </c>
      <c r="I66" s="18" t="n">
        <v>0</v>
      </c>
      <c r="J66" s="20" t="n">
        <v>0</v>
      </c>
      <c r="K66" s="18" t="n">
        <v>2.26015762</v>
      </c>
      <c r="L66" s="20" t="n">
        <v>0.84520495</v>
      </c>
      <c r="M66" s="18" t="n">
        <v>0.77191659</v>
      </c>
      <c r="N66" s="20" t="n">
        <v>0.46880534</v>
      </c>
      <c r="O66" s="18" t="n">
        <v>0</v>
      </c>
      <c r="P66" s="20" t="n">
        <v>0</v>
      </c>
      <c r="Q66" s="18" t="n">
        <v>1.07211458</v>
      </c>
      <c r="R66" s="20" t="n">
        <v>0.67075452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5.87646717</v>
      </c>
      <c r="F71" s="20" t="n">
        <v>1.22837684</v>
      </c>
      <c r="G71" s="18" t="n">
        <v>94.12353283</v>
      </c>
      <c r="H71" s="20" t="n">
        <v>1.22837684</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2.13191131</v>
      </c>
      <c r="F76" s="20" t="n">
        <v>0.65762668</v>
      </c>
      <c r="G76" s="18" t="n">
        <v>93.28350261999999</v>
      </c>
      <c r="H76" s="20" t="n">
        <v>1.42836994</v>
      </c>
      <c r="I76" s="18" t="n">
        <v>0</v>
      </c>
      <c r="J76" s="20" t="n">
        <v>0</v>
      </c>
      <c r="K76" s="18" t="n">
        <v>2.56804353</v>
      </c>
      <c r="L76" s="20" t="n">
        <v>0.97214741</v>
      </c>
      <c r="M76" s="18" t="n">
        <v>0</v>
      </c>
      <c r="N76" s="20" t="n">
        <v>0</v>
      </c>
      <c r="O76" s="18" t="n">
        <v>0</v>
      </c>
      <c r="P76" s="20" t="n">
        <v>0</v>
      </c>
      <c r="Q76" s="18" t="n">
        <v>2.01654254</v>
      </c>
      <c r="R76" s="20" t="n">
        <v>0.76370768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0.71275032</v>
      </c>
      <c r="F80" s="20" t="n">
        <v>0.42968808</v>
      </c>
      <c r="G80" s="18" t="n">
        <v>99.28724968</v>
      </c>
      <c r="H80" s="20" t="n">
        <v>0.42968808</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0.75889115</v>
      </c>
      <c r="F81" s="20" t="n">
        <v>0.75288428</v>
      </c>
      <c r="G81" s="18" t="n">
        <v>97.12680351</v>
      </c>
      <c r="H81" s="20" t="n">
        <v>1.37560223</v>
      </c>
      <c r="I81" s="18" t="n">
        <v>0</v>
      </c>
      <c r="J81" s="20" t="n">
        <v>0</v>
      </c>
      <c r="K81" s="18" t="n">
        <v>2.11430534</v>
      </c>
      <c r="L81" s="20" t="n">
        <v>1.17662373</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18.68835826</v>
      </c>
      <c r="F44" s="20" t="n">
        <v>2.26046187</v>
      </c>
      <c r="G44" s="18" t="n">
        <v>78.01448494</v>
      </c>
      <c r="H44" s="20" t="n">
        <v>2.49179639</v>
      </c>
      <c r="I44" s="18" t="n">
        <v>0</v>
      </c>
      <c r="J44" s="20" t="n">
        <v>0</v>
      </c>
      <c r="K44" s="18" t="n">
        <v>0.38659887</v>
      </c>
      <c r="L44" s="20" t="n">
        <v>0.26966916</v>
      </c>
      <c r="M44" s="18" t="n">
        <v>0</v>
      </c>
      <c r="N44" s="20" t="n">
        <v>0</v>
      </c>
      <c r="O44" s="18" t="n">
        <v>0</v>
      </c>
      <c r="P44" s="20" t="n">
        <v>0</v>
      </c>
      <c r="Q44" s="18" t="n">
        <v>2.91055793</v>
      </c>
      <c r="R44" s="20" t="n">
        <v>0.91070083</v>
      </c>
    </row>
    <row r="45" spans="1:18">
      <c r="A45" s="15" t="s">
        <v>468</v>
      </c>
      <c r="B45" s="17" t="n">
        <v>2670</v>
      </c>
      <c r="C45" s="18">
        <f>(2217.0/B45*100)</f>
        <v/>
      </c>
      <c r="D45" s="19" t="n">
        <v>453</v>
      </c>
      <c r="E45" s="18" t="n">
        <v>31.00192137</v>
      </c>
      <c r="F45" s="20" t="n">
        <v>1.9631512</v>
      </c>
      <c r="G45" s="18" t="n">
        <v>58.65644373</v>
      </c>
      <c r="H45" s="20" t="n">
        <v>2.31640886</v>
      </c>
      <c r="I45" s="18" t="n">
        <v>0</v>
      </c>
      <c r="J45" s="20" t="n">
        <v>0</v>
      </c>
      <c r="K45" s="18" t="n">
        <v>4.44783798</v>
      </c>
      <c r="L45" s="20" t="n">
        <v>0.9047201499999999</v>
      </c>
      <c r="M45" s="18" t="n">
        <v>0.97823896</v>
      </c>
      <c r="N45" s="20" t="n">
        <v>0.51047004</v>
      </c>
      <c r="O45" s="18" t="n">
        <v>1.30148912</v>
      </c>
      <c r="P45" s="20" t="n">
        <v>0.58062934</v>
      </c>
      <c r="Q45" s="18" t="n">
        <v>3.61406884</v>
      </c>
      <c r="R45" s="20" t="n">
        <v>0.83322357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15.41738449</v>
      </c>
      <c r="F54" s="20" t="n">
        <v>2.05412187</v>
      </c>
      <c r="G54" s="18" t="n">
        <v>78.76223544</v>
      </c>
      <c r="H54" s="20" t="n">
        <v>2.11971801</v>
      </c>
      <c r="I54" s="18" t="n">
        <v>0</v>
      </c>
      <c r="J54" s="20" t="n">
        <v>0</v>
      </c>
      <c r="K54" s="18" t="n">
        <v>1.51743829</v>
      </c>
      <c r="L54" s="20" t="n">
        <v>0.63394994</v>
      </c>
      <c r="M54" s="18" t="n">
        <v>0</v>
      </c>
      <c r="N54" s="20" t="n">
        <v>0</v>
      </c>
      <c r="O54" s="18" t="n">
        <v>0</v>
      </c>
      <c r="P54" s="20" t="n">
        <v>0</v>
      </c>
      <c r="Q54" s="18" t="n">
        <v>4.30294178</v>
      </c>
      <c r="R54" s="20" t="n">
        <v>0.94237072</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36.21971873</v>
      </c>
      <c r="F56" s="20" t="n">
        <v>2.57232959</v>
      </c>
      <c r="G56" s="18" t="n">
        <v>60.69172214</v>
      </c>
      <c r="H56" s="20" t="n">
        <v>2.55710257</v>
      </c>
      <c r="I56" s="18" t="n">
        <v>0</v>
      </c>
      <c r="J56" s="20" t="n">
        <v>0</v>
      </c>
      <c r="K56" s="18" t="n">
        <v>0.7606985000000001</v>
      </c>
      <c r="L56" s="20" t="n">
        <v>0.44241815</v>
      </c>
      <c r="M56" s="18" t="n">
        <v>0</v>
      </c>
      <c r="N56" s="20" t="n">
        <v>0</v>
      </c>
      <c r="O56" s="18" t="n">
        <v>0</v>
      </c>
      <c r="P56" s="20" t="n">
        <v>0</v>
      </c>
      <c r="Q56" s="18" t="n">
        <v>2.32786063</v>
      </c>
      <c r="R56" s="20" t="n">
        <v>0.6664460800000001</v>
      </c>
    </row>
    <row r="57" spans="1:18">
      <c r="A57" s="15" t="s">
        <v>480</v>
      </c>
      <c r="B57" s="17" t="n">
        <v>3737</v>
      </c>
      <c r="C57" s="18">
        <f>(3115.0/B57*100)</f>
        <v/>
      </c>
      <c r="D57" s="19" t="n">
        <v>622</v>
      </c>
      <c r="E57" s="18" t="n">
        <v>8.64231414</v>
      </c>
      <c r="F57" s="20" t="n">
        <v>1.18480533</v>
      </c>
      <c r="G57" s="18" t="n">
        <v>88.39369603</v>
      </c>
      <c r="H57" s="20" t="n">
        <v>1.33961792</v>
      </c>
      <c r="I57" s="18" t="n">
        <v>0</v>
      </c>
      <c r="J57" s="20" t="n">
        <v>0</v>
      </c>
      <c r="K57" s="18" t="n">
        <v>0.57262928</v>
      </c>
      <c r="L57" s="20" t="n">
        <v>0.32524144</v>
      </c>
      <c r="M57" s="18" t="n">
        <v>0</v>
      </c>
      <c r="N57" s="20" t="n">
        <v>0</v>
      </c>
      <c r="O57" s="18" t="n">
        <v>0</v>
      </c>
      <c r="P57" s="20" t="n">
        <v>0</v>
      </c>
      <c r="Q57" s="18" t="n">
        <v>2.39136056</v>
      </c>
      <c r="R57" s="20" t="n">
        <v>0.74058728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46.67807852</v>
      </c>
      <c r="F59" s="20" t="n">
        <v>3.06911391</v>
      </c>
      <c r="G59" s="18" t="n">
        <v>50.55477188</v>
      </c>
      <c r="H59" s="20" t="n">
        <v>3.1279245</v>
      </c>
      <c r="I59" s="18" t="n">
        <v>0</v>
      </c>
      <c r="J59" s="20" t="n">
        <v>0</v>
      </c>
      <c r="K59" s="18" t="n">
        <v>0</v>
      </c>
      <c r="L59" s="20" t="n">
        <v>0</v>
      </c>
      <c r="M59" s="18" t="n">
        <v>0</v>
      </c>
      <c r="N59" s="20" t="n">
        <v>0</v>
      </c>
      <c r="O59" s="18" t="n">
        <v>0</v>
      </c>
      <c r="P59" s="20" t="n">
        <v>0</v>
      </c>
      <c r="Q59" s="18" t="n">
        <v>2.7671496</v>
      </c>
      <c r="R59" s="20" t="n">
        <v>0.6511853</v>
      </c>
    </row>
    <row r="60" spans="1:18">
      <c r="A60" s="15" t="s">
        <v>484</v>
      </c>
      <c r="B60" s="17" t="n">
        <v>2451</v>
      </c>
      <c r="C60" s="18">
        <f>(2030.0/B60*100)</f>
        <v/>
      </c>
      <c r="D60" s="19" t="n">
        <v>421</v>
      </c>
      <c r="E60" s="18" t="n">
        <v>33.64553483</v>
      </c>
      <c r="F60" s="20" t="n">
        <v>2.55447929</v>
      </c>
      <c r="G60" s="18" t="n">
        <v>52.56328185</v>
      </c>
      <c r="H60" s="20" t="n">
        <v>2.63814396</v>
      </c>
      <c r="I60" s="18" t="n">
        <v>0</v>
      </c>
      <c r="J60" s="20" t="n">
        <v>0</v>
      </c>
      <c r="K60" s="18" t="n">
        <v>2.03644012</v>
      </c>
      <c r="L60" s="20" t="n">
        <v>0.6293669200000001</v>
      </c>
      <c r="M60" s="18" t="n">
        <v>0</v>
      </c>
      <c r="N60" s="20" t="n">
        <v>0</v>
      </c>
      <c r="O60" s="18" t="n">
        <v>0.32113118</v>
      </c>
      <c r="P60" s="20" t="n">
        <v>0.325078</v>
      </c>
      <c r="Q60" s="18" t="n">
        <v>11.43361202</v>
      </c>
      <c r="R60" s="20" t="n">
        <v>1.79586451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34.63289132</v>
      </c>
      <c r="F63" s="20" t="n">
        <v>2.29621651</v>
      </c>
      <c r="G63" s="18" t="n">
        <v>51.94130348</v>
      </c>
      <c r="H63" s="20" t="n">
        <v>2.51079559</v>
      </c>
      <c r="I63" s="18" t="n">
        <v>0</v>
      </c>
      <c r="J63" s="20" t="n">
        <v>0</v>
      </c>
      <c r="K63" s="18" t="n">
        <v>1.88823931</v>
      </c>
      <c r="L63" s="20" t="n">
        <v>0.70757899</v>
      </c>
      <c r="M63" s="18" t="n">
        <v>0</v>
      </c>
      <c r="N63" s="20" t="n">
        <v>0</v>
      </c>
      <c r="O63" s="18" t="n">
        <v>0</v>
      </c>
      <c r="P63" s="20" t="n">
        <v>0</v>
      </c>
      <c r="Q63" s="18" t="n">
        <v>11.53756589</v>
      </c>
      <c r="R63" s="20" t="n">
        <v>1.65942889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16.23174288</v>
      </c>
      <c r="F65" s="20" t="n">
        <v>2.02229785</v>
      </c>
      <c r="G65" s="18" t="n">
        <v>78.27705894</v>
      </c>
      <c r="H65" s="20" t="n">
        <v>2.46020209</v>
      </c>
      <c r="I65" s="18" t="n">
        <v>0</v>
      </c>
      <c r="J65" s="20" t="n">
        <v>0</v>
      </c>
      <c r="K65" s="18" t="n">
        <v>0.8155088700000001</v>
      </c>
      <c r="L65" s="20" t="n">
        <v>0.46739229</v>
      </c>
      <c r="M65" s="18" t="n">
        <v>0</v>
      </c>
      <c r="N65" s="20" t="n">
        <v>0</v>
      </c>
      <c r="O65" s="18" t="n">
        <v>0</v>
      </c>
      <c r="P65" s="20" t="n">
        <v>0</v>
      </c>
      <c r="Q65" s="18" t="n">
        <v>4.67568931</v>
      </c>
      <c r="R65" s="20" t="n">
        <v>1.31811806</v>
      </c>
    </row>
    <row r="66" spans="1:18">
      <c r="A66" s="15" t="s">
        <v>490</v>
      </c>
      <c r="B66" s="17" t="n">
        <v>2634</v>
      </c>
      <c r="C66" s="18">
        <f>(2189.0/B66*100)</f>
        <v/>
      </c>
      <c r="D66" s="19" t="n">
        <v>445</v>
      </c>
      <c r="E66" s="18" t="n">
        <v>8.03768346</v>
      </c>
      <c r="F66" s="20" t="n">
        <v>1.50464754</v>
      </c>
      <c r="G66" s="18" t="n">
        <v>86.59993532999999</v>
      </c>
      <c r="H66" s="20" t="n">
        <v>1.86760777</v>
      </c>
      <c r="I66" s="18" t="n">
        <v>0</v>
      </c>
      <c r="J66" s="20" t="n">
        <v>0</v>
      </c>
      <c r="K66" s="18" t="n">
        <v>2.85050632</v>
      </c>
      <c r="L66" s="20" t="n">
        <v>0.88605048</v>
      </c>
      <c r="M66" s="18" t="n">
        <v>0</v>
      </c>
      <c r="N66" s="20" t="n">
        <v>0</v>
      </c>
      <c r="O66" s="18" t="n">
        <v>0</v>
      </c>
      <c r="P66" s="20" t="n">
        <v>0</v>
      </c>
      <c r="Q66" s="18" t="n">
        <v>2.51187489</v>
      </c>
      <c r="R66" s="20" t="n">
        <v>0.82580943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16.21751052</v>
      </c>
      <c r="F69" s="20" t="n">
        <v>3.08050348</v>
      </c>
      <c r="G69" s="18" t="n">
        <v>81.15533723999999</v>
      </c>
      <c r="H69" s="20" t="n">
        <v>3.54472981</v>
      </c>
      <c r="I69" s="18" t="n">
        <v>0</v>
      </c>
      <c r="J69" s="20" t="n">
        <v>0</v>
      </c>
      <c r="K69" s="18" t="n">
        <v>0</v>
      </c>
      <c r="L69" s="20" t="n">
        <v>0</v>
      </c>
      <c r="M69" s="18" t="n">
        <v>0</v>
      </c>
      <c r="N69" s="20" t="n">
        <v>0</v>
      </c>
      <c r="O69" s="18" t="n">
        <v>0</v>
      </c>
      <c r="P69" s="20" t="n">
        <v>0</v>
      </c>
      <c r="Q69" s="18" t="n">
        <v>2.62715224</v>
      </c>
      <c r="R69" s="20" t="n">
        <v>2.04375274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8.55233177</v>
      </c>
      <c r="F71" s="20" t="n">
        <v>1.56207672</v>
      </c>
      <c r="G71" s="18" t="n">
        <v>91.25305443000001</v>
      </c>
      <c r="H71" s="20" t="n">
        <v>1.62719846</v>
      </c>
      <c r="I71" s="18" t="n">
        <v>0</v>
      </c>
      <c r="J71" s="20" t="n">
        <v>0</v>
      </c>
      <c r="K71" s="18" t="n">
        <v>0</v>
      </c>
      <c r="L71" s="20" t="n">
        <v>0</v>
      </c>
      <c r="M71" s="18" t="n">
        <v>0</v>
      </c>
      <c r="N71" s="20" t="n">
        <v>0</v>
      </c>
      <c r="O71" s="18" t="n">
        <v>0</v>
      </c>
      <c r="P71" s="20" t="n">
        <v>0</v>
      </c>
      <c r="Q71" s="18" t="n">
        <v>0.1946138</v>
      </c>
      <c r="R71" s="20" t="n">
        <v>0.1952226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4.59137014</v>
      </c>
      <c r="F76" s="20" t="n">
        <v>0.91968587</v>
      </c>
      <c r="G76" s="18" t="n">
        <v>88.41832731</v>
      </c>
      <c r="H76" s="20" t="n">
        <v>1.72134585</v>
      </c>
      <c r="I76" s="18" t="n">
        <v>0</v>
      </c>
      <c r="J76" s="20" t="n">
        <v>0</v>
      </c>
      <c r="K76" s="18" t="n">
        <v>2.81374922</v>
      </c>
      <c r="L76" s="20" t="n">
        <v>1.00172613</v>
      </c>
      <c r="M76" s="18" t="n">
        <v>0</v>
      </c>
      <c r="N76" s="20" t="n">
        <v>0</v>
      </c>
      <c r="O76" s="18" t="n">
        <v>0</v>
      </c>
      <c r="P76" s="20" t="n">
        <v>0</v>
      </c>
      <c r="Q76" s="18" t="n">
        <v>4.17655334</v>
      </c>
      <c r="R76" s="20" t="n">
        <v>1.02817335</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15.15339784</v>
      </c>
      <c r="F80" s="20" t="n">
        <v>2.02295004</v>
      </c>
      <c r="G80" s="18" t="n">
        <v>84.84660216</v>
      </c>
      <c r="H80" s="20" t="n">
        <v>2.02295004</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11.88629734</v>
      </c>
      <c r="F81" s="20" t="n">
        <v>2.39961044</v>
      </c>
      <c r="G81" s="18" t="n">
        <v>85.58252770999999</v>
      </c>
      <c r="H81" s="20" t="n">
        <v>3.05076953</v>
      </c>
      <c r="I81" s="18" t="n">
        <v>0</v>
      </c>
      <c r="J81" s="20" t="n">
        <v>0</v>
      </c>
      <c r="K81" s="18" t="n">
        <v>2.11430534</v>
      </c>
      <c r="L81" s="20" t="n">
        <v>1.17662373</v>
      </c>
      <c r="M81" s="18" t="n">
        <v>0</v>
      </c>
      <c r="N81" s="20" t="n">
        <v>0</v>
      </c>
      <c r="O81" s="18" t="n">
        <v>0</v>
      </c>
      <c r="P81" s="20" t="n">
        <v>0</v>
      </c>
      <c r="Q81" s="18" t="n">
        <v>0.4168696</v>
      </c>
      <c r="R81" s="20" t="n">
        <v>0.42758205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21.2347016</v>
      </c>
      <c r="F44" s="20" t="n">
        <v>2.45624283</v>
      </c>
      <c r="G44" s="18" t="n">
        <v>71.32323521000001</v>
      </c>
      <c r="H44" s="20" t="n">
        <v>2.68047917</v>
      </c>
      <c r="I44" s="18" t="n">
        <v>0</v>
      </c>
      <c r="J44" s="20" t="n">
        <v>0</v>
      </c>
      <c r="K44" s="18" t="n">
        <v>0.85139869</v>
      </c>
      <c r="L44" s="20" t="n">
        <v>0.43738711</v>
      </c>
      <c r="M44" s="18" t="n">
        <v>0</v>
      </c>
      <c r="N44" s="20" t="n">
        <v>0</v>
      </c>
      <c r="O44" s="18" t="n">
        <v>0</v>
      </c>
      <c r="P44" s="20" t="n">
        <v>0</v>
      </c>
      <c r="Q44" s="18" t="n">
        <v>6.59066451</v>
      </c>
      <c r="R44" s="20" t="n">
        <v>1.33906019</v>
      </c>
    </row>
    <row r="45" spans="1:18">
      <c r="A45" s="15" t="s">
        <v>468</v>
      </c>
      <c r="B45" s="17" t="n">
        <v>2670</v>
      </c>
      <c r="C45" s="18">
        <f>(2217.0/B45*100)</f>
        <v/>
      </c>
      <c r="D45" s="19" t="n">
        <v>453</v>
      </c>
      <c r="E45" s="18" t="n">
        <v>37.77296788</v>
      </c>
      <c r="F45" s="20" t="n">
        <v>2.51392858</v>
      </c>
      <c r="G45" s="18" t="n">
        <v>49.34514225</v>
      </c>
      <c r="H45" s="20" t="n">
        <v>2.57700837</v>
      </c>
      <c r="I45" s="18" t="n">
        <v>0</v>
      </c>
      <c r="J45" s="20" t="n">
        <v>0</v>
      </c>
      <c r="K45" s="18" t="n">
        <v>5.76102723</v>
      </c>
      <c r="L45" s="20" t="n">
        <v>1.04733957</v>
      </c>
      <c r="M45" s="18" t="n">
        <v>0.55264386</v>
      </c>
      <c r="N45" s="20" t="n">
        <v>0.40143025</v>
      </c>
      <c r="O45" s="18" t="n">
        <v>0.11078319</v>
      </c>
      <c r="P45" s="20" t="n">
        <v>0.12810653</v>
      </c>
      <c r="Q45" s="18" t="n">
        <v>6.45743558</v>
      </c>
      <c r="R45" s="20" t="n">
        <v>1.21321832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18.55561455</v>
      </c>
      <c r="F54" s="20" t="n">
        <v>2.11730549</v>
      </c>
      <c r="G54" s="18" t="n">
        <v>69.52807759</v>
      </c>
      <c r="H54" s="20" t="n">
        <v>2.38893571</v>
      </c>
      <c r="I54" s="18" t="n">
        <v>0</v>
      </c>
      <c r="J54" s="20" t="n">
        <v>0</v>
      </c>
      <c r="K54" s="18" t="n">
        <v>1.76219883</v>
      </c>
      <c r="L54" s="20" t="n">
        <v>0.6791667</v>
      </c>
      <c r="M54" s="18" t="n">
        <v>0</v>
      </c>
      <c r="N54" s="20" t="n">
        <v>0</v>
      </c>
      <c r="O54" s="18" t="n">
        <v>0</v>
      </c>
      <c r="P54" s="20" t="n">
        <v>0</v>
      </c>
      <c r="Q54" s="18" t="n">
        <v>10.15410903</v>
      </c>
      <c r="R54" s="20" t="n">
        <v>1.45069735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27.3143941</v>
      </c>
      <c r="F56" s="20" t="n">
        <v>1.95430797</v>
      </c>
      <c r="G56" s="18" t="n">
        <v>69.67391499999999</v>
      </c>
      <c r="H56" s="20" t="n">
        <v>2.10017185</v>
      </c>
      <c r="I56" s="18" t="n">
        <v>0</v>
      </c>
      <c r="J56" s="20" t="n">
        <v>0</v>
      </c>
      <c r="K56" s="18" t="n">
        <v>0.85047694</v>
      </c>
      <c r="L56" s="20" t="n">
        <v>0.46767113</v>
      </c>
      <c r="M56" s="18" t="n">
        <v>0</v>
      </c>
      <c r="N56" s="20" t="n">
        <v>0</v>
      </c>
      <c r="O56" s="18" t="n">
        <v>0</v>
      </c>
      <c r="P56" s="20" t="n">
        <v>0</v>
      </c>
      <c r="Q56" s="18" t="n">
        <v>2.16121396</v>
      </c>
      <c r="R56" s="20" t="n">
        <v>0.6784603</v>
      </c>
    </row>
    <row r="57" spans="1:18">
      <c r="A57" s="15" t="s">
        <v>480</v>
      </c>
      <c r="B57" s="17" t="n">
        <v>3737</v>
      </c>
      <c r="C57" s="18">
        <f>(3115.0/B57*100)</f>
        <v/>
      </c>
      <c r="D57" s="19" t="n">
        <v>622</v>
      </c>
      <c r="E57" s="18" t="n">
        <v>11.94114893</v>
      </c>
      <c r="F57" s="20" t="n">
        <v>1.76382119</v>
      </c>
      <c r="G57" s="18" t="n">
        <v>83.35311960999999</v>
      </c>
      <c r="H57" s="20" t="n">
        <v>1.98160053</v>
      </c>
      <c r="I57" s="18" t="n">
        <v>0</v>
      </c>
      <c r="J57" s="20" t="n">
        <v>0</v>
      </c>
      <c r="K57" s="18" t="n">
        <v>0.57262928</v>
      </c>
      <c r="L57" s="20" t="n">
        <v>0.32524144</v>
      </c>
      <c r="M57" s="18" t="n">
        <v>0</v>
      </c>
      <c r="N57" s="20" t="n">
        <v>0</v>
      </c>
      <c r="O57" s="18" t="n">
        <v>0</v>
      </c>
      <c r="P57" s="20" t="n">
        <v>0</v>
      </c>
      <c r="Q57" s="18" t="n">
        <v>4.13310217</v>
      </c>
      <c r="R57" s="20" t="n">
        <v>1.01217178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40.11741738</v>
      </c>
      <c r="F59" s="20" t="n">
        <v>2.70989705</v>
      </c>
      <c r="G59" s="18" t="n">
        <v>51.36760858</v>
      </c>
      <c r="H59" s="20" t="n">
        <v>2.66579994</v>
      </c>
      <c r="I59" s="18" t="n">
        <v>0</v>
      </c>
      <c r="J59" s="20" t="n">
        <v>0</v>
      </c>
      <c r="K59" s="18" t="n">
        <v>0.57490232</v>
      </c>
      <c r="L59" s="20" t="n">
        <v>0.57802876</v>
      </c>
      <c r="M59" s="18" t="n">
        <v>0</v>
      </c>
      <c r="N59" s="20" t="n">
        <v>0</v>
      </c>
      <c r="O59" s="18" t="n">
        <v>0</v>
      </c>
      <c r="P59" s="20" t="n">
        <v>0</v>
      </c>
      <c r="Q59" s="18" t="n">
        <v>7.94007171</v>
      </c>
      <c r="R59" s="20" t="n">
        <v>1.69947529</v>
      </c>
    </row>
    <row r="60" spans="1:18">
      <c r="A60" s="15" t="s">
        <v>484</v>
      </c>
      <c r="B60" s="17" t="n">
        <v>2451</v>
      </c>
      <c r="C60" s="18">
        <f>(2030.0/B60*100)</f>
        <v/>
      </c>
      <c r="D60" s="19" t="n">
        <v>421</v>
      </c>
      <c r="E60" s="18" t="n">
        <v>41.8936332</v>
      </c>
      <c r="F60" s="20" t="n">
        <v>2.66241497</v>
      </c>
      <c r="G60" s="18" t="n">
        <v>40.40958005</v>
      </c>
      <c r="H60" s="20" t="n">
        <v>2.51821384</v>
      </c>
      <c r="I60" s="18" t="n">
        <v>0</v>
      </c>
      <c r="J60" s="20" t="n">
        <v>0</v>
      </c>
      <c r="K60" s="18" t="n">
        <v>2.43569178</v>
      </c>
      <c r="L60" s="20" t="n">
        <v>0.68998939</v>
      </c>
      <c r="M60" s="18" t="n">
        <v>0</v>
      </c>
      <c r="N60" s="20" t="n">
        <v>0</v>
      </c>
      <c r="O60" s="18" t="n">
        <v>0</v>
      </c>
      <c r="P60" s="20" t="n">
        <v>0</v>
      </c>
      <c r="Q60" s="18" t="n">
        <v>15.26109497</v>
      </c>
      <c r="R60" s="20" t="n">
        <v>1.94117849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21.06232232</v>
      </c>
      <c r="F63" s="20" t="n">
        <v>2.27027522</v>
      </c>
      <c r="G63" s="18" t="n">
        <v>58.25173073</v>
      </c>
      <c r="H63" s="20" t="n">
        <v>3.03129841</v>
      </c>
      <c r="I63" s="18" t="n">
        <v>0</v>
      </c>
      <c r="J63" s="20" t="n">
        <v>0</v>
      </c>
      <c r="K63" s="18" t="n">
        <v>1.88823931</v>
      </c>
      <c r="L63" s="20" t="n">
        <v>0.70757899</v>
      </c>
      <c r="M63" s="18" t="n">
        <v>0</v>
      </c>
      <c r="N63" s="20" t="n">
        <v>0</v>
      </c>
      <c r="O63" s="18" t="n">
        <v>0</v>
      </c>
      <c r="P63" s="20" t="n">
        <v>0</v>
      </c>
      <c r="Q63" s="18" t="n">
        <v>18.79770764</v>
      </c>
      <c r="R63" s="20" t="n">
        <v>2.01734453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10.60318413</v>
      </c>
      <c r="F65" s="20" t="n">
        <v>1.76837692</v>
      </c>
      <c r="G65" s="18" t="n">
        <v>82.83893956</v>
      </c>
      <c r="H65" s="20" t="n">
        <v>2.20017679</v>
      </c>
      <c r="I65" s="18" t="n">
        <v>0</v>
      </c>
      <c r="J65" s="20" t="n">
        <v>0</v>
      </c>
      <c r="K65" s="18" t="n">
        <v>0.8155088700000001</v>
      </c>
      <c r="L65" s="20" t="n">
        <v>0.46739229</v>
      </c>
      <c r="M65" s="18" t="n">
        <v>0</v>
      </c>
      <c r="N65" s="20" t="n">
        <v>0</v>
      </c>
      <c r="O65" s="18" t="n">
        <v>0</v>
      </c>
      <c r="P65" s="20" t="n">
        <v>0</v>
      </c>
      <c r="Q65" s="18" t="n">
        <v>5.74236744</v>
      </c>
      <c r="R65" s="20" t="n">
        <v>1.43636915</v>
      </c>
    </row>
    <row r="66" spans="1:18">
      <c r="A66" s="15" t="s">
        <v>490</v>
      </c>
      <c r="B66" s="17" t="n">
        <v>2634</v>
      </c>
      <c r="C66" s="18">
        <f>(2189.0/B66*100)</f>
        <v/>
      </c>
      <c r="D66" s="19" t="n">
        <v>445</v>
      </c>
      <c r="E66" s="18" t="n">
        <v>10.36297951</v>
      </c>
      <c r="F66" s="20" t="n">
        <v>1.38982216</v>
      </c>
      <c r="G66" s="18" t="n">
        <v>82.15689742000001</v>
      </c>
      <c r="H66" s="20" t="n">
        <v>1.98565403</v>
      </c>
      <c r="I66" s="18" t="n">
        <v>0</v>
      </c>
      <c r="J66" s="20" t="n">
        <v>0</v>
      </c>
      <c r="K66" s="18" t="n">
        <v>3.40563829</v>
      </c>
      <c r="L66" s="20" t="n">
        <v>0.98438475</v>
      </c>
      <c r="M66" s="18" t="n">
        <v>0</v>
      </c>
      <c r="N66" s="20" t="n">
        <v>0</v>
      </c>
      <c r="O66" s="18" t="n">
        <v>0</v>
      </c>
      <c r="P66" s="20" t="n">
        <v>0</v>
      </c>
      <c r="Q66" s="18" t="n">
        <v>4.07448478</v>
      </c>
      <c r="R66" s="20" t="n">
        <v>0.97471003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12.56419785</v>
      </c>
      <c r="F69" s="20" t="n">
        <v>3.38634194</v>
      </c>
      <c r="G69" s="18" t="n">
        <v>84.80864991</v>
      </c>
      <c r="H69" s="20" t="n">
        <v>3.89184588</v>
      </c>
      <c r="I69" s="18" t="n">
        <v>0</v>
      </c>
      <c r="J69" s="20" t="n">
        <v>0</v>
      </c>
      <c r="K69" s="18" t="n">
        <v>0</v>
      </c>
      <c r="L69" s="20" t="n">
        <v>0</v>
      </c>
      <c r="M69" s="18" t="n">
        <v>0</v>
      </c>
      <c r="N69" s="20" t="n">
        <v>0</v>
      </c>
      <c r="O69" s="18" t="n">
        <v>0</v>
      </c>
      <c r="P69" s="20" t="n">
        <v>0</v>
      </c>
      <c r="Q69" s="18" t="n">
        <v>2.62715224</v>
      </c>
      <c r="R69" s="20" t="n">
        <v>2.04375274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27.15452463</v>
      </c>
      <c r="F71" s="20" t="n">
        <v>2.21644889</v>
      </c>
      <c r="G71" s="18" t="n">
        <v>72.17649043999999</v>
      </c>
      <c r="H71" s="20" t="n">
        <v>2.27396047</v>
      </c>
      <c r="I71" s="18" t="n">
        <v>0</v>
      </c>
      <c r="J71" s="20" t="n">
        <v>0</v>
      </c>
      <c r="K71" s="18" t="n">
        <v>0</v>
      </c>
      <c r="L71" s="20" t="n">
        <v>0</v>
      </c>
      <c r="M71" s="18" t="n">
        <v>0</v>
      </c>
      <c r="N71" s="20" t="n">
        <v>0</v>
      </c>
      <c r="O71" s="18" t="n">
        <v>0</v>
      </c>
      <c r="P71" s="20" t="n">
        <v>0</v>
      </c>
      <c r="Q71" s="18" t="n">
        <v>0.66898493</v>
      </c>
      <c r="R71" s="20" t="n">
        <v>0.39207713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13.11409642</v>
      </c>
      <c r="F76" s="20" t="n">
        <v>1.76739574</v>
      </c>
      <c r="G76" s="18" t="n">
        <v>79.07088543</v>
      </c>
      <c r="H76" s="20" t="n">
        <v>1.96146916</v>
      </c>
      <c r="I76" s="18" t="n">
        <v>0</v>
      </c>
      <c r="J76" s="20" t="n">
        <v>0</v>
      </c>
      <c r="K76" s="18" t="n">
        <v>2.81374922</v>
      </c>
      <c r="L76" s="20" t="n">
        <v>1.00172613</v>
      </c>
      <c r="M76" s="18" t="n">
        <v>0</v>
      </c>
      <c r="N76" s="20" t="n">
        <v>0</v>
      </c>
      <c r="O76" s="18" t="n">
        <v>0</v>
      </c>
      <c r="P76" s="20" t="n">
        <v>0</v>
      </c>
      <c r="Q76" s="18" t="n">
        <v>5.00126893</v>
      </c>
      <c r="R76" s="20" t="n">
        <v>1.07375463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12.41837196</v>
      </c>
      <c r="F80" s="20" t="n">
        <v>1.84801989</v>
      </c>
      <c r="G80" s="18" t="n">
        <v>86.76118652</v>
      </c>
      <c r="H80" s="20" t="n">
        <v>1.8917929</v>
      </c>
      <c r="I80" s="18" t="n">
        <v>0</v>
      </c>
      <c r="J80" s="20" t="n">
        <v>0</v>
      </c>
      <c r="K80" s="18" t="n">
        <v>0</v>
      </c>
      <c r="L80" s="20" t="n">
        <v>0</v>
      </c>
      <c r="M80" s="18" t="n">
        <v>0</v>
      </c>
      <c r="N80" s="20" t="n">
        <v>0</v>
      </c>
      <c r="O80" s="18" t="n">
        <v>0</v>
      </c>
      <c r="P80" s="20" t="n">
        <v>0</v>
      </c>
      <c r="Q80" s="18" t="n">
        <v>0.82044152</v>
      </c>
      <c r="R80" s="20" t="n">
        <v>0.64814041</v>
      </c>
    </row>
    <row r="81" spans="1:18">
      <c r="A81" s="15" t="s">
        <v>505</v>
      </c>
      <c r="B81" s="17" t="n">
        <v>870</v>
      </c>
      <c r="C81" s="18">
        <f>(722.0/B81*100)</f>
        <v/>
      </c>
      <c r="D81" s="19" t="n">
        <v>148</v>
      </c>
      <c r="E81" s="18" t="n">
        <v>10.92416282</v>
      </c>
      <c r="F81" s="20" t="n">
        <v>2.61888212</v>
      </c>
      <c r="G81" s="18" t="n">
        <v>85.89469661</v>
      </c>
      <c r="H81" s="20" t="n">
        <v>3.0496444</v>
      </c>
      <c r="I81" s="18" t="n">
        <v>0</v>
      </c>
      <c r="J81" s="20" t="n">
        <v>0</v>
      </c>
      <c r="K81" s="18" t="n">
        <v>2.11430534</v>
      </c>
      <c r="L81" s="20" t="n">
        <v>1.17662373</v>
      </c>
      <c r="M81" s="18" t="n">
        <v>0</v>
      </c>
      <c r="N81" s="20" t="n">
        <v>0</v>
      </c>
      <c r="O81" s="18" t="n">
        <v>0</v>
      </c>
      <c r="P81" s="20" t="n">
        <v>0</v>
      </c>
      <c r="Q81" s="18" t="n">
        <v>1.06683523</v>
      </c>
      <c r="R81" s="20" t="n">
        <v>0.63650487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37.35928344</v>
      </c>
      <c r="F44" s="20" t="n">
        <v>2.74715593</v>
      </c>
      <c r="G44" s="18" t="n">
        <v>40.48868142</v>
      </c>
      <c r="H44" s="20" t="n">
        <v>2.86170242</v>
      </c>
      <c r="I44" s="18" t="n">
        <v>0</v>
      </c>
      <c r="J44" s="20" t="n">
        <v>0</v>
      </c>
      <c r="K44" s="18" t="n">
        <v>1.43273408</v>
      </c>
      <c r="L44" s="20" t="n">
        <v>0.55268291</v>
      </c>
      <c r="M44" s="18" t="n">
        <v>0</v>
      </c>
      <c r="N44" s="20" t="n">
        <v>0</v>
      </c>
      <c r="O44" s="18" t="n">
        <v>0</v>
      </c>
      <c r="P44" s="20" t="n">
        <v>0</v>
      </c>
      <c r="Q44" s="18" t="n">
        <v>20.71930106</v>
      </c>
      <c r="R44" s="20" t="n">
        <v>2.89256886</v>
      </c>
    </row>
    <row r="45" spans="1:18">
      <c r="A45" s="15" t="s">
        <v>468</v>
      </c>
      <c r="B45" s="17" t="n">
        <v>2670</v>
      </c>
      <c r="C45" s="18">
        <f>(2217.0/B45*100)</f>
        <v/>
      </c>
      <c r="D45" s="19" t="n">
        <v>453</v>
      </c>
      <c r="E45" s="18" t="n">
        <v>30.50402089</v>
      </c>
      <c r="F45" s="20" t="n">
        <v>2.42123256</v>
      </c>
      <c r="G45" s="18" t="n">
        <v>41.156956</v>
      </c>
      <c r="H45" s="20" t="n">
        <v>2.61631237</v>
      </c>
      <c r="I45" s="18" t="n">
        <v>0</v>
      </c>
      <c r="J45" s="20" t="n">
        <v>0</v>
      </c>
      <c r="K45" s="18" t="n">
        <v>6.42559616</v>
      </c>
      <c r="L45" s="20" t="n">
        <v>1.10980186</v>
      </c>
      <c r="M45" s="18" t="n">
        <v>1.35136513</v>
      </c>
      <c r="N45" s="20" t="n">
        <v>0.5735699</v>
      </c>
      <c r="O45" s="18" t="n">
        <v>0.77014976</v>
      </c>
      <c r="P45" s="20" t="n">
        <v>0.48875418</v>
      </c>
      <c r="Q45" s="18" t="n">
        <v>19.79191205</v>
      </c>
      <c r="R45" s="20" t="n">
        <v>1.82612961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46.8961021</v>
      </c>
      <c r="F54" s="20" t="n">
        <v>2.3858011</v>
      </c>
      <c r="G54" s="18" t="n">
        <v>30.44913924</v>
      </c>
      <c r="H54" s="20" t="n">
        <v>2.35481028</v>
      </c>
      <c r="I54" s="18" t="n">
        <v>0</v>
      </c>
      <c r="J54" s="20" t="n">
        <v>0</v>
      </c>
      <c r="K54" s="18" t="n">
        <v>2.11439194</v>
      </c>
      <c r="L54" s="20" t="n">
        <v>0.72306428</v>
      </c>
      <c r="M54" s="18" t="n">
        <v>0</v>
      </c>
      <c r="N54" s="20" t="n">
        <v>0</v>
      </c>
      <c r="O54" s="18" t="n">
        <v>0</v>
      </c>
      <c r="P54" s="20" t="n">
        <v>0</v>
      </c>
      <c r="Q54" s="18" t="n">
        <v>20.54036672</v>
      </c>
      <c r="R54" s="20" t="n">
        <v>2.30980743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51.38143346</v>
      </c>
      <c r="F56" s="20" t="n">
        <v>2.2546317</v>
      </c>
      <c r="G56" s="18" t="n">
        <v>42.15697767</v>
      </c>
      <c r="H56" s="20" t="n">
        <v>2.26353279</v>
      </c>
      <c r="I56" s="18" t="n">
        <v>0</v>
      </c>
      <c r="J56" s="20" t="n">
        <v>0</v>
      </c>
      <c r="K56" s="18" t="n">
        <v>1.08795844</v>
      </c>
      <c r="L56" s="20" t="n">
        <v>0.50632151</v>
      </c>
      <c r="M56" s="18" t="n">
        <v>0</v>
      </c>
      <c r="N56" s="20" t="n">
        <v>0</v>
      </c>
      <c r="O56" s="18" t="n">
        <v>0</v>
      </c>
      <c r="P56" s="20" t="n">
        <v>0</v>
      </c>
      <c r="Q56" s="18" t="n">
        <v>5.37363043</v>
      </c>
      <c r="R56" s="20" t="n">
        <v>1.09909561</v>
      </c>
    </row>
    <row r="57" spans="1:18">
      <c r="A57" s="15" t="s">
        <v>480</v>
      </c>
      <c r="B57" s="17" t="n">
        <v>3737</v>
      </c>
      <c r="C57" s="18">
        <f>(3115.0/B57*100)</f>
        <v/>
      </c>
      <c r="D57" s="19" t="n">
        <v>622</v>
      </c>
      <c r="E57" s="18" t="n">
        <v>36.05241766</v>
      </c>
      <c r="F57" s="20" t="n">
        <v>1.7773303</v>
      </c>
      <c r="G57" s="18" t="n">
        <v>44.22382404</v>
      </c>
      <c r="H57" s="20" t="n">
        <v>2.06343792</v>
      </c>
      <c r="I57" s="18" t="n">
        <v>0</v>
      </c>
      <c r="J57" s="20" t="n">
        <v>0</v>
      </c>
      <c r="K57" s="18" t="n">
        <v>1.91030705</v>
      </c>
      <c r="L57" s="20" t="n">
        <v>0.60850097</v>
      </c>
      <c r="M57" s="18" t="n">
        <v>0</v>
      </c>
      <c r="N57" s="20" t="n">
        <v>0</v>
      </c>
      <c r="O57" s="18" t="n">
        <v>0</v>
      </c>
      <c r="P57" s="20" t="n">
        <v>0</v>
      </c>
      <c r="Q57" s="18" t="n">
        <v>17.81345125</v>
      </c>
      <c r="R57" s="20" t="n">
        <v>1.87276877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52.1538367</v>
      </c>
      <c r="F59" s="20" t="n">
        <v>3.0101966</v>
      </c>
      <c r="G59" s="18" t="n">
        <v>29.07890299</v>
      </c>
      <c r="H59" s="20" t="n">
        <v>2.74603909</v>
      </c>
      <c r="I59" s="18" t="n">
        <v>0</v>
      </c>
      <c r="J59" s="20" t="n">
        <v>0</v>
      </c>
      <c r="K59" s="18" t="n">
        <v>1.03776082</v>
      </c>
      <c r="L59" s="20" t="n">
        <v>0.7403754299999999</v>
      </c>
      <c r="M59" s="18" t="n">
        <v>0</v>
      </c>
      <c r="N59" s="20" t="n">
        <v>0</v>
      </c>
      <c r="O59" s="18" t="n">
        <v>0</v>
      </c>
      <c r="P59" s="20" t="n">
        <v>0</v>
      </c>
      <c r="Q59" s="18" t="n">
        <v>17.72949948</v>
      </c>
      <c r="R59" s="20" t="n">
        <v>2.13571598</v>
      </c>
    </row>
    <row r="60" spans="1:18">
      <c r="A60" s="15" t="s">
        <v>484</v>
      </c>
      <c r="B60" s="17" t="n">
        <v>2451</v>
      </c>
      <c r="C60" s="18">
        <f>(2030.0/B60*100)</f>
        <v/>
      </c>
      <c r="D60" s="19" t="n">
        <v>421</v>
      </c>
      <c r="E60" s="18" t="n">
        <v>44.1206744</v>
      </c>
      <c r="F60" s="20" t="n">
        <v>2.55772163</v>
      </c>
      <c r="G60" s="18" t="n">
        <v>16.29877532</v>
      </c>
      <c r="H60" s="20" t="n">
        <v>2.25622092</v>
      </c>
      <c r="I60" s="18" t="n">
        <v>0</v>
      </c>
      <c r="J60" s="20" t="n">
        <v>0</v>
      </c>
      <c r="K60" s="18" t="n">
        <v>3.53624223</v>
      </c>
      <c r="L60" s="20" t="n">
        <v>0.92317927</v>
      </c>
      <c r="M60" s="18" t="n">
        <v>0</v>
      </c>
      <c r="N60" s="20" t="n">
        <v>0</v>
      </c>
      <c r="O60" s="18" t="n">
        <v>0</v>
      </c>
      <c r="P60" s="20" t="n">
        <v>0</v>
      </c>
      <c r="Q60" s="18" t="n">
        <v>36.04430805</v>
      </c>
      <c r="R60" s="20" t="n">
        <v>2.70063169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37.99234549</v>
      </c>
      <c r="F63" s="20" t="n">
        <v>2.4087812</v>
      </c>
      <c r="G63" s="18" t="n">
        <v>25.60559454</v>
      </c>
      <c r="H63" s="20" t="n">
        <v>2.30270699</v>
      </c>
      <c r="I63" s="18" t="n">
        <v>0</v>
      </c>
      <c r="J63" s="20" t="n">
        <v>0</v>
      </c>
      <c r="K63" s="18" t="n">
        <v>2.07880989</v>
      </c>
      <c r="L63" s="20" t="n">
        <v>0.7409983</v>
      </c>
      <c r="M63" s="18" t="n">
        <v>0</v>
      </c>
      <c r="N63" s="20" t="n">
        <v>0</v>
      </c>
      <c r="O63" s="18" t="n">
        <v>0</v>
      </c>
      <c r="P63" s="20" t="n">
        <v>0</v>
      </c>
      <c r="Q63" s="18" t="n">
        <v>34.32325008</v>
      </c>
      <c r="R63" s="20" t="n">
        <v>2.36825554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40.9573621</v>
      </c>
      <c r="F65" s="20" t="n">
        <v>2.72765605</v>
      </c>
      <c r="G65" s="18" t="n">
        <v>43.84111574</v>
      </c>
      <c r="H65" s="20" t="n">
        <v>2.92078682</v>
      </c>
      <c r="I65" s="18" t="n">
        <v>0</v>
      </c>
      <c r="J65" s="20" t="n">
        <v>0</v>
      </c>
      <c r="K65" s="18" t="n">
        <v>1.24794204</v>
      </c>
      <c r="L65" s="20" t="n">
        <v>0.63998139</v>
      </c>
      <c r="M65" s="18" t="n">
        <v>0</v>
      </c>
      <c r="N65" s="20" t="n">
        <v>0</v>
      </c>
      <c r="O65" s="18" t="n">
        <v>0</v>
      </c>
      <c r="P65" s="20" t="n">
        <v>0</v>
      </c>
      <c r="Q65" s="18" t="n">
        <v>13.95358012</v>
      </c>
      <c r="R65" s="20" t="n">
        <v>2.07310604</v>
      </c>
    </row>
    <row r="66" spans="1:18">
      <c r="A66" s="15" t="s">
        <v>490</v>
      </c>
      <c r="B66" s="17" t="n">
        <v>2634</v>
      </c>
      <c r="C66" s="18">
        <f>(2189.0/B66*100)</f>
        <v/>
      </c>
      <c r="D66" s="19" t="n">
        <v>445</v>
      </c>
      <c r="E66" s="18" t="n">
        <v>47.17703866</v>
      </c>
      <c r="F66" s="20" t="n">
        <v>2.62876453</v>
      </c>
      <c r="G66" s="18" t="n">
        <v>31.54480257</v>
      </c>
      <c r="H66" s="20" t="n">
        <v>2.55461162</v>
      </c>
      <c r="I66" s="18" t="n">
        <v>0</v>
      </c>
      <c r="J66" s="20" t="n">
        <v>0</v>
      </c>
      <c r="K66" s="18" t="n">
        <v>4.57312807</v>
      </c>
      <c r="L66" s="20" t="n">
        <v>1.12514157</v>
      </c>
      <c r="M66" s="18" t="n">
        <v>0</v>
      </c>
      <c r="N66" s="20" t="n">
        <v>0</v>
      </c>
      <c r="O66" s="18" t="n">
        <v>0</v>
      </c>
      <c r="P66" s="20" t="n">
        <v>0</v>
      </c>
      <c r="Q66" s="18" t="n">
        <v>16.7050307</v>
      </c>
      <c r="R66" s="20" t="n">
        <v>1.87185322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73.77729471000001</v>
      </c>
      <c r="F69" s="20" t="n">
        <v>4.1707022</v>
      </c>
      <c r="G69" s="18" t="n">
        <v>19.43508597</v>
      </c>
      <c r="H69" s="20" t="n">
        <v>3.52333849</v>
      </c>
      <c r="I69" s="18" t="n">
        <v>0</v>
      </c>
      <c r="J69" s="20" t="n">
        <v>0</v>
      </c>
      <c r="K69" s="18" t="n">
        <v>0</v>
      </c>
      <c r="L69" s="20" t="n">
        <v>0</v>
      </c>
      <c r="M69" s="18" t="n">
        <v>0</v>
      </c>
      <c r="N69" s="20" t="n">
        <v>0</v>
      </c>
      <c r="O69" s="18" t="n">
        <v>0</v>
      </c>
      <c r="P69" s="20" t="n">
        <v>0</v>
      </c>
      <c r="Q69" s="18" t="n">
        <v>6.78761932</v>
      </c>
      <c r="R69" s="20" t="n">
        <v>3.02229913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59.39326125</v>
      </c>
      <c r="F71" s="20" t="n">
        <v>2.97279923</v>
      </c>
      <c r="G71" s="18" t="n">
        <v>38.79863446</v>
      </c>
      <c r="H71" s="20" t="n">
        <v>3.10243472</v>
      </c>
      <c r="I71" s="18" t="n">
        <v>0</v>
      </c>
      <c r="J71" s="20" t="n">
        <v>0</v>
      </c>
      <c r="K71" s="18" t="n">
        <v>0</v>
      </c>
      <c r="L71" s="20" t="n">
        <v>0</v>
      </c>
      <c r="M71" s="18" t="n">
        <v>0</v>
      </c>
      <c r="N71" s="20" t="n">
        <v>0</v>
      </c>
      <c r="O71" s="18" t="n">
        <v>0</v>
      </c>
      <c r="P71" s="20" t="n">
        <v>0</v>
      </c>
      <c r="Q71" s="18" t="n">
        <v>1.80810429</v>
      </c>
      <c r="R71" s="20" t="n">
        <v>0.79000433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43.35237869</v>
      </c>
      <c r="F76" s="20" t="n">
        <v>2.85492571</v>
      </c>
      <c r="G76" s="18" t="n">
        <v>39.38786354</v>
      </c>
      <c r="H76" s="20" t="n">
        <v>2.44176654</v>
      </c>
      <c r="I76" s="18" t="n">
        <v>0</v>
      </c>
      <c r="J76" s="20" t="n">
        <v>0</v>
      </c>
      <c r="K76" s="18" t="n">
        <v>3.74351078</v>
      </c>
      <c r="L76" s="20" t="n">
        <v>1.22028716</v>
      </c>
      <c r="M76" s="18" t="n">
        <v>0</v>
      </c>
      <c r="N76" s="20" t="n">
        <v>0</v>
      </c>
      <c r="O76" s="18" t="n">
        <v>0</v>
      </c>
      <c r="P76" s="20" t="n">
        <v>0</v>
      </c>
      <c r="Q76" s="18" t="n">
        <v>13.51624698</v>
      </c>
      <c r="R76" s="20" t="n">
        <v>1.79700663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53.90756492</v>
      </c>
      <c r="F80" s="20" t="n">
        <v>2.41316284</v>
      </c>
      <c r="G80" s="18" t="n">
        <v>45.22862787</v>
      </c>
      <c r="H80" s="20" t="n">
        <v>2.43605334</v>
      </c>
      <c r="I80" s="18" t="n">
        <v>0</v>
      </c>
      <c r="J80" s="20" t="n">
        <v>0</v>
      </c>
      <c r="K80" s="18" t="n">
        <v>0</v>
      </c>
      <c r="L80" s="20" t="n">
        <v>0</v>
      </c>
      <c r="M80" s="18" t="n">
        <v>0</v>
      </c>
      <c r="N80" s="20" t="n">
        <v>0</v>
      </c>
      <c r="O80" s="18" t="n">
        <v>0</v>
      </c>
      <c r="P80" s="20" t="n">
        <v>0</v>
      </c>
      <c r="Q80" s="18" t="n">
        <v>0.86380721</v>
      </c>
      <c r="R80" s="20" t="n">
        <v>0.38962965</v>
      </c>
    </row>
    <row r="81" spans="1:18">
      <c r="A81" s="15" t="s">
        <v>505</v>
      </c>
      <c r="B81" s="17" t="n">
        <v>870</v>
      </c>
      <c r="C81" s="18">
        <f>(722.0/B81*100)</f>
        <v/>
      </c>
      <c r="D81" s="19" t="n">
        <v>148</v>
      </c>
      <c r="E81" s="18" t="n">
        <v>50.56570096</v>
      </c>
      <c r="F81" s="20" t="n">
        <v>4.32620282</v>
      </c>
      <c r="G81" s="18" t="n">
        <v>31.96370961</v>
      </c>
      <c r="H81" s="20" t="n">
        <v>4.15310003</v>
      </c>
      <c r="I81" s="18" t="n">
        <v>0</v>
      </c>
      <c r="J81" s="20" t="n">
        <v>0</v>
      </c>
      <c r="K81" s="18" t="n">
        <v>2.11430534</v>
      </c>
      <c r="L81" s="20" t="n">
        <v>1.17662373</v>
      </c>
      <c r="M81" s="18" t="n">
        <v>0</v>
      </c>
      <c r="N81" s="20" t="n">
        <v>0</v>
      </c>
      <c r="O81" s="18" t="n">
        <v>0</v>
      </c>
      <c r="P81" s="20" t="n">
        <v>0</v>
      </c>
      <c r="Q81" s="18" t="n">
        <v>15.35628408</v>
      </c>
      <c r="R81" s="20" t="n">
        <v>3.44344641</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83.75044506</v>
      </c>
      <c r="F44" s="20" t="n">
        <v>1.95071169</v>
      </c>
      <c r="G44" s="18" t="n">
        <v>6.83339434</v>
      </c>
      <c r="H44" s="20" t="n">
        <v>1.20834063</v>
      </c>
      <c r="I44" s="18" t="n">
        <v>0</v>
      </c>
      <c r="J44" s="20" t="n">
        <v>0</v>
      </c>
      <c r="K44" s="18" t="n">
        <v>1.43273408</v>
      </c>
      <c r="L44" s="20" t="n">
        <v>0.55268291</v>
      </c>
      <c r="M44" s="18" t="n">
        <v>0</v>
      </c>
      <c r="N44" s="20" t="n">
        <v>0</v>
      </c>
      <c r="O44" s="18" t="n">
        <v>0</v>
      </c>
      <c r="P44" s="20" t="n">
        <v>0</v>
      </c>
      <c r="Q44" s="18" t="n">
        <v>7.98342653</v>
      </c>
      <c r="R44" s="20" t="n">
        <v>1.55120911</v>
      </c>
    </row>
    <row r="45" spans="1:18">
      <c r="A45" s="15" t="s">
        <v>468</v>
      </c>
      <c r="B45" s="17" t="n">
        <v>2670</v>
      </c>
      <c r="C45" s="18">
        <f>(2217.0/B45*100)</f>
        <v/>
      </c>
      <c r="D45" s="19" t="n">
        <v>453</v>
      </c>
      <c r="E45" s="18" t="n">
        <v>78.00485678</v>
      </c>
      <c r="F45" s="20" t="n">
        <v>2.10498131</v>
      </c>
      <c r="G45" s="18" t="n">
        <v>6.35570082</v>
      </c>
      <c r="H45" s="20" t="n">
        <v>1.18362892</v>
      </c>
      <c r="I45" s="18" t="n">
        <v>0</v>
      </c>
      <c r="J45" s="20" t="n">
        <v>0</v>
      </c>
      <c r="K45" s="18" t="n">
        <v>7.15373614</v>
      </c>
      <c r="L45" s="20" t="n">
        <v>1.12806777</v>
      </c>
      <c r="M45" s="18" t="n">
        <v>0.20385378</v>
      </c>
      <c r="N45" s="20" t="n">
        <v>0.20606153</v>
      </c>
      <c r="O45" s="18" t="n">
        <v>0</v>
      </c>
      <c r="P45" s="20" t="n">
        <v>0</v>
      </c>
      <c r="Q45" s="18" t="n">
        <v>8.28185249</v>
      </c>
      <c r="R45" s="20" t="n">
        <v>1.61189741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81.71760427</v>
      </c>
      <c r="F54" s="20" t="n">
        <v>2.03149261</v>
      </c>
      <c r="G54" s="18" t="n">
        <v>12.83318377</v>
      </c>
      <c r="H54" s="20" t="n">
        <v>1.74905111</v>
      </c>
      <c r="I54" s="18" t="n">
        <v>0</v>
      </c>
      <c r="J54" s="20" t="n">
        <v>0</v>
      </c>
      <c r="K54" s="18" t="n">
        <v>2.11439194</v>
      </c>
      <c r="L54" s="20" t="n">
        <v>0.72306428</v>
      </c>
      <c r="M54" s="18" t="n">
        <v>0</v>
      </c>
      <c r="N54" s="20" t="n">
        <v>0</v>
      </c>
      <c r="O54" s="18" t="n">
        <v>0</v>
      </c>
      <c r="P54" s="20" t="n">
        <v>0</v>
      </c>
      <c r="Q54" s="18" t="n">
        <v>3.33482002</v>
      </c>
      <c r="R54" s="20" t="n">
        <v>0.85612228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91.4708107</v>
      </c>
      <c r="F56" s="20" t="n">
        <v>1.16053781</v>
      </c>
      <c r="G56" s="18" t="n">
        <v>5.40913147</v>
      </c>
      <c r="H56" s="20" t="n">
        <v>0.97425856</v>
      </c>
      <c r="I56" s="18" t="n">
        <v>0</v>
      </c>
      <c r="J56" s="20" t="n">
        <v>0</v>
      </c>
      <c r="K56" s="18" t="n">
        <v>1.32327231</v>
      </c>
      <c r="L56" s="20" t="n">
        <v>0.55431831</v>
      </c>
      <c r="M56" s="18" t="n">
        <v>0</v>
      </c>
      <c r="N56" s="20" t="n">
        <v>0</v>
      </c>
      <c r="O56" s="18" t="n">
        <v>0</v>
      </c>
      <c r="P56" s="20" t="n">
        <v>0</v>
      </c>
      <c r="Q56" s="18" t="n">
        <v>1.79678552</v>
      </c>
      <c r="R56" s="20" t="n">
        <v>0.47612038</v>
      </c>
    </row>
    <row r="57" spans="1:18">
      <c r="A57" s="15" t="s">
        <v>480</v>
      </c>
      <c r="B57" s="17" t="n">
        <v>3737</v>
      </c>
      <c r="C57" s="18">
        <f>(3115.0/B57*100)</f>
        <v/>
      </c>
      <c r="D57" s="19" t="n">
        <v>622</v>
      </c>
      <c r="E57" s="18" t="n">
        <v>84.4947384</v>
      </c>
      <c r="F57" s="20" t="n">
        <v>2.10491616</v>
      </c>
      <c r="G57" s="18" t="n">
        <v>11.22108668</v>
      </c>
      <c r="H57" s="20" t="n">
        <v>1.80279394</v>
      </c>
      <c r="I57" s="18" t="n">
        <v>0</v>
      </c>
      <c r="J57" s="20" t="n">
        <v>0</v>
      </c>
      <c r="K57" s="18" t="n">
        <v>1.92841829</v>
      </c>
      <c r="L57" s="20" t="n">
        <v>0.60894008</v>
      </c>
      <c r="M57" s="18" t="n">
        <v>0</v>
      </c>
      <c r="N57" s="20" t="n">
        <v>0</v>
      </c>
      <c r="O57" s="18" t="n">
        <v>0</v>
      </c>
      <c r="P57" s="20" t="n">
        <v>0</v>
      </c>
      <c r="Q57" s="18" t="n">
        <v>2.35575662</v>
      </c>
      <c r="R57" s="20" t="n">
        <v>0.77174951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87.84762616</v>
      </c>
      <c r="F59" s="20" t="n">
        <v>1.8399709</v>
      </c>
      <c r="G59" s="18" t="n">
        <v>7.39586146</v>
      </c>
      <c r="H59" s="20" t="n">
        <v>1.37855054</v>
      </c>
      <c r="I59" s="18" t="n">
        <v>0</v>
      </c>
      <c r="J59" s="20" t="n">
        <v>0</v>
      </c>
      <c r="K59" s="18" t="n">
        <v>1.03776082</v>
      </c>
      <c r="L59" s="20" t="n">
        <v>0.7403754299999999</v>
      </c>
      <c r="M59" s="18" t="n">
        <v>0</v>
      </c>
      <c r="N59" s="20" t="n">
        <v>0</v>
      </c>
      <c r="O59" s="18" t="n">
        <v>0</v>
      </c>
      <c r="P59" s="20" t="n">
        <v>0</v>
      </c>
      <c r="Q59" s="18" t="n">
        <v>3.71875157</v>
      </c>
      <c r="R59" s="20" t="n">
        <v>1.20382631</v>
      </c>
    </row>
    <row r="60" spans="1:18">
      <c r="A60" s="15" t="s">
        <v>484</v>
      </c>
      <c r="B60" s="17" t="n">
        <v>2451</v>
      </c>
      <c r="C60" s="18">
        <f>(2030.0/B60*100)</f>
        <v/>
      </c>
      <c r="D60" s="19" t="n">
        <v>421</v>
      </c>
      <c r="E60" s="18" t="n">
        <v>80.43909649</v>
      </c>
      <c r="F60" s="20" t="n">
        <v>1.92852427</v>
      </c>
      <c r="G60" s="18" t="n">
        <v>5.81027289</v>
      </c>
      <c r="H60" s="20" t="n">
        <v>1.3634976</v>
      </c>
      <c r="I60" s="18" t="n">
        <v>0</v>
      </c>
      <c r="J60" s="20" t="n">
        <v>0</v>
      </c>
      <c r="K60" s="18" t="n">
        <v>4.22014347</v>
      </c>
      <c r="L60" s="20" t="n">
        <v>1.03394729</v>
      </c>
      <c r="M60" s="18" t="n">
        <v>0</v>
      </c>
      <c r="N60" s="20" t="n">
        <v>0</v>
      </c>
      <c r="O60" s="18" t="n">
        <v>0</v>
      </c>
      <c r="P60" s="20" t="n">
        <v>0</v>
      </c>
      <c r="Q60" s="18" t="n">
        <v>9.530487150000001</v>
      </c>
      <c r="R60" s="20" t="n">
        <v>1.55127036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84.59055949</v>
      </c>
      <c r="F63" s="20" t="n">
        <v>1.9798862</v>
      </c>
      <c r="G63" s="18" t="n">
        <v>5.93156717</v>
      </c>
      <c r="H63" s="20" t="n">
        <v>1.41175209</v>
      </c>
      <c r="I63" s="18" t="n">
        <v>0</v>
      </c>
      <c r="J63" s="20" t="n">
        <v>0</v>
      </c>
      <c r="K63" s="18" t="n">
        <v>2.07880989</v>
      </c>
      <c r="L63" s="20" t="n">
        <v>0.7409983</v>
      </c>
      <c r="M63" s="18" t="n">
        <v>0</v>
      </c>
      <c r="N63" s="20" t="n">
        <v>0</v>
      </c>
      <c r="O63" s="18" t="n">
        <v>0</v>
      </c>
      <c r="P63" s="20" t="n">
        <v>0</v>
      </c>
      <c r="Q63" s="18" t="n">
        <v>7.39906344</v>
      </c>
      <c r="R63" s="20" t="n">
        <v>1.44443456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83.44676776999999</v>
      </c>
      <c r="F65" s="20" t="n">
        <v>1.9056263</v>
      </c>
      <c r="G65" s="18" t="n">
        <v>12.68886364</v>
      </c>
      <c r="H65" s="20" t="n">
        <v>1.86825834</v>
      </c>
      <c r="I65" s="18" t="n">
        <v>0</v>
      </c>
      <c r="J65" s="20" t="n">
        <v>0</v>
      </c>
      <c r="K65" s="18" t="n">
        <v>1.67047098</v>
      </c>
      <c r="L65" s="20" t="n">
        <v>0.74500871</v>
      </c>
      <c r="M65" s="18" t="n">
        <v>0</v>
      </c>
      <c r="N65" s="20" t="n">
        <v>0</v>
      </c>
      <c r="O65" s="18" t="n">
        <v>0</v>
      </c>
      <c r="P65" s="20" t="n">
        <v>0</v>
      </c>
      <c r="Q65" s="18" t="n">
        <v>2.19389762</v>
      </c>
      <c r="R65" s="20" t="n">
        <v>0.93184968</v>
      </c>
    </row>
    <row r="66" spans="1:18">
      <c r="A66" s="15" t="s">
        <v>490</v>
      </c>
      <c r="B66" s="17" t="n">
        <v>2634</v>
      </c>
      <c r="C66" s="18">
        <f>(2189.0/B66*100)</f>
        <v/>
      </c>
      <c r="D66" s="19" t="n">
        <v>445</v>
      </c>
      <c r="E66" s="18" t="n">
        <v>83.95271868</v>
      </c>
      <c r="F66" s="20" t="n">
        <v>1.89817307</v>
      </c>
      <c r="G66" s="18" t="n">
        <v>7.57294068</v>
      </c>
      <c r="H66" s="20" t="n">
        <v>1.34840771</v>
      </c>
      <c r="I66" s="18" t="n">
        <v>0</v>
      </c>
      <c r="J66" s="20" t="n">
        <v>0</v>
      </c>
      <c r="K66" s="18" t="n">
        <v>5.49630294</v>
      </c>
      <c r="L66" s="20" t="n">
        <v>1.25394418</v>
      </c>
      <c r="M66" s="18" t="n">
        <v>0</v>
      </c>
      <c r="N66" s="20" t="n">
        <v>0</v>
      </c>
      <c r="O66" s="18" t="n">
        <v>0</v>
      </c>
      <c r="P66" s="20" t="n">
        <v>0</v>
      </c>
      <c r="Q66" s="18" t="n">
        <v>2.9780377</v>
      </c>
      <c r="R66" s="20" t="n">
        <v>0.98276939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89.11317562000001</v>
      </c>
      <c r="F69" s="20" t="n">
        <v>2.61970474</v>
      </c>
      <c r="G69" s="18" t="n">
        <v>9.77023357</v>
      </c>
      <c r="H69" s="20" t="n">
        <v>2.47372614</v>
      </c>
      <c r="I69" s="18" t="n">
        <v>0</v>
      </c>
      <c r="J69" s="20" t="n">
        <v>0</v>
      </c>
      <c r="K69" s="18" t="n">
        <v>1.11659081</v>
      </c>
      <c r="L69" s="20" t="n">
        <v>1.02955388</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94.23888011</v>
      </c>
      <c r="F71" s="20" t="n">
        <v>1.17092919</v>
      </c>
      <c r="G71" s="18" t="n">
        <v>5.76111989</v>
      </c>
      <c r="H71" s="20" t="n">
        <v>1.17092919</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81.73557196</v>
      </c>
      <c r="F76" s="20" t="n">
        <v>2.03907093</v>
      </c>
      <c r="G76" s="18" t="n">
        <v>8.64775558</v>
      </c>
      <c r="H76" s="20" t="n">
        <v>1.60236395</v>
      </c>
      <c r="I76" s="18" t="n">
        <v>0</v>
      </c>
      <c r="J76" s="20" t="n">
        <v>0</v>
      </c>
      <c r="K76" s="18" t="n">
        <v>3.91935879</v>
      </c>
      <c r="L76" s="20" t="n">
        <v>1.23340415</v>
      </c>
      <c r="M76" s="18" t="n">
        <v>0</v>
      </c>
      <c r="N76" s="20" t="n">
        <v>0</v>
      </c>
      <c r="O76" s="18" t="n">
        <v>0</v>
      </c>
      <c r="P76" s="20" t="n">
        <v>0</v>
      </c>
      <c r="Q76" s="18" t="n">
        <v>5.69731367</v>
      </c>
      <c r="R76" s="20" t="n">
        <v>1.0301275</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42.3287666</v>
      </c>
      <c r="F80" s="20" t="n">
        <v>2.43798722</v>
      </c>
      <c r="G80" s="18" t="n">
        <v>57.6712334</v>
      </c>
      <c r="H80" s="20" t="n">
        <v>2.43798722</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84.54718416</v>
      </c>
      <c r="F81" s="20" t="n">
        <v>3.15246294</v>
      </c>
      <c r="G81" s="18" t="n">
        <v>11.50078068</v>
      </c>
      <c r="H81" s="20" t="n">
        <v>2.85826816</v>
      </c>
      <c r="I81" s="18" t="n">
        <v>0</v>
      </c>
      <c r="J81" s="20" t="n">
        <v>0</v>
      </c>
      <c r="K81" s="18" t="n">
        <v>2.11430534</v>
      </c>
      <c r="L81" s="20" t="n">
        <v>1.17662373</v>
      </c>
      <c r="M81" s="18" t="n">
        <v>0</v>
      </c>
      <c r="N81" s="20" t="n">
        <v>0</v>
      </c>
      <c r="O81" s="18" t="n">
        <v>0</v>
      </c>
      <c r="P81" s="20" t="n">
        <v>0</v>
      </c>
      <c r="Q81" s="18" t="n">
        <v>1.83772981</v>
      </c>
      <c r="R81" s="20" t="n">
        <v>1.07035452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12.41110799</v>
      </c>
      <c r="F44" s="20" t="n">
        <v>1.64892397</v>
      </c>
      <c r="G44" s="18" t="n">
        <v>61.48095192</v>
      </c>
      <c r="H44" s="20" t="n">
        <v>2.4976252</v>
      </c>
      <c r="I44" s="18" t="n">
        <v>0</v>
      </c>
      <c r="J44" s="20" t="n">
        <v>0</v>
      </c>
      <c r="K44" s="18" t="n">
        <v>1.7425891</v>
      </c>
      <c r="L44" s="20" t="n">
        <v>0.59865623</v>
      </c>
      <c r="M44" s="18" t="n">
        <v>0</v>
      </c>
      <c r="N44" s="20" t="n">
        <v>0</v>
      </c>
      <c r="O44" s="18" t="n">
        <v>0</v>
      </c>
      <c r="P44" s="20" t="n">
        <v>0</v>
      </c>
      <c r="Q44" s="18" t="n">
        <v>24.36535099</v>
      </c>
      <c r="R44" s="20" t="n">
        <v>2.38662041</v>
      </c>
    </row>
    <row r="45" spans="1:18">
      <c r="A45" s="15" t="s">
        <v>468</v>
      </c>
      <c r="B45" s="17" t="n">
        <v>2670</v>
      </c>
      <c r="C45" s="18">
        <f>(2217.0/B45*100)</f>
        <v/>
      </c>
      <c r="D45" s="19" t="n">
        <v>453</v>
      </c>
      <c r="E45" s="18" t="n">
        <v>42.19268292</v>
      </c>
      <c r="F45" s="20" t="n">
        <v>2.72306754</v>
      </c>
      <c r="G45" s="18" t="n">
        <v>30.13045593</v>
      </c>
      <c r="H45" s="20" t="n">
        <v>2.56265316</v>
      </c>
      <c r="I45" s="18" t="n">
        <v>0</v>
      </c>
      <c r="J45" s="20" t="n">
        <v>0</v>
      </c>
      <c r="K45" s="18" t="n">
        <v>7.38582517</v>
      </c>
      <c r="L45" s="20" t="n">
        <v>1.15652485</v>
      </c>
      <c r="M45" s="18" t="n">
        <v>1.18391074</v>
      </c>
      <c r="N45" s="20" t="n">
        <v>0.55269854</v>
      </c>
      <c r="O45" s="18" t="n">
        <v>0</v>
      </c>
      <c r="P45" s="20" t="n">
        <v>0</v>
      </c>
      <c r="Q45" s="18" t="n">
        <v>19.10712523</v>
      </c>
      <c r="R45" s="20" t="n">
        <v>2.2225784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20.13941762</v>
      </c>
      <c r="F54" s="20" t="n">
        <v>2.15097609</v>
      </c>
      <c r="G54" s="18" t="n">
        <v>59.93572523</v>
      </c>
      <c r="H54" s="20" t="n">
        <v>2.43267316</v>
      </c>
      <c r="I54" s="18" t="n">
        <v>0</v>
      </c>
      <c r="J54" s="20" t="n">
        <v>0</v>
      </c>
      <c r="K54" s="18" t="n">
        <v>2.94524512</v>
      </c>
      <c r="L54" s="20" t="n">
        <v>0.78833334</v>
      </c>
      <c r="M54" s="18" t="n">
        <v>0</v>
      </c>
      <c r="N54" s="20" t="n">
        <v>0</v>
      </c>
      <c r="O54" s="18" t="n">
        <v>0.45542105</v>
      </c>
      <c r="P54" s="20" t="n">
        <v>0.31988562</v>
      </c>
      <c r="Q54" s="18" t="n">
        <v>16.52419098</v>
      </c>
      <c r="R54" s="20" t="n">
        <v>1.7903698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35.99816984</v>
      </c>
      <c r="F56" s="20" t="n">
        <v>2.59748356</v>
      </c>
      <c r="G56" s="18" t="n">
        <v>57.60654182</v>
      </c>
      <c r="H56" s="20" t="n">
        <v>2.45734432</v>
      </c>
      <c r="I56" s="18" t="n">
        <v>0</v>
      </c>
      <c r="J56" s="20" t="n">
        <v>0</v>
      </c>
      <c r="K56" s="18" t="n">
        <v>1.69360234</v>
      </c>
      <c r="L56" s="20" t="n">
        <v>0.5475087</v>
      </c>
      <c r="M56" s="18" t="n">
        <v>0</v>
      </c>
      <c r="N56" s="20" t="n">
        <v>0</v>
      </c>
      <c r="O56" s="18" t="n">
        <v>0</v>
      </c>
      <c r="P56" s="20" t="n">
        <v>0</v>
      </c>
      <c r="Q56" s="18" t="n">
        <v>4.701686</v>
      </c>
      <c r="R56" s="20" t="n">
        <v>0.91642612</v>
      </c>
    </row>
    <row r="57" spans="1:18">
      <c r="A57" s="15" t="s">
        <v>480</v>
      </c>
      <c r="B57" s="17" t="n">
        <v>3737</v>
      </c>
      <c r="C57" s="18">
        <f>(3115.0/B57*100)</f>
        <v/>
      </c>
      <c r="D57" s="19" t="n">
        <v>622</v>
      </c>
      <c r="E57" s="18" t="n">
        <v>28.18382635</v>
      </c>
      <c r="F57" s="20" t="n">
        <v>2.50296221</v>
      </c>
      <c r="G57" s="18" t="n">
        <v>57.79956681</v>
      </c>
      <c r="H57" s="20" t="n">
        <v>2.73403051</v>
      </c>
      <c r="I57" s="18" t="n">
        <v>0</v>
      </c>
      <c r="J57" s="20" t="n">
        <v>0</v>
      </c>
      <c r="K57" s="18" t="n">
        <v>2.33670132</v>
      </c>
      <c r="L57" s="20" t="n">
        <v>0.67445364</v>
      </c>
      <c r="M57" s="18" t="n">
        <v>0</v>
      </c>
      <c r="N57" s="20" t="n">
        <v>0</v>
      </c>
      <c r="O57" s="18" t="n">
        <v>0</v>
      </c>
      <c r="P57" s="20" t="n">
        <v>0</v>
      </c>
      <c r="Q57" s="18" t="n">
        <v>11.67990552</v>
      </c>
      <c r="R57" s="20" t="n">
        <v>1.42171196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25.0601509</v>
      </c>
      <c r="F59" s="20" t="n">
        <v>2.24492088</v>
      </c>
      <c r="G59" s="18" t="n">
        <v>50.36418861</v>
      </c>
      <c r="H59" s="20" t="n">
        <v>2.81736507</v>
      </c>
      <c r="I59" s="18" t="n">
        <v>0</v>
      </c>
      <c r="J59" s="20" t="n">
        <v>0</v>
      </c>
      <c r="K59" s="18" t="n">
        <v>1.5256176</v>
      </c>
      <c r="L59" s="20" t="n">
        <v>0.81939688</v>
      </c>
      <c r="M59" s="18" t="n">
        <v>0</v>
      </c>
      <c r="N59" s="20" t="n">
        <v>0</v>
      </c>
      <c r="O59" s="18" t="n">
        <v>0</v>
      </c>
      <c r="P59" s="20" t="n">
        <v>0</v>
      </c>
      <c r="Q59" s="18" t="n">
        <v>23.05004288</v>
      </c>
      <c r="R59" s="20" t="n">
        <v>2.33740234</v>
      </c>
    </row>
    <row r="60" spans="1:18">
      <c r="A60" s="15" t="s">
        <v>484</v>
      </c>
      <c r="B60" s="17" t="n">
        <v>2451</v>
      </c>
      <c r="C60" s="18">
        <f>(2030.0/B60*100)</f>
        <v/>
      </c>
      <c r="D60" s="19" t="n">
        <v>421</v>
      </c>
      <c r="E60" s="18" t="n">
        <v>20.82447585</v>
      </c>
      <c r="F60" s="20" t="n">
        <v>2.07143295</v>
      </c>
      <c r="G60" s="18" t="n">
        <v>38.30900457</v>
      </c>
      <c r="H60" s="20" t="n">
        <v>3.07435511</v>
      </c>
      <c r="I60" s="18" t="n">
        <v>0</v>
      </c>
      <c r="J60" s="20" t="n">
        <v>0</v>
      </c>
      <c r="K60" s="18" t="n">
        <v>6.10182163</v>
      </c>
      <c r="L60" s="20" t="n">
        <v>1.24176173</v>
      </c>
      <c r="M60" s="18" t="n">
        <v>0</v>
      </c>
      <c r="N60" s="20" t="n">
        <v>0</v>
      </c>
      <c r="O60" s="18" t="n">
        <v>0</v>
      </c>
      <c r="P60" s="20" t="n">
        <v>0</v>
      </c>
      <c r="Q60" s="18" t="n">
        <v>34.76469794</v>
      </c>
      <c r="R60" s="20" t="n">
        <v>2.91945791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19.17109812</v>
      </c>
      <c r="F63" s="20" t="n">
        <v>2.30339696</v>
      </c>
      <c r="G63" s="18" t="n">
        <v>41.31917841</v>
      </c>
      <c r="H63" s="20" t="n">
        <v>2.68649199</v>
      </c>
      <c r="I63" s="18" t="n">
        <v>0</v>
      </c>
      <c r="J63" s="20" t="n">
        <v>0</v>
      </c>
      <c r="K63" s="18" t="n">
        <v>2.93773987</v>
      </c>
      <c r="L63" s="20" t="n">
        <v>0.86005089</v>
      </c>
      <c r="M63" s="18" t="n">
        <v>0</v>
      </c>
      <c r="N63" s="20" t="n">
        <v>0</v>
      </c>
      <c r="O63" s="18" t="n">
        <v>0</v>
      </c>
      <c r="P63" s="20" t="n">
        <v>0</v>
      </c>
      <c r="Q63" s="18" t="n">
        <v>36.5719836</v>
      </c>
      <c r="R63" s="20" t="n">
        <v>2.30087642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11.23374842</v>
      </c>
      <c r="F65" s="20" t="n">
        <v>1.43205706</v>
      </c>
      <c r="G65" s="18" t="n">
        <v>76.17617111</v>
      </c>
      <c r="H65" s="20" t="n">
        <v>2.30811911</v>
      </c>
      <c r="I65" s="18" t="n">
        <v>0</v>
      </c>
      <c r="J65" s="20" t="n">
        <v>0</v>
      </c>
      <c r="K65" s="18" t="n">
        <v>2.11005266</v>
      </c>
      <c r="L65" s="20" t="n">
        <v>0.84096319</v>
      </c>
      <c r="M65" s="18" t="n">
        <v>0</v>
      </c>
      <c r="N65" s="20" t="n">
        <v>0</v>
      </c>
      <c r="O65" s="18" t="n">
        <v>0</v>
      </c>
      <c r="P65" s="20" t="n">
        <v>0</v>
      </c>
      <c r="Q65" s="18" t="n">
        <v>10.48002781</v>
      </c>
      <c r="R65" s="20" t="n">
        <v>1.94742853</v>
      </c>
    </row>
    <row r="66" spans="1:18">
      <c r="A66" s="15" t="s">
        <v>490</v>
      </c>
      <c r="B66" s="17" t="n">
        <v>2634</v>
      </c>
      <c r="C66" s="18">
        <f>(2189.0/B66*100)</f>
        <v/>
      </c>
      <c r="D66" s="19" t="n">
        <v>445</v>
      </c>
      <c r="E66" s="18" t="n">
        <v>22.72503133</v>
      </c>
      <c r="F66" s="20" t="n">
        <v>1.80566092</v>
      </c>
      <c r="G66" s="18" t="n">
        <v>58.95394627</v>
      </c>
      <c r="H66" s="20" t="n">
        <v>2.68121172</v>
      </c>
      <c r="I66" s="18" t="n">
        <v>0</v>
      </c>
      <c r="J66" s="20" t="n">
        <v>0</v>
      </c>
      <c r="K66" s="18" t="n">
        <v>6.164539</v>
      </c>
      <c r="L66" s="20" t="n">
        <v>1.30384688</v>
      </c>
      <c r="M66" s="18" t="n">
        <v>0</v>
      </c>
      <c r="N66" s="20" t="n">
        <v>0</v>
      </c>
      <c r="O66" s="18" t="n">
        <v>0</v>
      </c>
      <c r="P66" s="20" t="n">
        <v>0</v>
      </c>
      <c r="Q66" s="18" t="n">
        <v>12.15648341</v>
      </c>
      <c r="R66" s="20" t="n">
        <v>1.72493295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18.30661255</v>
      </c>
      <c r="F69" s="20" t="n">
        <v>3.46982255</v>
      </c>
      <c r="G69" s="18" t="n">
        <v>76.70346057</v>
      </c>
      <c r="H69" s="20" t="n">
        <v>4.05471703</v>
      </c>
      <c r="I69" s="18" t="n">
        <v>0</v>
      </c>
      <c r="J69" s="20" t="n">
        <v>0</v>
      </c>
      <c r="K69" s="18" t="n">
        <v>1.11659081</v>
      </c>
      <c r="L69" s="20" t="n">
        <v>1.02955388</v>
      </c>
      <c r="M69" s="18" t="n">
        <v>0</v>
      </c>
      <c r="N69" s="20" t="n">
        <v>0</v>
      </c>
      <c r="O69" s="18" t="n">
        <v>0</v>
      </c>
      <c r="P69" s="20" t="n">
        <v>0</v>
      </c>
      <c r="Q69" s="18" t="n">
        <v>3.87333608</v>
      </c>
      <c r="R69" s="20" t="n">
        <v>1.20585408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25.85308923</v>
      </c>
      <c r="F71" s="20" t="n">
        <v>2.13325385</v>
      </c>
      <c r="G71" s="18" t="n">
        <v>70.85403079</v>
      </c>
      <c r="H71" s="20" t="n">
        <v>2.26675188</v>
      </c>
      <c r="I71" s="18" t="n">
        <v>0</v>
      </c>
      <c r="J71" s="20" t="n">
        <v>0</v>
      </c>
      <c r="K71" s="18" t="n">
        <v>0</v>
      </c>
      <c r="L71" s="20" t="n">
        <v>0</v>
      </c>
      <c r="M71" s="18" t="n">
        <v>0</v>
      </c>
      <c r="N71" s="20" t="n">
        <v>0</v>
      </c>
      <c r="O71" s="18" t="n">
        <v>0</v>
      </c>
      <c r="P71" s="20" t="n">
        <v>0</v>
      </c>
      <c r="Q71" s="18" t="n">
        <v>3.29287998</v>
      </c>
      <c r="R71" s="20" t="n">
        <v>0.97850285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13.30987398</v>
      </c>
      <c r="F76" s="20" t="n">
        <v>1.78994193</v>
      </c>
      <c r="G76" s="18" t="n">
        <v>70.67260824</v>
      </c>
      <c r="H76" s="20" t="n">
        <v>2.3767878</v>
      </c>
      <c r="I76" s="18" t="n">
        <v>0</v>
      </c>
      <c r="J76" s="20" t="n">
        <v>0</v>
      </c>
      <c r="K76" s="18" t="n">
        <v>4.7870892</v>
      </c>
      <c r="L76" s="20" t="n">
        <v>1.350759</v>
      </c>
      <c r="M76" s="18" t="n">
        <v>0</v>
      </c>
      <c r="N76" s="20" t="n">
        <v>0</v>
      </c>
      <c r="O76" s="18" t="n">
        <v>0</v>
      </c>
      <c r="P76" s="20" t="n">
        <v>0</v>
      </c>
      <c r="Q76" s="18" t="n">
        <v>11.23042858</v>
      </c>
      <c r="R76" s="20" t="n">
        <v>1.66140988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14.16462943</v>
      </c>
      <c r="F80" s="20" t="n">
        <v>1.66003158</v>
      </c>
      <c r="G80" s="18" t="n">
        <v>83.78511503</v>
      </c>
      <c r="H80" s="20" t="n">
        <v>1.79480355</v>
      </c>
      <c r="I80" s="18" t="n">
        <v>0</v>
      </c>
      <c r="J80" s="20" t="n">
        <v>0</v>
      </c>
      <c r="K80" s="18" t="n">
        <v>0</v>
      </c>
      <c r="L80" s="20" t="n">
        <v>0</v>
      </c>
      <c r="M80" s="18" t="n">
        <v>0</v>
      </c>
      <c r="N80" s="20" t="n">
        <v>0</v>
      </c>
      <c r="O80" s="18" t="n">
        <v>0</v>
      </c>
      <c r="P80" s="20" t="n">
        <v>0</v>
      </c>
      <c r="Q80" s="18" t="n">
        <v>2.05025553</v>
      </c>
      <c r="R80" s="20" t="n">
        <v>0.8435157</v>
      </c>
    </row>
    <row r="81" spans="1:18">
      <c r="A81" s="15" t="s">
        <v>505</v>
      </c>
      <c r="B81" s="17" t="n">
        <v>870</v>
      </c>
      <c r="C81" s="18">
        <f>(722.0/B81*100)</f>
        <v/>
      </c>
      <c r="D81" s="19" t="n">
        <v>148</v>
      </c>
      <c r="E81" s="18" t="n">
        <v>6.84491115</v>
      </c>
      <c r="F81" s="20" t="n">
        <v>2.07891204</v>
      </c>
      <c r="G81" s="18" t="n">
        <v>83.55952863</v>
      </c>
      <c r="H81" s="20" t="n">
        <v>2.8055017</v>
      </c>
      <c r="I81" s="18" t="n">
        <v>0</v>
      </c>
      <c r="J81" s="20" t="n">
        <v>0</v>
      </c>
      <c r="K81" s="18" t="n">
        <v>2.42519679</v>
      </c>
      <c r="L81" s="20" t="n">
        <v>1.23592976</v>
      </c>
      <c r="M81" s="18" t="n">
        <v>0</v>
      </c>
      <c r="N81" s="20" t="n">
        <v>0</v>
      </c>
      <c r="O81" s="18" t="n">
        <v>0</v>
      </c>
      <c r="P81" s="20" t="n">
        <v>0</v>
      </c>
      <c r="Q81" s="18" t="n">
        <v>7.17036343</v>
      </c>
      <c r="R81" s="20" t="n">
        <v>1.67394358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7.60507679</v>
      </c>
      <c r="F44" s="20" t="n">
        <v>1.24363478</v>
      </c>
      <c r="G44" s="18" t="n">
        <v>82.21659223</v>
      </c>
      <c r="H44" s="20" t="n">
        <v>1.99733609</v>
      </c>
      <c r="I44" s="18" t="n">
        <v>0</v>
      </c>
      <c r="J44" s="20" t="n">
        <v>0</v>
      </c>
      <c r="K44" s="18" t="n">
        <v>1.7425891</v>
      </c>
      <c r="L44" s="20" t="n">
        <v>0.59865623</v>
      </c>
      <c r="M44" s="18" t="n">
        <v>0</v>
      </c>
      <c r="N44" s="20" t="n">
        <v>0</v>
      </c>
      <c r="O44" s="18" t="n">
        <v>0</v>
      </c>
      <c r="P44" s="20" t="n">
        <v>0</v>
      </c>
      <c r="Q44" s="18" t="n">
        <v>8.435741889999999</v>
      </c>
      <c r="R44" s="20" t="n">
        <v>1.53739161</v>
      </c>
    </row>
    <row r="45" spans="1:18">
      <c r="A45" s="15" t="s">
        <v>468</v>
      </c>
      <c r="B45" s="17" t="n">
        <v>2670</v>
      </c>
      <c r="C45" s="18">
        <f>(2217.0/B45*100)</f>
        <v/>
      </c>
      <c r="D45" s="19" t="n">
        <v>453</v>
      </c>
      <c r="E45" s="18" t="n">
        <v>13.20585548</v>
      </c>
      <c r="F45" s="20" t="n">
        <v>1.74881357</v>
      </c>
      <c r="G45" s="18" t="n">
        <v>72.49396545</v>
      </c>
      <c r="H45" s="20" t="n">
        <v>2.35045026</v>
      </c>
      <c r="I45" s="18" t="n">
        <v>0</v>
      </c>
      <c r="J45" s="20" t="n">
        <v>0</v>
      </c>
      <c r="K45" s="18" t="n">
        <v>7.80496827</v>
      </c>
      <c r="L45" s="20" t="n">
        <v>1.18889377</v>
      </c>
      <c r="M45" s="18" t="n">
        <v>1.36271555</v>
      </c>
      <c r="N45" s="20" t="n">
        <v>0.56371836</v>
      </c>
      <c r="O45" s="18" t="n">
        <v>0.16515799</v>
      </c>
      <c r="P45" s="20" t="n">
        <v>0.17423961</v>
      </c>
      <c r="Q45" s="18" t="n">
        <v>4.96733727</v>
      </c>
      <c r="R45" s="20" t="n">
        <v>1.46667138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9.28278697</v>
      </c>
      <c r="F54" s="20" t="n">
        <v>1.48424119</v>
      </c>
      <c r="G54" s="18" t="n">
        <v>81.52712065999999</v>
      </c>
      <c r="H54" s="20" t="n">
        <v>1.88171183</v>
      </c>
      <c r="I54" s="18" t="n">
        <v>0</v>
      </c>
      <c r="J54" s="20" t="n">
        <v>0</v>
      </c>
      <c r="K54" s="18" t="n">
        <v>3.67386543</v>
      </c>
      <c r="L54" s="20" t="n">
        <v>0.87822939</v>
      </c>
      <c r="M54" s="18" t="n">
        <v>0</v>
      </c>
      <c r="N54" s="20" t="n">
        <v>0</v>
      </c>
      <c r="O54" s="18" t="n">
        <v>0</v>
      </c>
      <c r="P54" s="20" t="n">
        <v>0</v>
      </c>
      <c r="Q54" s="18" t="n">
        <v>5.51622694</v>
      </c>
      <c r="R54" s="20" t="n">
        <v>1.14031108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13.7045125</v>
      </c>
      <c r="F56" s="20" t="n">
        <v>1.5255732</v>
      </c>
      <c r="G56" s="18" t="n">
        <v>83.07968959</v>
      </c>
      <c r="H56" s="20" t="n">
        <v>1.65254093</v>
      </c>
      <c r="I56" s="18" t="n">
        <v>0</v>
      </c>
      <c r="J56" s="20" t="n">
        <v>0</v>
      </c>
      <c r="K56" s="18" t="n">
        <v>1.91319888</v>
      </c>
      <c r="L56" s="20" t="n">
        <v>0.59042796</v>
      </c>
      <c r="M56" s="18" t="n">
        <v>0</v>
      </c>
      <c r="N56" s="20" t="n">
        <v>0</v>
      </c>
      <c r="O56" s="18" t="n">
        <v>0</v>
      </c>
      <c r="P56" s="20" t="n">
        <v>0</v>
      </c>
      <c r="Q56" s="18" t="n">
        <v>1.30259903</v>
      </c>
      <c r="R56" s="20" t="n">
        <v>0.43265838</v>
      </c>
    </row>
    <row r="57" spans="1:18">
      <c r="A57" s="15" t="s">
        <v>480</v>
      </c>
      <c r="B57" s="17" t="n">
        <v>3737</v>
      </c>
      <c r="C57" s="18">
        <f>(3115.0/B57*100)</f>
        <v/>
      </c>
      <c r="D57" s="19" t="n">
        <v>622</v>
      </c>
      <c r="E57" s="18" t="n">
        <v>9.273082179999999</v>
      </c>
      <c r="F57" s="20" t="n">
        <v>1.65169104</v>
      </c>
      <c r="G57" s="18" t="n">
        <v>87.09028512</v>
      </c>
      <c r="H57" s="20" t="n">
        <v>1.84346195</v>
      </c>
      <c r="I57" s="18" t="n">
        <v>0</v>
      </c>
      <c r="J57" s="20" t="n">
        <v>0</v>
      </c>
      <c r="K57" s="18" t="n">
        <v>2.51046491</v>
      </c>
      <c r="L57" s="20" t="n">
        <v>0.69737163</v>
      </c>
      <c r="M57" s="18" t="n">
        <v>0</v>
      </c>
      <c r="N57" s="20" t="n">
        <v>0</v>
      </c>
      <c r="O57" s="18" t="n">
        <v>0</v>
      </c>
      <c r="P57" s="20" t="n">
        <v>0</v>
      </c>
      <c r="Q57" s="18" t="n">
        <v>1.12616779</v>
      </c>
      <c r="R57" s="20" t="n">
        <v>0.41995076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18.48018525</v>
      </c>
      <c r="F59" s="20" t="n">
        <v>2.04751238</v>
      </c>
      <c r="G59" s="18" t="n">
        <v>72.83216874999999</v>
      </c>
      <c r="H59" s="20" t="n">
        <v>2.44640177</v>
      </c>
      <c r="I59" s="18" t="n">
        <v>0</v>
      </c>
      <c r="J59" s="20" t="n">
        <v>0</v>
      </c>
      <c r="K59" s="18" t="n">
        <v>1.5256176</v>
      </c>
      <c r="L59" s="20" t="n">
        <v>0.81939688</v>
      </c>
      <c r="M59" s="18" t="n">
        <v>0</v>
      </c>
      <c r="N59" s="20" t="n">
        <v>0</v>
      </c>
      <c r="O59" s="18" t="n">
        <v>0</v>
      </c>
      <c r="P59" s="20" t="n">
        <v>0</v>
      </c>
      <c r="Q59" s="18" t="n">
        <v>7.16202839</v>
      </c>
      <c r="R59" s="20" t="n">
        <v>1.42007421</v>
      </c>
    </row>
    <row r="60" spans="1:18">
      <c r="A60" s="15" t="s">
        <v>484</v>
      </c>
      <c r="B60" s="17" t="n">
        <v>2451</v>
      </c>
      <c r="C60" s="18">
        <f>(2030.0/B60*100)</f>
        <v/>
      </c>
      <c r="D60" s="19" t="n">
        <v>421</v>
      </c>
      <c r="E60" s="18" t="n">
        <v>15.49398215</v>
      </c>
      <c r="F60" s="20" t="n">
        <v>1.71940196</v>
      </c>
      <c r="G60" s="18" t="n">
        <v>63.80176576</v>
      </c>
      <c r="H60" s="20" t="n">
        <v>2.40505815</v>
      </c>
      <c r="I60" s="18" t="n">
        <v>0</v>
      </c>
      <c r="J60" s="20" t="n">
        <v>0</v>
      </c>
      <c r="K60" s="18" t="n">
        <v>7.42183854</v>
      </c>
      <c r="L60" s="20" t="n">
        <v>1.50036244</v>
      </c>
      <c r="M60" s="18" t="n">
        <v>0</v>
      </c>
      <c r="N60" s="20" t="n">
        <v>0</v>
      </c>
      <c r="O60" s="18" t="n">
        <v>0</v>
      </c>
      <c r="P60" s="20" t="n">
        <v>0</v>
      </c>
      <c r="Q60" s="18" t="n">
        <v>13.28241355</v>
      </c>
      <c r="R60" s="20" t="n">
        <v>1.86592634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29.16425235</v>
      </c>
      <c r="F63" s="20" t="n">
        <v>2.37554036</v>
      </c>
      <c r="G63" s="18" t="n">
        <v>53.36669135</v>
      </c>
      <c r="H63" s="20" t="n">
        <v>2.88732584</v>
      </c>
      <c r="I63" s="18" t="n">
        <v>0</v>
      </c>
      <c r="J63" s="20" t="n">
        <v>0</v>
      </c>
      <c r="K63" s="18" t="n">
        <v>2.93773987</v>
      </c>
      <c r="L63" s="20" t="n">
        <v>0.86005089</v>
      </c>
      <c r="M63" s="18" t="n">
        <v>0</v>
      </c>
      <c r="N63" s="20" t="n">
        <v>0</v>
      </c>
      <c r="O63" s="18" t="n">
        <v>0</v>
      </c>
      <c r="P63" s="20" t="n">
        <v>0</v>
      </c>
      <c r="Q63" s="18" t="n">
        <v>14.53131643</v>
      </c>
      <c r="R63" s="20" t="n">
        <v>1.79105186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3.57052926</v>
      </c>
      <c r="F65" s="20" t="n">
        <v>1.09909567</v>
      </c>
      <c r="G65" s="18" t="n">
        <v>90.8880338</v>
      </c>
      <c r="H65" s="20" t="n">
        <v>1.72992473</v>
      </c>
      <c r="I65" s="18" t="n">
        <v>0</v>
      </c>
      <c r="J65" s="20" t="n">
        <v>0</v>
      </c>
      <c r="K65" s="18" t="n">
        <v>2.11005266</v>
      </c>
      <c r="L65" s="20" t="n">
        <v>0.84096319</v>
      </c>
      <c r="M65" s="18" t="n">
        <v>0</v>
      </c>
      <c r="N65" s="20" t="n">
        <v>0</v>
      </c>
      <c r="O65" s="18" t="n">
        <v>0</v>
      </c>
      <c r="P65" s="20" t="n">
        <v>0</v>
      </c>
      <c r="Q65" s="18" t="n">
        <v>3.43138428</v>
      </c>
      <c r="R65" s="20" t="n">
        <v>1.08825164</v>
      </c>
    </row>
    <row r="66" spans="1:18">
      <c r="A66" s="15" t="s">
        <v>490</v>
      </c>
      <c r="B66" s="17" t="n">
        <v>2634</v>
      </c>
      <c r="C66" s="18">
        <f>(2189.0/B66*100)</f>
        <v/>
      </c>
      <c r="D66" s="19" t="n">
        <v>445</v>
      </c>
      <c r="E66" s="18" t="n">
        <v>6.96386959</v>
      </c>
      <c r="F66" s="20" t="n">
        <v>1.09265239</v>
      </c>
      <c r="G66" s="18" t="n">
        <v>83.18302127</v>
      </c>
      <c r="H66" s="20" t="n">
        <v>1.83089744</v>
      </c>
      <c r="I66" s="18" t="n">
        <v>0</v>
      </c>
      <c r="J66" s="20" t="n">
        <v>0</v>
      </c>
      <c r="K66" s="18" t="n">
        <v>6.39344118</v>
      </c>
      <c r="L66" s="20" t="n">
        <v>1.35562335</v>
      </c>
      <c r="M66" s="18" t="n">
        <v>0</v>
      </c>
      <c r="N66" s="20" t="n">
        <v>0</v>
      </c>
      <c r="O66" s="18" t="n">
        <v>0</v>
      </c>
      <c r="P66" s="20" t="n">
        <v>0</v>
      </c>
      <c r="Q66" s="18" t="n">
        <v>3.45966796</v>
      </c>
      <c r="R66" s="20" t="n">
        <v>0.7452124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7.20434837</v>
      </c>
      <c r="F69" s="20" t="n">
        <v>2.54246381</v>
      </c>
      <c r="G69" s="18" t="n">
        <v>89.80593906</v>
      </c>
      <c r="H69" s="20" t="n">
        <v>3.39534804</v>
      </c>
      <c r="I69" s="18" t="n">
        <v>0</v>
      </c>
      <c r="J69" s="20" t="n">
        <v>0</v>
      </c>
      <c r="K69" s="18" t="n">
        <v>1.11659081</v>
      </c>
      <c r="L69" s="20" t="n">
        <v>1.02955388</v>
      </c>
      <c r="M69" s="18" t="n">
        <v>0</v>
      </c>
      <c r="N69" s="20" t="n">
        <v>0</v>
      </c>
      <c r="O69" s="18" t="n">
        <v>0</v>
      </c>
      <c r="P69" s="20" t="n">
        <v>0</v>
      </c>
      <c r="Q69" s="18" t="n">
        <v>1.87312175</v>
      </c>
      <c r="R69" s="20" t="n">
        <v>1.37130765</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13.17477927</v>
      </c>
      <c r="F71" s="20" t="n">
        <v>1.9237702</v>
      </c>
      <c r="G71" s="18" t="n">
        <v>86.20108817000001</v>
      </c>
      <c r="H71" s="20" t="n">
        <v>1.92964003</v>
      </c>
      <c r="I71" s="18" t="n">
        <v>0</v>
      </c>
      <c r="J71" s="20" t="n">
        <v>0</v>
      </c>
      <c r="K71" s="18" t="n">
        <v>0</v>
      </c>
      <c r="L71" s="20" t="n">
        <v>0</v>
      </c>
      <c r="M71" s="18" t="n">
        <v>0</v>
      </c>
      <c r="N71" s="20" t="n">
        <v>0</v>
      </c>
      <c r="O71" s="18" t="n">
        <v>0</v>
      </c>
      <c r="P71" s="20" t="n">
        <v>0</v>
      </c>
      <c r="Q71" s="18" t="n">
        <v>0.6241325599999999</v>
      </c>
      <c r="R71" s="20" t="n">
        <v>0.45674328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1.52357359</v>
      </c>
      <c r="F76" s="20" t="n">
        <v>0.59170944</v>
      </c>
      <c r="G76" s="18" t="n">
        <v>90.05715078999999</v>
      </c>
      <c r="H76" s="20" t="n">
        <v>1.62680204</v>
      </c>
      <c r="I76" s="18" t="n">
        <v>0</v>
      </c>
      <c r="J76" s="20" t="n">
        <v>0</v>
      </c>
      <c r="K76" s="18" t="n">
        <v>5.10906589</v>
      </c>
      <c r="L76" s="20" t="n">
        <v>1.37321425</v>
      </c>
      <c r="M76" s="18" t="n">
        <v>0</v>
      </c>
      <c r="N76" s="20" t="n">
        <v>0</v>
      </c>
      <c r="O76" s="18" t="n">
        <v>0</v>
      </c>
      <c r="P76" s="20" t="n">
        <v>0</v>
      </c>
      <c r="Q76" s="18" t="n">
        <v>3.31020974</v>
      </c>
      <c r="R76" s="20" t="n">
        <v>1.0038887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7.99574409</v>
      </c>
      <c r="F80" s="20" t="n">
        <v>1.29881801</v>
      </c>
      <c r="G80" s="18" t="n">
        <v>91.85652407000001</v>
      </c>
      <c r="H80" s="20" t="n">
        <v>1.28661336</v>
      </c>
      <c r="I80" s="18" t="n">
        <v>0</v>
      </c>
      <c r="J80" s="20" t="n">
        <v>0</v>
      </c>
      <c r="K80" s="18" t="n">
        <v>0</v>
      </c>
      <c r="L80" s="20" t="n">
        <v>0</v>
      </c>
      <c r="M80" s="18" t="n">
        <v>0</v>
      </c>
      <c r="N80" s="20" t="n">
        <v>0</v>
      </c>
      <c r="O80" s="18" t="n">
        <v>0</v>
      </c>
      <c r="P80" s="20" t="n">
        <v>0</v>
      </c>
      <c r="Q80" s="18" t="n">
        <v>0.14773183</v>
      </c>
      <c r="R80" s="20" t="n">
        <v>0.14866225</v>
      </c>
    </row>
    <row r="81" spans="1:18">
      <c r="A81" s="15" t="s">
        <v>505</v>
      </c>
      <c r="B81" s="17" t="n">
        <v>870</v>
      </c>
      <c r="C81" s="18">
        <f>(722.0/B81*100)</f>
        <v/>
      </c>
      <c r="D81" s="19" t="n">
        <v>148</v>
      </c>
      <c r="E81" s="18" t="n">
        <v>4.44368647</v>
      </c>
      <c r="F81" s="20" t="n">
        <v>1.35504124</v>
      </c>
      <c r="G81" s="18" t="n">
        <v>88.86755319</v>
      </c>
      <c r="H81" s="20" t="n">
        <v>2.50146669</v>
      </c>
      <c r="I81" s="18" t="n">
        <v>0</v>
      </c>
      <c r="J81" s="20" t="n">
        <v>0</v>
      </c>
      <c r="K81" s="18" t="n">
        <v>2.73608824</v>
      </c>
      <c r="L81" s="20" t="n">
        <v>1.36930866</v>
      </c>
      <c r="M81" s="18" t="n">
        <v>0</v>
      </c>
      <c r="N81" s="20" t="n">
        <v>0</v>
      </c>
      <c r="O81" s="18" t="n">
        <v>0</v>
      </c>
      <c r="P81" s="20" t="n">
        <v>0</v>
      </c>
      <c r="Q81" s="18" t="n">
        <v>3.95267211</v>
      </c>
      <c r="R81" s="20" t="n">
        <v>1.7200566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51.38975549</v>
      </c>
      <c r="F44" s="20" t="n">
        <v>2.69035198</v>
      </c>
      <c r="G44" s="18" t="n">
        <v>37.10073377</v>
      </c>
      <c r="H44" s="20" t="n">
        <v>2.58994466</v>
      </c>
      <c r="I44" s="18" t="n">
        <v>0</v>
      </c>
      <c r="J44" s="20" t="n">
        <v>0</v>
      </c>
      <c r="K44" s="18" t="n">
        <v>2.45619404</v>
      </c>
      <c r="L44" s="20" t="n">
        <v>0.7884648399999999</v>
      </c>
      <c r="M44" s="18" t="n">
        <v>0</v>
      </c>
      <c r="N44" s="20" t="n">
        <v>0</v>
      </c>
      <c r="O44" s="18" t="n">
        <v>0</v>
      </c>
      <c r="P44" s="20" t="n">
        <v>0</v>
      </c>
      <c r="Q44" s="18" t="n">
        <v>9.053316690000001</v>
      </c>
      <c r="R44" s="20" t="n">
        <v>1.67751046</v>
      </c>
    </row>
    <row r="45" spans="1:18">
      <c r="A45" s="15" t="s">
        <v>468</v>
      </c>
      <c r="B45" s="17" t="n">
        <v>2670</v>
      </c>
      <c r="C45" s="18">
        <f>(2217.0/B45*100)</f>
        <v/>
      </c>
      <c r="D45" s="19" t="n">
        <v>453</v>
      </c>
      <c r="E45" s="18" t="n">
        <v>68.64353805</v>
      </c>
      <c r="F45" s="20" t="n">
        <v>2.2420783</v>
      </c>
      <c r="G45" s="18" t="n">
        <v>16.52516026</v>
      </c>
      <c r="H45" s="20" t="n">
        <v>2.16129741</v>
      </c>
      <c r="I45" s="18" t="n">
        <v>0</v>
      </c>
      <c r="J45" s="20" t="n">
        <v>0</v>
      </c>
      <c r="K45" s="18" t="n">
        <v>7.80496827</v>
      </c>
      <c r="L45" s="20" t="n">
        <v>1.18889377</v>
      </c>
      <c r="M45" s="18" t="n">
        <v>0.7470839500000001</v>
      </c>
      <c r="N45" s="20" t="n">
        <v>0.44874629</v>
      </c>
      <c r="O45" s="18" t="n">
        <v>0.32304541</v>
      </c>
      <c r="P45" s="20" t="n">
        <v>0.29284365</v>
      </c>
      <c r="Q45" s="18" t="n">
        <v>5.95620406</v>
      </c>
      <c r="R45" s="20" t="n">
        <v>1.53273759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34.31240515</v>
      </c>
      <c r="F54" s="20" t="n">
        <v>2.80732867</v>
      </c>
      <c r="G54" s="18" t="n">
        <v>55.67124972</v>
      </c>
      <c r="H54" s="20" t="n">
        <v>2.92678298</v>
      </c>
      <c r="I54" s="18" t="n">
        <v>0</v>
      </c>
      <c r="J54" s="20" t="n">
        <v>0</v>
      </c>
      <c r="K54" s="18" t="n">
        <v>3.67386543</v>
      </c>
      <c r="L54" s="20" t="n">
        <v>0.87822939</v>
      </c>
      <c r="M54" s="18" t="n">
        <v>0</v>
      </c>
      <c r="N54" s="20" t="n">
        <v>0</v>
      </c>
      <c r="O54" s="18" t="n">
        <v>0</v>
      </c>
      <c r="P54" s="20" t="n">
        <v>0</v>
      </c>
      <c r="Q54" s="18" t="n">
        <v>6.3424797</v>
      </c>
      <c r="R54" s="20" t="n">
        <v>1.05687261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48.08658437</v>
      </c>
      <c r="F56" s="20" t="n">
        <v>1.95422225</v>
      </c>
      <c r="G56" s="18" t="n">
        <v>46.83157511</v>
      </c>
      <c r="H56" s="20" t="n">
        <v>2.0907637</v>
      </c>
      <c r="I56" s="18" t="n">
        <v>0</v>
      </c>
      <c r="J56" s="20" t="n">
        <v>0</v>
      </c>
      <c r="K56" s="18" t="n">
        <v>1.91319888</v>
      </c>
      <c r="L56" s="20" t="n">
        <v>0.59042796</v>
      </c>
      <c r="M56" s="18" t="n">
        <v>0</v>
      </c>
      <c r="N56" s="20" t="n">
        <v>0</v>
      </c>
      <c r="O56" s="18" t="n">
        <v>0</v>
      </c>
      <c r="P56" s="20" t="n">
        <v>0</v>
      </c>
      <c r="Q56" s="18" t="n">
        <v>3.16864164</v>
      </c>
      <c r="R56" s="20" t="n">
        <v>0.77489039</v>
      </c>
    </row>
    <row r="57" spans="1:18">
      <c r="A57" s="15" t="s">
        <v>480</v>
      </c>
      <c r="B57" s="17" t="n">
        <v>3737</v>
      </c>
      <c r="C57" s="18">
        <f>(3115.0/B57*100)</f>
        <v/>
      </c>
      <c r="D57" s="19" t="n">
        <v>622</v>
      </c>
      <c r="E57" s="18" t="n">
        <v>36.42038847</v>
      </c>
      <c r="F57" s="20" t="n">
        <v>2.63282488</v>
      </c>
      <c r="G57" s="18" t="n">
        <v>57.70935947</v>
      </c>
      <c r="H57" s="20" t="n">
        <v>2.9180757</v>
      </c>
      <c r="I57" s="18" t="n">
        <v>0</v>
      </c>
      <c r="J57" s="20" t="n">
        <v>0</v>
      </c>
      <c r="K57" s="18" t="n">
        <v>2.75958037</v>
      </c>
      <c r="L57" s="20" t="n">
        <v>0.7279225499999999</v>
      </c>
      <c r="M57" s="18" t="n">
        <v>0</v>
      </c>
      <c r="N57" s="20" t="n">
        <v>0</v>
      </c>
      <c r="O57" s="18" t="n">
        <v>0</v>
      </c>
      <c r="P57" s="20" t="n">
        <v>0</v>
      </c>
      <c r="Q57" s="18" t="n">
        <v>3.11067169</v>
      </c>
      <c r="R57" s="20" t="n">
        <v>0.74417058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61.3497645</v>
      </c>
      <c r="F59" s="20" t="n">
        <v>2.7939008</v>
      </c>
      <c r="G59" s="18" t="n">
        <v>29.85375653</v>
      </c>
      <c r="H59" s="20" t="n">
        <v>2.80026873</v>
      </c>
      <c r="I59" s="18" t="n">
        <v>0</v>
      </c>
      <c r="J59" s="20" t="n">
        <v>0</v>
      </c>
      <c r="K59" s="18" t="n">
        <v>1.5256176</v>
      </c>
      <c r="L59" s="20" t="n">
        <v>0.81939688</v>
      </c>
      <c r="M59" s="18" t="n">
        <v>0</v>
      </c>
      <c r="N59" s="20" t="n">
        <v>0</v>
      </c>
      <c r="O59" s="18" t="n">
        <v>0</v>
      </c>
      <c r="P59" s="20" t="n">
        <v>0</v>
      </c>
      <c r="Q59" s="18" t="n">
        <v>7.27086137</v>
      </c>
      <c r="R59" s="20" t="n">
        <v>1.41019203</v>
      </c>
    </row>
    <row r="60" spans="1:18">
      <c r="A60" s="15" t="s">
        <v>484</v>
      </c>
      <c r="B60" s="17" t="n">
        <v>2451</v>
      </c>
      <c r="C60" s="18">
        <f>(2030.0/B60*100)</f>
        <v/>
      </c>
      <c r="D60" s="19" t="n">
        <v>421</v>
      </c>
      <c r="E60" s="18" t="n">
        <v>37.10007955</v>
      </c>
      <c r="F60" s="20" t="n">
        <v>2.62037864</v>
      </c>
      <c r="G60" s="18" t="n">
        <v>35.93760901</v>
      </c>
      <c r="H60" s="20" t="n">
        <v>2.93817451</v>
      </c>
      <c r="I60" s="18" t="n">
        <v>0</v>
      </c>
      <c r="J60" s="20" t="n">
        <v>0</v>
      </c>
      <c r="K60" s="18" t="n">
        <v>7.96705126</v>
      </c>
      <c r="L60" s="20" t="n">
        <v>1.52138291</v>
      </c>
      <c r="M60" s="18" t="n">
        <v>0</v>
      </c>
      <c r="N60" s="20" t="n">
        <v>0</v>
      </c>
      <c r="O60" s="18" t="n">
        <v>0</v>
      </c>
      <c r="P60" s="20" t="n">
        <v>0</v>
      </c>
      <c r="Q60" s="18" t="n">
        <v>18.99526019</v>
      </c>
      <c r="R60" s="20" t="n">
        <v>2.08093843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49.16559353</v>
      </c>
      <c r="F63" s="20" t="n">
        <v>2.92637755</v>
      </c>
      <c r="G63" s="18" t="n">
        <v>29.1918864</v>
      </c>
      <c r="H63" s="20" t="n">
        <v>2.66883909</v>
      </c>
      <c r="I63" s="18" t="n">
        <v>0</v>
      </c>
      <c r="J63" s="20" t="n">
        <v>0</v>
      </c>
      <c r="K63" s="18" t="n">
        <v>2.93773987</v>
      </c>
      <c r="L63" s="20" t="n">
        <v>0.86005089</v>
      </c>
      <c r="M63" s="18" t="n">
        <v>0</v>
      </c>
      <c r="N63" s="20" t="n">
        <v>0</v>
      </c>
      <c r="O63" s="18" t="n">
        <v>0</v>
      </c>
      <c r="P63" s="20" t="n">
        <v>0</v>
      </c>
      <c r="Q63" s="18" t="n">
        <v>18.7047802</v>
      </c>
      <c r="R63" s="20" t="n">
        <v>1.85952711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15.97902932</v>
      </c>
      <c r="F65" s="20" t="n">
        <v>1.89593142</v>
      </c>
      <c r="G65" s="18" t="n">
        <v>76.74119009</v>
      </c>
      <c r="H65" s="20" t="n">
        <v>2.39784397</v>
      </c>
      <c r="I65" s="18" t="n">
        <v>0</v>
      </c>
      <c r="J65" s="20" t="n">
        <v>0</v>
      </c>
      <c r="K65" s="18" t="n">
        <v>2.45345957</v>
      </c>
      <c r="L65" s="20" t="n">
        <v>0.9141321100000001</v>
      </c>
      <c r="M65" s="18" t="n">
        <v>0</v>
      </c>
      <c r="N65" s="20" t="n">
        <v>0</v>
      </c>
      <c r="O65" s="18" t="n">
        <v>0</v>
      </c>
      <c r="P65" s="20" t="n">
        <v>0</v>
      </c>
      <c r="Q65" s="18" t="n">
        <v>4.82632102</v>
      </c>
      <c r="R65" s="20" t="n">
        <v>1.38398659</v>
      </c>
    </row>
    <row r="66" spans="1:18">
      <c r="A66" s="15" t="s">
        <v>490</v>
      </c>
      <c r="B66" s="17" t="n">
        <v>2634</v>
      </c>
      <c r="C66" s="18">
        <f>(2189.0/B66*100)</f>
        <v/>
      </c>
      <c r="D66" s="19" t="n">
        <v>445</v>
      </c>
      <c r="E66" s="18" t="n">
        <v>29.27243967</v>
      </c>
      <c r="F66" s="20" t="n">
        <v>2.09616864</v>
      </c>
      <c r="G66" s="18" t="n">
        <v>59.08630028</v>
      </c>
      <c r="H66" s="20" t="n">
        <v>2.38031639</v>
      </c>
      <c r="I66" s="18" t="n">
        <v>0</v>
      </c>
      <c r="J66" s="20" t="n">
        <v>0</v>
      </c>
      <c r="K66" s="18" t="n">
        <v>6.81454922</v>
      </c>
      <c r="L66" s="20" t="n">
        <v>1.39418645</v>
      </c>
      <c r="M66" s="18" t="n">
        <v>0</v>
      </c>
      <c r="N66" s="20" t="n">
        <v>0</v>
      </c>
      <c r="O66" s="18" t="n">
        <v>0</v>
      </c>
      <c r="P66" s="20" t="n">
        <v>0</v>
      </c>
      <c r="Q66" s="18" t="n">
        <v>4.82671083</v>
      </c>
      <c r="R66" s="20" t="n">
        <v>0.91570839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34.49445025</v>
      </c>
      <c r="F69" s="20" t="n">
        <v>5.41580177</v>
      </c>
      <c r="G69" s="18" t="n">
        <v>63.45273408</v>
      </c>
      <c r="H69" s="20" t="n">
        <v>5.66036276</v>
      </c>
      <c r="I69" s="18" t="n">
        <v>0</v>
      </c>
      <c r="J69" s="20" t="n">
        <v>0</v>
      </c>
      <c r="K69" s="18" t="n">
        <v>1.11659081</v>
      </c>
      <c r="L69" s="20" t="n">
        <v>1.02955388</v>
      </c>
      <c r="M69" s="18" t="n">
        <v>0</v>
      </c>
      <c r="N69" s="20" t="n">
        <v>0</v>
      </c>
      <c r="O69" s="18" t="n">
        <v>0</v>
      </c>
      <c r="P69" s="20" t="n">
        <v>0</v>
      </c>
      <c r="Q69" s="18" t="n">
        <v>0.93622486</v>
      </c>
      <c r="R69" s="20" t="n">
        <v>0.98390789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29.66964444</v>
      </c>
      <c r="F71" s="20" t="n">
        <v>2.70852491</v>
      </c>
      <c r="G71" s="18" t="n">
        <v>70.13574176</v>
      </c>
      <c r="H71" s="20" t="n">
        <v>2.73448634</v>
      </c>
      <c r="I71" s="18" t="n">
        <v>0</v>
      </c>
      <c r="J71" s="20" t="n">
        <v>0</v>
      </c>
      <c r="K71" s="18" t="n">
        <v>0</v>
      </c>
      <c r="L71" s="20" t="n">
        <v>0</v>
      </c>
      <c r="M71" s="18" t="n">
        <v>0</v>
      </c>
      <c r="N71" s="20" t="n">
        <v>0</v>
      </c>
      <c r="O71" s="18" t="n">
        <v>0</v>
      </c>
      <c r="P71" s="20" t="n">
        <v>0</v>
      </c>
      <c r="Q71" s="18" t="n">
        <v>0.1946138</v>
      </c>
      <c r="R71" s="20" t="n">
        <v>0.1952226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14.0336465</v>
      </c>
      <c r="F76" s="20" t="n">
        <v>1.80296341</v>
      </c>
      <c r="G76" s="18" t="n">
        <v>75.02880964000001</v>
      </c>
      <c r="H76" s="20" t="n">
        <v>1.96801396</v>
      </c>
      <c r="I76" s="18" t="n">
        <v>0</v>
      </c>
      <c r="J76" s="20" t="n">
        <v>0</v>
      </c>
      <c r="K76" s="18" t="n">
        <v>5.75539665</v>
      </c>
      <c r="L76" s="20" t="n">
        <v>1.45918812</v>
      </c>
      <c r="M76" s="18" t="n">
        <v>0</v>
      </c>
      <c r="N76" s="20" t="n">
        <v>0</v>
      </c>
      <c r="O76" s="18" t="n">
        <v>0</v>
      </c>
      <c r="P76" s="20" t="n">
        <v>0</v>
      </c>
      <c r="Q76" s="18" t="n">
        <v>5.18214721</v>
      </c>
      <c r="R76" s="20" t="n">
        <v>1.25951688</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19.64713793</v>
      </c>
      <c r="F80" s="20" t="n">
        <v>2.09452053</v>
      </c>
      <c r="G80" s="18" t="n">
        <v>80.05660152</v>
      </c>
      <c r="H80" s="20" t="n">
        <v>2.11211271</v>
      </c>
      <c r="I80" s="18" t="n">
        <v>0</v>
      </c>
      <c r="J80" s="20" t="n">
        <v>0</v>
      </c>
      <c r="K80" s="18" t="n">
        <v>0</v>
      </c>
      <c r="L80" s="20" t="n">
        <v>0</v>
      </c>
      <c r="M80" s="18" t="n">
        <v>0</v>
      </c>
      <c r="N80" s="20" t="n">
        <v>0</v>
      </c>
      <c r="O80" s="18" t="n">
        <v>0</v>
      </c>
      <c r="P80" s="20" t="n">
        <v>0</v>
      </c>
      <c r="Q80" s="18" t="n">
        <v>0.29626055</v>
      </c>
      <c r="R80" s="20" t="n">
        <v>0.18303773</v>
      </c>
    </row>
    <row r="81" spans="1:18">
      <c r="A81" s="15" t="s">
        <v>505</v>
      </c>
      <c r="B81" s="17" t="n">
        <v>870</v>
      </c>
      <c r="C81" s="18">
        <f>(722.0/B81*100)</f>
        <v/>
      </c>
      <c r="D81" s="19" t="n">
        <v>148</v>
      </c>
      <c r="E81" s="18" t="n">
        <v>23.84991746</v>
      </c>
      <c r="F81" s="20" t="n">
        <v>3.77916091</v>
      </c>
      <c r="G81" s="18" t="n">
        <v>63.89373315</v>
      </c>
      <c r="H81" s="20" t="n">
        <v>4.72013509</v>
      </c>
      <c r="I81" s="18" t="n">
        <v>0</v>
      </c>
      <c r="J81" s="20" t="n">
        <v>0</v>
      </c>
      <c r="K81" s="18" t="n">
        <v>2.73608824</v>
      </c>
      <c r="L81" s="20" t="n">
        <v>1.36930866</v>
      </c>
      <c r="M81" s="18" t="n">
        <v>0</v>
      </c>
      <c r="N81" s="20" t="n">
        <v>0</v>
      </c>
      <c r="O81" s="18" t="n">
        <v>0</v>
      </c>
      <c r="P81" s="20" t="n">
        <v>0</v>
      </c>
      <c r="Q81" s="18" t="n">
        <v>9.52026115</v>
      </c>
      <c r="R81" s="20" t="n">
        <v>3.08873484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6.24374702</v>
      </c>
      <c r="F44" s="20" t="n">
        <v>1.24190116</v>
      </c>
      <c r="G44" s="18" t="n">
        <v>85.80950577</v>
      </c>
      <c r="H44" s="20" t="n">
        <v>1.77509671</v>
      </c>
      <c r="I44" s="18" t="n">
        <v>0</v>
      </c>
      <c r="J44" s="20" t="n">
        <v>0</v>
      </c>
      <c r="K44" s="18" t="n">
        <v>3.54504122</v>
      </c>
      <c r="L44" s="20" t="n">
        <v>0.81934159</v>
      </c>
      <c r="M44" s="18" t="n">
        <v>0</v>
      </c>
      <c r="N44" s="20" t="n">
        <v>0</v>
      </c>
      <c r="O44" s="18" t="n">
        <v>0</v>
      </c>
      <c r="P44" s="20" t="n">
        <v>0</v>
      </c>
      <c r="Q44" s="18" t="n">
        <v>4.40170599</v>
      </c>
      <c r="R44" s="20" t="n">
        <v>1.08764619</v>
      </c>
    </row>
    <row r="45" spans="1:18">
      <c r="A45" s="15" t="s">
        <v>468</v>
      </c>
      <c r="B45" s="17" t="n">
        <v>2670</v>
      </c>
      <c r="C45" s="18">
        <f>(2217.0/B45*100)</f>
        <v/>
      </c>
      <c r="D45" s="19" t="n">
        <v>453</v>
      </c>
      <c r="E45" s="18" t="n">
        <v>35.91270446</v>
      </c>
      <c r="F45" s="20" t="n">
        <v>2.85875623</v>
      </c>
      <c r="G45" s="18" t="n">
        <v>43.27980288</v>
      </c>
      <c r="H45" s="20" t="n">
        <v>2.8250088</v>
      </c>
      <c r="I45" s="18" t="n">
        <v>0</v>
      </c>
      <c r="J45" s="20" t="n">
        <v>0</v>
      </c>
      <c r="K45" s="18" t="n">
        <v>9.447638619999999</v>
      </c>
      <c r="L45" s="20" t="n">
        <v>1.34497919</v>
      </c>
      <c r="M45" s="18" t="n">
        <v>1.47089555</v>
      </c>
      <c r="N45" s="20" t="n">
        <v>0.59414716</v>
      </c>
      <c r="O45" s="18" t="n">
        <v>0</v>
      </c>
      <c r="P45" s="20" t="n">
        <v>0</v>
      </c>
      <c r="Q45" s="18" t="n">
        <v>9.88895849</v>
      </c>
      <c r="R45" s="20" t="n">
        <v>1.33901788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10.70141048</v>
      </c>
      <c r="F54" s="20" t="n">
        <v>1.60136133</v>
      </c>
      <c r="G54" s="18" t="n">
        <v>79.47654595</v>
      </c>
      <c r="H54" s="20" t="n">
        <v>1.84899544</v>
      </c>
      <c r="I54" s="18" t="n">
        <v>0</v>
      </c>
      <c r="J54" s="20" t="n">
        <v>0</v>
      </c>
      <c r="K54" s="18" t="n">
        <v>3.67386543</v>
      </c>
      <c r="L54" s="20" t="n">
        <v>0.87822939</v>
      </c>
      <c r="M54" s="18" t="n">
        <v>0.20707911</v>
      </c>
      <c r="N54" s="20" t="n">
        <v>0.19761566</v>
      </c>
      <c r="O54" s="18" t="n">
        <v>0.41427969</v>
      </c>
      <c r="P54" s="20" t="n">
        <v>0.29468794</v>
      </c>
      <c r="Q54" s="18" t="n">
        <v>5.52681934</v>
      </c>
      <c r="R54" s="20" t="n">
        <v>1.11108559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41.69258463</v>
      </c>
      <c r="F56" s="20" t="n">
        <v>2.01089592</v>
      </c>
      <c r="G56" s="18" t="n">
        <v>54.0585049</v>
      </c>
      <c r="H56" s="20" t="n">
        <v>2.08703833</v>
      </c>
      <c r="I56" s="18" t="n">
        <v>0</v>
      </c>
      <c r="J56" s="20" t="n">
        <v>0</v>
      </c>
      <c r="K56" s="18" t="n">
        <v>2.00297732</v>
      </c>
      <c r="L56" s="20" t="n">
        <v>0.6218119</v>
      </c>
      <c r="M56" s="18" t="n">
        <v>0</v>
      </c>
      <c r="N56" s="20" t="n">
        <v>0</v>
      </c>
      <c r="O56" s="18" t="n">
        <v>0</v>
      </c>
      <c r="P56" s="20" t="n">
        <v>0</v>
      </c>
      <c r="Q56" s="18" t="n">
        <v>2.24593314</v>
      </c>
      <c r="R56" s="20" t="n">
        <v>0.5460901500000001</v>
      </c>
    </row>
    <row r="57" spans="1:18">
      <c r="A57" s="15" t="s">
        <v>480</v>
      </c>
      <c r="B57" s="17" t="n">
        <v>3737</v>
      </c>
      <c r="C57" s="18">
        <f>(3115.0/B57*100)</f>
        <v/>
      </c>
      <c r="D57" s="19" t="n">
        <v>622</v>
      </c>
      <c r="E57" s="18" t="n">
        <v>27.47869686</v>
      </c>
      <c r="F57" s="20" t="n">
        <v>1.74795859</v>
      </c>
      <c r="G57" s="18" t="n">
        <v>66.54771234</v>
      </c>
      <c r="H57" s="20" t="n">
        <v>1.84154859</v>
      </c>
      <c r="I57" s="18" t="n">
        <v>0</v>
      </c>
      <c r="J57" s="20" t="n">
        <v>0</v>
      </c>
      <c r="K57" s="18" t="n">
        <v>3.68142143</v>
      </c>
      <c r="L57" s="20" t="n">
        <v>0.68291133</v>
      </c>
      <c r="M57" s="18" t="n">
        <v>0</v>
      </c>
      <c r="N57" s="20" t="n">
        <v>0</v>
      </c>
      <c r="O57" s="18" t="n">
        <v>0</v>
      </c>
      <c r="P57" s="20" t="n">
        <v>0</v>
      </c>
      <c r="Q57" s="18" t="n">
        <v>2.29216937</v>
      </c>
      <c r="R57" s="20" t="n">
        <v>0.69242009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10.98037027</v>
      </c>
      <c r="F59" s="20" t="n">
        <v>2.12336135</v>
      </c>
      <c r="G59" s="18" t="n">
        <v>83.94155293999999</v>
      </c>
      <c r="H59" s="20" t="n">
        <v>2.27824671</v>
      </c>
      <c r="I59" s="18" t="n">
        <v>0</v>
      </c>
      <c r="J59" s="20" t="n">
        <v>0</v>
      </c>
      <c r="K59" s="18" t="n">
        <v>1.60153317</v>
      </c>
      <c r="L59" s="20" t="n">
        <v>0.8273445</v>
      </c>
      <c r="M59" s="18" t="n">
        <v>0</v>
      </c>
      <c r="N59" s="20" t="n">
        <v>0</v>
      </c>
      <c r="O59" s="18" t="n">
        <v>0</v>
      </c>
      <c r="P59" s="20" t="n">
        <v>0</v>
      </c>
      <c r="Q59" s="18" t="n">
        <v>3.47654362</v>
      </c>
      <c r="R59" s="20" t="n">
        <v>0.91996144</v>
      </c>
    </row>
    <row r="60" spans="1:18">
      <c r="A60" s="15" t="s">
        <v>484</v>
      </c>
      <c r="B60" s="17" t="n">
        <v>2451</v>
      </c>
      <c r="C60" s="18">
        <f>(2030.0/B60*100)</f>
        <v/>
      </c>
      <c r="D60" s="19" t="n">
        <v>421</v>
      </c>
      <c r="E60" s="18" t="n">
        <v>38.93692939</v>
      </c>
      <c r="F60" s="20" t="n">
        <v>2.9899857</v>
      </c>
      <c r="G60" s="18" t="n">
        <v>42.00411454</v>
      </c>
      <c r="H60" s="20" t="n">
        <v>2.82875025</v>
      </c>
      <c r="I60" s="18" t="n">
        <v>0</v>
      </c>
      <c r="J60" s="20" t="n">
        <v>0</v>
      </c>
      <c r="K60" s="18" t="n">
        <v>9.274773529999999</v>
      </c>
      <c r="L60" s="20" t="n">
        <v>1.54330636</v>
      </c>
      <c r="M60" s="18" t="n">
        <v>0</v>
      </c>
      <c r="N60" s="20" t="n">
        <v>0</v>
      </c>
      <c r="O60" s="18" t="n">
        <v>0</v>
      </c>
      <c r="P60" s="20" t="n">
        <v>0</v>
      </c>
      <c r="Q60" s="18" t="n">
        <v>9.78418254</v>
      </c>
      <c r="R60" s="20" t="n">
        <v>1.71114577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15.53298284</v>
      </c>
      <c r="F63" s="20" t="n">
        <v>1.85701358</v>
      </c>
      <c r="G63" s="18" t="n">
        <v>68.53014046</v>
      </c>
      <c r="H63" s="20" t="n">
        <v>2.49259628</v>
      </c>
      <c r="I63" s="18" t="n">
        <v>0</v>
      </c>
      <c r="J63" s="20" t="n">
        <v>0</v>
      </c>
      <c r="K63" s="18" t="n">
        <v>4.31094231</v>
      </c>
      <c r="L63" s="20" t="n">
        <v>1.26318125</v>
      </c>
      <c r="M63" s="18" t="n">
        <v>0</v>
      </c>
      <c r="N63" s="20" t="n">
        <v>0</v>
      </c>
      <c r="O63" s="18" t="n">
        <v>0</v>
      </c>
      <c r="P63" s="20" t="n">
        <v>0</v>
      </c>
      <c r="Q63" s="18" t="n">
        <v>11.62593439</v>
      </c>
      <c r="R63" s="20" t="n">
        <v>1.68687083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10.23767413</v>
      </c>
      <c r="F65" s="20" t="n">
        <v>1.55335094</v>
      </c>
      <c r="G65" s="18" t="n">
        <v>83.83966039000001</v>
      </c>
      <c r="H65" s="20" t="n">
        <v>2.09331396</v>
      </c>
      <c r="I65" s="18" t="n">
        <v>0</v>
      </c>
      <c r="J65" s="20" t="n">
        <v>0</v>
      </c>
      <c r="K65" s="18" t="n">
        <v>2.45345957</v>
      </c>
      <c r="L65" s="20" t="n">
        <v>0.9141321100000001</v>
      </c>
      <c r="M65" s="18" t="n">
        <v>0</v>
      </c>
      <c r="N65" s="20" t="n">
        <v>0</v>
      </c>
      <c r="O65" s="18" t="n">
        <v>0</v>
      </c>
      <c r="P65" s="20" t="n">
        <v>0</v>
      </c>
      <c r="Q65" s="18" t="n">
        <v>3.46920591</v>
      </c>
      <c r="R65" s="20" t="n">
        <v>1.22635646</v>
      </c>
    </row>
    <row r="66" spans="1:18">
      <c r="A66" s="15" t="s">
        <v>490</v>
      </c>
      <c r="B66" s="17" t="n">
        <v>2634</v>
      </c>
      <c r="C66" s="18">
        <f>(2189.0/B66*100)</f>
        <v/>
      </c>
      <c r="D66" s="19" t="n">
        <v>445</v>
      </c>
      <c r="E66" s="18" t="n">
        <v>11.45044525</v>
      </c>
      <c r="F66" s="20" t="n">
        <v>1.41574025</v>
      </c>
      <c r="G66" s="18" t="n">
        <v>75.86822041000001</v>
      </c>
      <c r="H66" s="20" t="n">
        <v>2.22076781</v>
      </c>
      <c r="I66" s="18" t="n">
        <v>0</v>
      </c>
      <c r="J66" s="20" t="n">
        <v>0</v>
      </c>
      <c r="K66" s="18" t="n">
        <v>7.7346281</v>
      </c>
      <c r="L66" s="20" t="n">
        <v>1.49406526</v>
      </c>
      <c r="M66" s="18" t="n">
        <v>0</v>
      </c>
      <c r="N66" s="20" t="n">
        <v>0</v>
      </c>
      <c r="O66" s="18" t="n">
        <v>0</v>
      </c>
      <c r="P66" s="20" t="n">
        <v>0</v>
      </c>
      <c r="Q66" s="18" t="n">
        <v>4.94670624</v>
      </c>
      <c r="R66" s="20" t="n">
        <v>0.94520189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37.6632798</v>
      </c>
      <c r="F69" s="20" t="n">
        <v>5.28158439</v>
      </c>
      <c r="G69" s="18" t="n">
        <v>58.64228743</v>
      </c>
      <c r="H69" s="20" t="n">
        <v>5.58435383</v>
      </c>
      <c r="I69" s="18" t="n">
        <v>0</v>
      </c>
      <c r="J69" s="20" t="n">
        <v>0</v>
      </c>
      <c r="K69" s="18" t="n">
        <v>2.56002286</v>
      </c>
      <c r="L69" s="20" t="n">
        <v>1.37702513</v>
      </c>
      <c r="M69" s="18" t="n">
        <v>0</v>
      </c>
      <c r="N69" s="20" t="n">
        <v>0</v>
      </c>
      <c r="O69" s="18" t="n">
        <v>0</v>
      </c>
      <c r="P69" s="20" t="n">
        <v>0</v>
      </c>
      <c r="Q69" s="18" t="n">
        <v>1.13440991</v>
      </c>
      <c r="R69" s="20" t="n">
        <v>0.7757236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16.27503605</v>
      </c>
      <c r="F71" s="20" t="n">
        <v>2.07823323</v>
      </c>
      <c r="G71" s="18" t="n">
        <v>83.33573634</v>
      </c>
      <c r="H71" s="20" t="n">
        <v>2.07108073</v>
      </c>
      <c r="I71" s="18" t="n">
        <v>0</v>
      </c>
      <c r="J71" s="20" t="n">
        <v>0</v>
      </c>
      <c r="K71" s="18" t="n">
        <v>0</v>
      </c>
      <c r="L71" s="20" t="n">
        <v>0</v>
      </c>
      <c r="M71" s="18" t="n">
        <v>0</v>
      </c>
      <c r="N71" s="20" t="n">
        <v>0</v>
      </c>
      <c r="O71" s="18" t="n">
        <v>0</v>
      </c>
      <c r="P71" s="20" t="n">
        <v>0</v>
      </c>
      <c r="Q71" s="18" t="n">
        <v>0.38922761</v>
      </c>
      <c r="R71" s="20" t="n">
        <v>0.39044519</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20.2019052</v>
      </c>
      <c r="F76" s="20" t="n">
        <v>2.10928202</v>
      </c>
      <c r="G76" s="18" t="n">
        <v>68.20943615</v>
      </c>
      <c r="H76" s="20" t="n">
        <v>2.44230507</v>
      </c>
      <c r="I76" s="18" t="n">
        <v>0</v>
      </c>
      <c r="J76" s="20" t="n">
        <v>0</v>
      </c>
      <c r="K76" s="18" t="n">
        <v>7.80615953</v>
      </c>
      <c r="L76" s="20" t="n">
        <v>1.58262433</v>
      </c>
      <c r="M76" s="18" t="n">
        <v>0</v>
      </c>
      <c r="N76" s="20" t="n">
        <v>0</v>
      </c>
      <c r="O76" s="18" t="n">
        <v>0</v>
      </c>
      <c r="P76" s="20" t="n">
        <v>0</v>
      </c>
      <c r="Q76" s="18" t="n">
        <v>3.78249912</v>
      </c>
      <c r="R76" s="20" t="n">
        <v>1.03600711</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17.66030035</v>
      </c>
      <c r="F80" s="20" t="n">
        <v>2.33032072</v>
      </c>
      <c r="G80" s="18" t="n">
        <v>82.33969965</v>
      </c>
      <c r="H80" s="20" t="n">
        <v>2.33032072</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9.725536740000001</v>
      </c>
      <c r="F81" s="20" t="n">
        <v>2.62513277</v>
      </c>
      <c r="G81" s="18" t="n">
        <v>83.03306071</v>
      </c>
      <c r="H81" s="20" t="n">
        <v>3.23075106</v>
      </c>
      <c r="I81" s="18" t="n">
        <v>0</v>
      </c>
      <c r="J81" s="20" t="n">
        <v>0</v>
      </c>
      <c r="K81" s="18" t="n">
        <v>4.16866127</v>
      </c>
      <c r="L81" s="20" t="n">
        <v>1.64948355</v>
      </c>
      <c r="M81" s="18" t="n">
        <v>0</v>
      </c>
      <c r="N81" s="20" t="n">
        <v>0</v>
      </c>
      <c r="O81" s="18" t="n">
        <v>0</v>
      </c>
      <c r="P81" s="20" t="n">
        <v>0</v>
      </c>
      <c r="Q81" s="18" t="n">
        <v>3.07274129</v>
      </c>
      <c r="R81" s="20" t="n">
        <v>1.49372239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27.27335654</v>
      </c>
      <c r="F44" s="20" t="n">
        <v>2.33088036</v>
      </c>
      <c r="G44" s="18" t="n">
        <v>60.50584307</v>
      </c>
      <c r="H44" s="20" t="n">
        <v>2.50528409</v>
      </c>
      <c r="I44" s="18" t="n">
        <v>0</v>
      </c>
      <c r="J44" s="20" t="n">
        <v>0</v>
      </c>
      <c r="K44" s="18" t="n">
        <v>4.49927821</v>
      </c>
      <c r="L44" s="20" t="n">
        <v>0.91464879</v>
      </c>
      <c r="M44" s="18" t="n">
        <v>0</v>
      </c>
      <c r="N44" s="20" t="n">
        <v>0</v>
      </c>
      <c r="O44" s="18" t="n">
        <v>0</v>
      </c>
      <c r="P44" s="20" t="n">
        <v>0</v>
      </c>
      <c r="Q44" s="18" t="n">
        <v>7.72152219</v>
      </c>
      <c r="R44" s="20" t="n">
        <v>1.37377965</v>
      </c>
    </row>
    <row r="45" spans="1:18">
      <c r="A45" s="15" t="s">
        <v>468</v>
      </c>
      <c r="B45" s="17" t="n">
        <v>2670</v>
      </c>
      <c r="C45" s="18">
        <f>(2217.0/B45*100)</f>
        <v/>
      </c>
      <c r="D45" s="19" t="n">
        <v>453</v>
      </c>
      <c r="E45" s="18" t="n">
        <v>60.87236254</v>
      </c>
      <c r="F45" s="20" t="n">
        <v>2.57275994</v>
      </c>
      <c r="G45" s="18" t="n">
        <v>19.90355891</v>
      </c>
      <c r="H45" s="20" t="n">
        <v>2.32188531</v>
      </c>
      <c r="I45" s="18" t="n">
        <v>0</v>
      </c>
      <c r="J45" s="20" t="n">
        <v>0</v>
      </c>
      <c r="K45" s="18" t="n">
        <v>9.573336149999999</v>
      </c>
      <c r="L45" s="20" t="n">
        <v>1.35376305</v>
      </c>
      <c r="M45" s="18" t="n">
        <v>0.8067596500000001</v>
      </c>
      <c r="N45" s="20" t="n">
        <v>0.41792484</v>
      </c>
      <c r="O45" s="18" t="n">
        <v>0.13247815</v>
      </c>
      <c r="P45" s="20" t="n">
        <v>0.12919559</v>
      </c>
      <c r="Q45" s="18" t="n">
        <v>8.71150461</v>
      </c>
      <c r="R45" s="20" t="n">
        <v>1.45626661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38.26905805</v>
      </c>
      <c r="F54" s="20" t="n">
        <v>2.65289235</v>
      </c>
      <c r="G54" s="18" t="n">
        <v>51.1121371</v>
      </c>
      <c r="H54" s="20" t="n">
        <v>2.62944398</v>
      </c>
      <c r="I54" s="18" t="n">
        <v>0</v>
      </c>
      <c r="J54" s="20" t="n">
        <v>0</v>
      </c>
      <c r="K54" s="18" t="n">
        <v>4.34410979</v>
      </c>
      <c r="L54" s="20" t="n">
        <v>0.96168759</v>
      </c>
      <c r="M54" s="18" t="n">
        <v>0.20707911</v>
      </c>
      <c r="N54" s="20" t="n">
        <v>0.19761566</v>
      </c>
      <c r="O54" s="18" t="n">
        <v>0</v>
      </c>
      <c r="P54" s="20" t="n">
        <v>0</v>
      </c>
      <c r="Q54" s="18" t="n">
        <v>6.06761594</v>
      </c>
      <c r="R54" s="20" t="n">
        <v>0.99430157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57.16912014</v>
      </c>
      <c r="F56" s="20" t="n">
        <v>2.12232443</v>
      </c>
      <c r="G56" s="18" t="n">
        <v>33.69814905</v>
      </c>
      <c r="H56" s="20" t="n">
        <v>2.17963084</v>
      </c>
      <c r="I56" s="18" t="n">
        <v>0</v>
      </c>
      <c r="J56" s="20" t="n">
        <v>0</v>
      </c>
      <c r="K56" s="18" t="n">
        <v>2.57386355</v>
      </c>
      <c r="L56" s="20" t="n">
        <v>0.70173083</v>
      </c>
      <c r="M56" s="18" t="n">
        <v>0</v>
      </c>
      <c r="N56" s="20" t="n">
        <v>0</v>
      </c>
      <c r="O56" s="18" t="n">
        <v>0</v>
      </c>
      <c r="P56" s="20" t="n">
        <v>0</v>
      </c>
      <c r="Q56" s="18" t="n">
        <v>6.55886726</v>
      </c>
      <c r="R56" s="20" t="n">
        <v>1.17618375</v>
      </c>
    </row>
    <row r="57" spans="1:18">
      <c r="A57" s="15" t="s">
        <v>480</v>
      </c>
      <c r="B57" s="17" t="n">
        <v>3737</v>
      </c>
      <c r="C57" s="18">
        <f>(3115.0/B57*100)</f>
        <v/>
      </c>
      <c r="D57" s="19" t="n">
        <v>622</v>
      </c>
      <c r="E57" s="18" t="n">
        <v>40.30645814</v>
      </c>
      <c r="F57" s="20" t="n">
        <v>2.09587</v>
      </c>
      <c r="G57" s="18" t="n">
        <v>53.05618772</v>
      </c>
      <c r="H57" s="20" t="n">
        <v>1.98485505</v>
      </c>
      <c r="I57" s="18" t="n">
        <v>0</v>
      </c>
      <c r="J57" s="20" t="n">
        <v>0</v>
      </c>
      <c r="K57" s="18" t="n">
        <v>3.92096386</v>
      </c>
      <c r="L57" s="20" t="n">
        <v>0.71971829</v>
      </c>
      <c r="M57" s="18" t="n">
        <v>0</v>
      </c>
      <c r="N57" s="20" t="n">
        <v>0</v>
      </c>
      <c r="O57" s="18" t="n">
        <v>0</v>
      </c>
      <c r="P57" s="20" t="n">
        <v>0</v>
      </c>
      <c r="Q57" s="18" t="n">
        <v>2.71639028</v>
      </c>
      <c r="R57" s="20" t="n">
        <v>0.79697377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58.40088495</v>
      </c>
      <c r="F59" s="20" t="n">
        <v>3.12899148</v>
      </c>
      <c r="G59" s="18" t="n">
        <v>30.9030669</v>
      </c>
      <c r="H59" s="20" t="n">
        <v>3.10232728</v>
      </c>
      <c r="I59" s="18" t="n">
        <v>0</v>
      </c>
      <c r="J59" s="20" t="n">
        <v>0</v>
      </c>
      <c r="K59" s="18" t="n">
        <v>2.31903801</v>
      </c>
      <c r="L59" s="20" t="n">
        <v>1.02920397</v>
      </c>
      <c r="M59" s="18" t="n">
        <v>0.15123444</v>
      </c>
      <c r="N59" s="20" t="n">
        <v>0.15146756</v>
      </c>
      <c r="O59" s="18" t="n">
        <v>0</v>
      </c>
      <c r="P59" s="20" t="n">
        <v>0</v>
      </c>
      <c r="Q59" s="18" t="n">
        <v>8.2257757</v>
      </c>
      <c r="R59" s="20" t="n">
        <v>1.41180501</v>
      </c>
    </row>
    <row r="60" spans="1:18">
      <c r="A60" s="15" t="s">
        <v>484</v>
      </c>
      <c r="B60" s="17" t="n">
        <v>2451</v>
      </c>
      <c r="C60" s="18">
        <f>(2030.0/B60*100)</f>
        <v/>
      </c>
      <c r="D60" s="19" t="n">
        <v>421</v>
      </c>
      <c r="E60" s="18" t="n">
        <v>43.17084549</v>
      </c>
      <c r="F60" s="20" t="n">
        <v>2.6171735</v>
      </c>
      <c r="G60" s="18" t="n">
        <v>33.88707925</v>
      </c>
      <c r="H60" s="20" t="n">
        <v>2.8071761</v>
      </c>
      <c r="I60" s="18" t="n">
        <v>0</v>
      </c>
      <c r="J60" s="20" t="n">
        <v>0</v>
      </c>
      <c r="K60" s="18" t="n">
        <v>10.03241687</v>
      </c>
      <c r="L60" s="20" t="n">
        <v>1.56791227</v>
      </c>
      <c r="M60" s="18" t="n">
        <v>0</v>
      </c>
      <c r="N60" s="20" t="n">
        <v>0</v>
      </c>
      <c r="O60" s="18" t="n">
        <v>0</v>
      </c>
      <c r="P60" s="20" t="n">
        <v>0</v>
      </c>
      <c r="Q60" s="18" t="n">
        <v>12.90965839</v>
      </c>
      <c r="R60" s="20" t="n">
        <v>1.81687791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53.10660376</v>
      </c>
      <c r="F63" s="20" t="n">
        <v>2.75943589</v>
      </c>
      <c r="G63" s="18" t="n">
        <v>25.23029063</v>
      </c>
      <c r="H63" s="20" t="n">
        <v>2.26915577</v>
      </c>
      <c r="I63" s="18" t="n">
        <v>0</v>
      </c>
      <c r="J63" s="20" t="n">
        <v>0</v>
      </c>
      <c r="K63" s="18" t="n">
        <v>4.91898177</v>
      </c>
      <c r="L63" s="20" t="n">
        <v>1.30037912</v>
      </c>
      <c r="M63" s="18" t="n">
        <v>0</v>
      </c>
      <c r="N63" s="20" t="n">
        <v>0</v>
      </c>
      <c r="O63" s="18" t="n">
        <v>0</v>
      </c>
      <c r="P63" s="20" t="n">
        <v>0</v>
      </c>
      <c r="Q63" s="18" t="n">
        <v>16.74412384</v>
      </c>
      <c r="R63" s="20" t="n">
        <v>1.84083141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19.27495747</v>
      </c>
      <c r="F65" s="20" t="n">
        <v>2.30244164</v>
      </c>
      <c r="G65" s="18" t="n">
        <v>73.33080934</v>
      </c>
      <c r="H65" s="20" t="n">
        <v>2.8802535</v>
      </c>
      <c r="I65" s="18" t="n">
        <v>0</v>
      </c>
      <c r="J65" s="20" t="n">
        <v>0</v>
      </c>
      <c r="K65" s="18" t="n">
        <v>2.79686647</v>
      </c>
      <c r="L65" s="20" t="n">
        <v>0.9816756800000001</v>
      </c>
      <c r="M65" s="18" t="n">
        <v>0</v>
      </c>
      <c r="N65" s="20" t="n">
        <v>0</v>
      </c>
      <c r="O65" s="18" t="n">
        <v>0</v>
      </c>
      <c r="P65" s="20" t="n">
        <v>0</v>
      </c>
      <c r="Q65" s="18" t="n">
        <v>4.59736671</v>
      </c>
      <c r="R65" s="20" t="n">
        <v>1.37121484</v>
      </c>
    </row>
    <row r="66" spans="1:18">
      <c r="A66" s="15" t="s">
        <v>490</v>
      </c>
      <c r="B66" s="17" t="n">
        <v>2634</v>
      </c>
      <c r="C66" s="18">
        <f>(2189.0/B66*100)</f>
        <v/>
      </c>
      <c r="D66" s="19" t="n">
        <v>445</v>
      </c>
      <c r="E66" s="18" t="n">
        <v>16.32024799</v>
      </c>
      <c r="F66" s="20" t="n">
        <v>1.76342836</v>
      </c>
      <c r="G66" s="18" t="n">
        <v>69.85085624</v>
      </c>
      <c r="H66" s="20" t="n">
        <v>2.40910477</v>
      </c>
      <c r="I66" s="18" t="n">
        <v>0</v>
      </c>
      <c r="J66" s="20" t="n">
        <v>0</v>
      </c>
      <c r="K66" s="18" t="n">
        <v>8.51260306</v>
      </c>
      <c r="L66" s="20" t="n">
        <v>1.49720764</v>
      </c>
      <c r="M66" s="18" t="n">
        <v>0</v>
      </c>
      <c r="N66" s="20" t="n">
        <v>0</v>
      </c>
      <c r="O66" s="18" t="n">
        <v>0</v>
      </c>
      <c r="P66" s="20" t="n">
        <v>0</v>
      </c>
      <c r="Q66" s="18" t="n">
        <v>5.31629271</v>
      </c>
      <c r="R66" s="20" t="n">
        <v>1.04568015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42.42190985</v>
      </c>
      <c r="F69" s="20" t="n">
        <v>5.07723883</v>
      </c>
      <c r="G69" s="18" t="n">
        <v>54.11837725</v>
      </c>
      <c r="H69" s="20" t="n">
        <v>4.94164446</v>
      </c>
      <c r="I69" s="18" t="n">
        <v>0</v>
      </c>
      <c r="J69" s="20" t="n">
        <v>0</v>
      </c>
      <c r="K69" s="18" t="n">
        <v>2.56002286</v>
      </c>
      <c r="L69" s="20" t="n">
        <v>1.37702513</v>
      </c>
      <c r="M69" s="18" t="n">
        <v>0</v>
      </c>
      <c r="N69" s="20" t="n">
        <v>0</v>
      </c>
      <c r="O69" s="18" t="n">
        <v>0</v>
      </c>
      <c r="P69" s="20" t="n">
        <v>0</v>
      </c>
      <c r="Q69" s="18" t="n">
        <v>0.89969004</v>
      </c>
      <c r="R69" s="20" t="n">
        <v>1.15627212</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38.80533395</v>
      </c>
      <c r="F71" s="20" t="n">
        <v>2.68212376</v>
      </c>
      <c r="G71" s="18" t="n">
        <v>60.76286668</v>
      </c>
      <c r="H71" s="20" t="n">
        <v>2.69364789</v>
      </c>
      <c r="I71" s="18" t="n">
        <v>0</v>
      </c>
      <c r="J71" s="20" t="n">
        <v>0</v>
      </c>
      <c r="K71" s="18" t="n">
        <v>0</v>
      </c>
      <c r="L71" s="20" t="n">
        <v>0</v>
      </c>
      <c r="M71" s="18" t="n">
        <v>0</v>
      </c>
      <c r="N71" s="20" t="n">
        <v>0</v>
      </c>
      <c r="O71" s="18" t="n">
        <v>0</v>
      </c>
      <c r="P71" s="20" t="n">
        <v>0</v>
      </c>
      <c r="Q71" s="18" t="n">
        <v>0.43179937</v>
      </c>
      <c r="R71" s="20" t="n">
        <v>0.30668146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26.68834713</v>
      </c>
      <c r="F76" s="20" t="n">
        <v>2.66593922</v>
      </c>
      <c r="G76" s="18" t="n">
        <v>60.84620989</v>
      </c>
      <c r="H76" s="20" t="n">
        <v>2.9426068</v>
      </c>
      <c r="I76" s="18" t="n">
        <v>0</v>
      </c>
      <c r="J76" s="20" t="n">
        <v>0</v>
      </c>
      <c r="K76" s="18" t="n">
        <v>8.370081470000001</v>
      </c>
      <c r="L76" s="20" t="n">
        <v>1.63797013</v>
      </c>
      <c r="M76" s="18" t="n">
        <v>0</v>
      </c>
      <c r="N76" s="20" t="n">
        <v>0</v>
      </c>
      <c r="O76" s="18" t="n">
        <v>0</v>
      </c>
      <c r="P76" s="20" t="n">
        <v>0</v>
      </c>
      <c r="Q76" s="18" t="n">
        <v>4.09536151</v>
      </c>
      <c r="R76" s="20" t="n">
        <v>0.99860816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26.82690759</v>
      </c>
      <c r="F80" s="20" t="n">
        <v>2.12752602</v>
      </c>
      <c r="G80" s="18" t="n">
        <v>73.11264291000001</v>
      </c>
      <c r="H80" s="20" t="n">
        <v>2.12545823</v>
      </c>
      <c r="I80" s="18" t="n">
        <v>0</v>
      </c>
      <c r="J80" s="20" t="n">
        <v>0</v>
      </c>
      <c r="K80" s="18" t="n">
        <v>0</v>
      </c>
      <c r="L80" s="20" t="n">
        <v>0</v>
      </c>
      <c r="M80" s="18" t="n">
        <v>0</v>
      </c>
      <c r="N80" s="20" t="n">
        <v>0</v>
      </c>
      <c r="O80" s="18" t="n">
        <v>0</v>
      </c>
      <c r="P80" s="20" t="n">
        <v>0</v>
      </c>
      <c r="Q80" s="18" t="n">
        <v>0.06044949</v>
      </c>
      <c r="R80" s="20" t="n">
        <v>0.06069662</v>
      </c>
    </row>
    <row r="81" spans="1:18">
      <c r="A81" s="15" t="s">
        <v>505</v>
      </c>
      <c r="B81" s="17" t="n">
        <v>870</v>
      </c>
      <c r="C81" s="18">
        <f>(722.0/B81*100)</f>
        <v/>
      </c>
      <c r="D81" s="19" t="n">
        <v>148</v>
      </c>
      <c r="E81" s="18" t="n">
        <v>17.77575186</v>
      </c>
      <c r="F81" s="20" t="n">
        <v>3.7934602</v>
      </c>
      <c r="G81" s="18" t="n">
        <v>71.74562734</v>
      </c>
      <c r="H81" s="20" t="n">
        <v>4.62819103</v>
      </c>
      <c r="I81" s="18" t="n">
        <v>0</v>
      </c>
      <c r="J81" s="20" t="n">
        <v>0</v>
      </c>
      <c r="K81" s="18" t="n">
        <v>5.77648763</v>
      </c>
      <c r="L81" s="20" t="n">
        <v>2.25035693</v>
      </c>
      <c r="M81" s="18" t="n">
        <v>0</v>
      </c>
      <c r="N81" s="20" t="n">
        <v>0</v>
      </c>
      <c r="O81" s="18" t="n">
        <v>0</v>
      </c>
      <c r="P81" s="20" t="n">
        <v>0</v>
      </c>
      <c r="Q81" s="18" t="n">
        <v>4.70213317</v>
      </c>
      <c r="R81" s="20" t="n">
        <v>1.69606411</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78.15951926</v>
      </c>
      <c r="F44" s="20" t="n">
        <v>2.02652362</v>
      </c>
      <c r="G44" s="18" t="n">
        <v>7.30183605</v>
      </c>
      <c r="H44" s="20" t="n">
        <v>1.36180258</v>
      </c>
      <c r="I44" s="18" t="n">
        <v>0</v>
      </c>
      <c r="J44" s="20" t="n">
        <v>0</v>
      </c>
      <c r="K44" s="18" t="n">
        <v>5.19859762</v>
      </c>
      <c r="L44" s="20" t="n">
        <v>1.02510395</v>
      </c>
      <c r="M44" s="18" t="n">
        <v>0</v>
      </c>
      <c r="N44" s="20" t="n">
        <v>0</v>
      </c>
      <c r="O44" s="18" t="n">
        <v>0</v>
      </c>
      <c r="P44" s="20" t="n">
        <v>0</v>
      </c>
      <c r="Q44" s="18" t="n">
        <v>9.340047070000001</v>
      </c>
      <c r="R44" s="20" t="n">
        <v>1.67411656</v>
      </c>
    </row>
    <row r="45" spans="1:18">
      <c r="A45" s="15" t="s">
        <v>468</v>
      </c>
      <c r="B45" s="17" t="n">
        <v>2670</v>
      </c>
      <c r="C45" s="18">
        <f>(2217.0/B45*100)</f>
        <v/>
      </c>
      <c r="D45" s="19" t="n">
        <v>453</v>
      </c>
      <c r="E45" s="18" t="n">
        <v>75.08557336</v>
      </c>
      <c r="F45" s="20" t="n">
        <v>1.79718656</v>
      </c>
      <c r="G45" s="18" t="n">
        <v>1.73776015</v>
      </c>
      <c r="H45" s="20" t="n">
        <v>0.9139024100000001</v>
      </c>
      <c r="I45" s="18" t="n">
        <v>0</v>
      </c>
      <c r="J45" s="20" t="n">
        <v>0</v>
      </c>
      <c r="K45" s="18" t="n">
        <v>12.01463804</v>
      </c>
      <c r="L45" s="20" t="n">
        <v>1.54894028</v>
      </c>
      <c r="M45" s="18" t="n">
        <v>0</v>
      </c>
      <c r="N45" s="20" t="n">
        <v>0</v>
      </c>
      <c r="O45" s="18" t="n">
        <v>0</v>
      </c>
      <c r="P45" s="20" t="n">
        <v>0</v>
      </c>
      <c r="Q45" s="18" t="n">
        <v>11.16202845</v>
      </c>
      <c r="R45" s="20" t="n">
        <v>1.50966793</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76.89117774</v>
      </c>
      <c r="F54" s="20" t="n">
        <v>1.99891333</v>
      </c>
      <c r="G54" s="18" t="n">
        <v>9.206116270000001</v>
      </c>
      <c r="H54" s="20" t="n">
        <v>1.31628662</v>
      </c>
      <c r="I54" s="18" t="n">
        <v>0</v>
      </c>
      <c r="J54" s="20" t="n">
        <v>0</v>
      </c>
      <c r="K54" s="18" t="n">
        <v>5.36604822</v>
      </c>
      <c r="L54" s="20" t="n">
        <v>1.08122917</v>
      </c>
      <c r="M54" s="18" t="n">
        <v>0.20707911</v>
      </c>
      <c r="N54" s="20" t="n">
        <v>0.19761566</v>
      </c>
      <c r="O54" s="18" t="n">
        <v>0.22572951</v>
      </c>
      <c r="P54" s="20" t="n">
        <v>0.22572342</v>
      </c>
      <c r="Q54" s="18" t="n">
        <v>8.103849139999999</v>
      </c>
      <c r="R54" s="20" t="n">
        <v>1.44425335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69.71621617</v>
      </c>
      <c r="F56" s="20" t="n">
        <v>2.24859587</v>
      </c>
      <c r="G56" s="18" t="n">
        <v>4.78260746</v>
      </c>
      <c r="H56" s="20" t="n">
        <v>0.82270028</v>
      </c>
      <c r="I56" s="18" t="n">
        <v>0</v>
      </c>
      <c r="J56" s="20" t="n">
        <v>0</v>
      </c>
      <c r="K56" s="18" t="n">
        <v>2.82035187</v>
      </c>
      <c r="L56" s="20" t="n">
        <v>0.75667087</v>
      </c>
      <c r="M56" s="18" t="n">
        <v>0</v>
      </c>
      <c r="N56" s="20" t="n">
        <v>0</v>
      </c>
      <c r="O56" s="18" t="n">
        <v>0</v>
      </c>
      <c r="P56" s="20" t="n">
        <v>0</v>
      </c>
      <c r="Q56" s="18" t="n">
        <v>22.6808245</v>
      </c>
      <c r="R56" s="20" t="n">
        <v>2.1438665</v>
      </c>
    </row>
    <row r="57" spans="1:18">
      <c r="A57" s="15" t="s">
        <v>480</v>
      </c>
      <c r="B57" s="17" t="n">
        <v>3737</v>
      </c>
      <c r="C57" s="18">
        <f>(3115.0/B57*100)</f>
        <v/>
      </c>
      <c r="D57" s="19" t="n">
        <v>622</v>
      </c>
      <c r="E57" s="18" t="n">
        <v>89.25864575999999</v>
      </c>
      <c r="F57" s="20" t="n">
        <v>1.42786424</v>
      </c>
      <c r="G57" s="18" t="n">
        <v>2.10151318</v>
      </c>
      <c r="H57" s="20" t="n">
        <v>0.54482727</v>
      </c>
      <c r="I57" s="18" t="n">
        <v>0</v>
      </c>
      <c r="J57" s="20" t="n">
        <v>0</v>
      </c>
      <c r="K57" s="18" t="n">
        <v>4.43838821</v>
      </c>
      <c r="L57" s="20" t="n">
        <v>0.78179876</v>
      </c>
      <c r="M57" s="18" t="n">
        <v>0</v>
      </c>
      <c r="N57" s="20" t="n">
        <v>0</v>
      </c>
      <c r="O57" s="18" t="n">
        <v>0</v>
      </c>
      <c r="P57" s="20" t="n">
        <v>0</v>
      </c>
      <c r="Q57" s="18" t="n">
        <v>4.20145285</v>
      </c>
      <c r="R57" s="20" t="n">
        <v>0.94137337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85.67434589</v>
      </c>
      <c r="F59" s="20" t="n">
        <v>1.97196169</v>
      </c>
      <c r="G59" s="18" t="n">
        <v>1.98391849</v>
      </c>
      <c r="H59" s="20" t="n">
        <v>0.90944261</v>
      </c>
      <c r="I59" s="18" t="n">
        <v>0</v>
      </c>
      <c r="J59" s="20" t="n">
        <v>0</v>
      </c>
      <c r="K59" s="18" t="n">
        <v>2.43783834</v>
      </c>
      <c r="L59" s="20" t="n">
        <v>1.03775466</v>
      </c>
      <c r="M59" s="18" t="n">
        <v>0</v>
      </c>
      <c r="N59" s="20" t="n">
        <v>0</v>
      </c>
      <c r="O59" s="18" t="n">
        <v>0.122947</v>
      </c>
      <c r="P59" s="20" t="n">
        <v>0.12399238</v>
      </c>
      <c r="Q59" s="18" t="n">
        <v>9.78095029</v>
      </c>
      <c r="R59" s="20" t="n">
        <v>1.68116952</v>
      </c>
    </row>
    <row r="60" spans="1:18">
      <c r="A60" s="15" t="s">
        <v>484</v>
      </c>
      <c r="B60" s="17" t="n">
        <v>2451</v>
      </c>
      <c r="C60" s="18">
        <f>(2030.0/B60*100)</f>
        <v/>
      </c>
      <c r="D60" s="19" t="n">
        <v>421</v>
      </c>
      <c r="E60" s="18" t="n">
        <v>69.09405844</v>
      </c>
      <c r="F60" s="20" t="n">
        <v>2.43513187</v>
      </c>
      <c r="G60" s="18" t="n">
        <v>4.66649258</v>
      </c>
      <c r="H60" s="20" t="n">
        <v>1.08151425</v>
      </c>
      <c r="I60" s="18" t="n">
        <v>0</v>
      </c>
      <c r="J60" s="20" t="n">
        <v>0</v>
      </c>
      <c r="K60" s="18" t="n">
        <v>11.81922847</v>
      </c>
      <c r="L60" s="20" t="n">
        <v>1.76882598</v>
      </c>
      <c r="M60" s="18" t="n">
        <v>0</v>
      </c>
      <c r="N60" s="20" t="n">
        <v>0</v>
      </c>
      <c r="O60" s="18" t="n">
        <v>0.16299147</v>
      </c>
      <c r="P60" s="20" t="n">
        <v>0.16590862</v>
      </c>
      <c r="Q60" s="18" t="n">
        <v>14.25722904</v>
      </c>
      <c r="R60" s="20" t="n">
        <v>1.93438713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73.36806485</v>
      </c>
      <c r="F63" s="20" t="n">
        <v>2.58060921</v>
      </c>
      <c r="G63" s="18" t="n">
        <v>5.55341008</v>
      </c>
      <c r="H63" s="20" t="n">
        <v>1.38338975</v>
      </c>
      <c r="I63" s="18" t="n">
        <v>0</v>
      </c>
      <c r="J63" s="20" t="n">
        <v>0</v>
      </c>
      <c r="K63" s="18" t="n">
        <v>6.72802541</v>
      </c>
      <c r="L63" s="20" t="n">
        <v>1.40147605</v>
      </c>
      <c r="M63" s="18" t="n">
        <v>0</v>
      </c>
      <c r="N63" s="20" t="n">
        <v>0</v>
      </c>
      <c r="O63" s="18" t="n">
        <v>0</v>
      </c>
      <c r="P63" s="20" t="n">
        <v>0</v>
      </c>
      <c r="Q63" s="18" t="n">
        <v>14.35049966</v>
      </c>
      <c r="R63" s="20" t="n">
        <v>1.76062168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76.39094299</v>
      </c>
      <c r="F65" s="20" t="n">
        <v>2.50414301</v>
      </c>
      <c r="G65" s="18" t="n">
        <v>17.32898227</v>
      </c>
      <c r="H65" s="20" t="n">
        <v>1.90330751</v>
      </c>
      <c r="I65" s="18" t="n">
        <v>0</v>
      </c>
      <c r="J65" s="20" t="n">
        <v>0</v>
      </c>
      <c r="K65" s="18" t="n">
        <v>2.79686647</v>
      </c>
      <c r="L65" s="20" t="n">
        <v>0.9816756800000001</v>
      </c>
      <c r="M65" s="18" t="n">
        <v>0</v>
      </c>
      <c r="N65" s="20" t="n">
        <v>0</v>
      </c>
      <c r="O65" s="18" t="n">
        <v>0</v>
      </c>
      <c r="P65" s="20" t="n">
        <v>0</v>
      </c>
      <c r="Q65" s="18" t="n">
        <v>3.48320827</v>
      </c>
      <c r="R65" s="20" t="n">
        <v>1.11236155</v>
      </c>
    </row>
    <row r="66" spans="1:18">
      <c r="A66" s="15" t="s">
        <v>490</v>
      </c>
      <c r="B66" s="17" t="n">
        <v>2634</v>
      </c>
      <c r="C66" s="18">
        <f>(2189.0/B66*100)</f>
        <v/>
      </c>
      <c r="D66" s="19" t="n">
        <v>445</v>
      </c>
      <c r="E66" s="18" t="n">
        <v>74.73718270000001</v>
      </c>
      <c r="F66" s="20" t="n">
        <v>2.08574899</v>
      </c>
      <c r="G66" s="18" t="n">
        <v>10.0225329</v>
      </c>
      <c r="H66" s="20" t="n">
        <v>1.68283722</v>
      </c>
      <c r="I66" s="18" t="n">
        <v>0</v>
      </c>
      <c r="J66" s="20" t="n">
        <v>0</v>
      </c>
      <c r="K66" s="18" t="n">
        <v>9.4032906</v>
      </c>
      <c r="L66" s="20" t="n">
        <v>1.47244001</v>
      </c>
      <c r="M66" s="18" t="n">
        <v>0</v>
      </c>
      <c r="N66" s="20" t="n">
        <v>0</v>
      </c>
      <c r="O66" s="18" t="n">
        <v>0</v>
      </c>
      <c r="P66" s="20" t="n">
        <v>0</v>
      </c>
      <c r="Q66" s="18" t="n">
        <v>5.8369938</v>
      </c>
      <c r="R66" s="20" t="n">
        <v>1.0903624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80.45207213</v>
      </c>
      <c r="F69" s="20" t="n">
        <v>3.94995897</v>
      </c>
      <c r="G69" s="18" t="n">
        <v>13.06876968</v>
      </c>
      <c r="H69" s="20" t="n">
        <v>3.18040203</v>
      </c>
      <c r="I69" s="18" t="n">
        <v>0</v>
      </c>
      <c r="J69" s="20" t="n">
        <v>0</v>
      </c>
      <c r="K69" s="18" t="n">
        <v>2.56002286</v>
      </c>
      <c r="L69" s="20" t="n">
        <v>1.37702513</v>
      </c>
      <c r="M69" s="18" t="n">
        <v>0</v>
      </c>
      <c r="N69" s="20" t="n">
        <v>0</v>
      </c>
      <c r="O69" s="18" t="n">
        <v>2.06383142</v>
      </c>
      <c r="P69" s="20" t="n">
        <v>1.99343501</v>
      </c>
      <c r="Q69" s="18" t="n">
        <v>1.85530391</v>
      </c>
      <c r="R69" s="20" t="n">
        <v>1.13464325</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88.70619805</v>
      </c>
      <c r="F71" s="20" t="n">
        <v>1.73755313</v>
      </c>
      <c r="G71" s="18" t="n">
        <v>10.86283177</v>
      </c>
      <c r="H71" s="20" t="n">
        <v>1.74949567</v>
      </c>
      <c r="I71" s="18" t="n">
        <v>0</v>
      </c>
      <c r="J71" s="20" t="n">
        <v>0</v>
      </c>
      <c r="K71" s="18" t="n">
        <v>0</v>
      </c>
      <c r="L71" s="20" t="n">
        <v>0</v>
      </c>
      <c r="M71" s="18" t="n">
        <v>0</v>
      </c>
      <c r="N71" s="20" t="n">
        <v>0</v>
      </c>
      <c r="O71" s="18" t="n">
        <v>0</v>
      </c>
      <c r="P71" s="20" t="n">
        <v>0</v>
      </c>
      <c r="Q71" s="18" t="n">
        <v>0.43097018</v>
      </c>
      <c r="R71" s="20" t="n">
        <v>0.30342052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69.09650365</v>
      </c>
      <c r="F76" s="20" t="n">
        <v>2.14498591</v>
      </c>
      <c r="G76" s="18" t="n">
        <v>14.61628948</v>
      </c>
      <c r="H76" s="20" t="n">
        <v>2.00033587</v>
      </c>
      <c r="I76" s="18" t="n">
        <v>0</v>
      </c>
      <c r="J76" s="20" t="n">
        <v>0</v>
      </c>
      <c r="K76" s="18" t="n">
        <v>10.30578596</v>
      </c>
      <c r="L76" s="20" t="n">
        <v>1.76841547</v>
      </c>
      <c r="M76" s="18" t="n">
        <v>0</v>
      </c>
      <c r="N76" s="20" t="n">
        <v>0</v>
      </c>
      <c r="O76" s="18" t="n">
        <v>0</v>
      </c>
      <c r="P76" s="20" t="n">
        <v>0</v>
      </c>
      <c r="Q76" s="18" t="n">
        <v>5.9814209</v>
      </c>
      <c r="R76" s="20" t="n">
        <v>1.19785842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84.84106919</v>
      </c>
      <c r="F80" s="20" t="n">
        <v>1.87179019</v>
      </c>
      <c r="G80" s="18" t="n">
        <v>14.51345836</v>
      </c>
      <c r="H80" s="20" t="n">
        <v>1.81988809</v>
      </c>
      <c r="I80" s="18" t="n">
        <v>0</v>
      </c>
      <c r="J80" s="20" t="n">
        <v>0</v>
      </c>
      <c r="K80" s="18" t="n">
        <v>0</v>
      </c>
      <c r="L80" s="20" t="n">
        <v>0</v>
      </c>
      <c r="M80" s="18" t="n">
        <v>0</v>
      </c>
      <c r="N80" s="20" t="n">
        <v>0</v>
      </c>
      <c r="O80" s="18" t="n">
        <v>0</v>
      </c>
      <c r="P80" s="20" t="n">
        <v>0</v>
      </c>
      <c r="Q80" s="18" t="n">
        <v>0.64547245</v>
      </c>
      <c r="R80" s="20" t="n">
        <v>0.48147657</v>
      </c>
    </row>
    <row r="81" spans="1:18">
      <c r="A81" s="15" t="s">
        <v>505</v>
      </c>
      <c r="B81" s="17" t="n">
        <v>870</v>
      </c>
      <c r="C81" s="18">
        <f>(722.0/B81*100)</f>
        <v/>
      </c>
      <c r="D81" s="19" t="n">
        <v>148</v>
      </c>
      <c r="E81" s="18" t="n">
        <v>68.35095990000001</v>
      </c>
      <c r="F81" s="20" t="n">
        <v>4.1868878</v>
      </c>
      <c r="G81" s="18" t="n">
        <v>19.49297214</v>
      </c>
      <c r="H81" s="20" t="n">
        <v>3.64122564</v>
      </c>
      <c r="I81" s="18" t="n">
        <v>0</v>
      </c>
      <c r="J81" s="20" t="n">
        <v>0</v>
      </c>
      <c r="K81" s="18" t="n">
        <v>6.72634441</v>
      </c>
      <c r="L81" s="20" t="n">
        <v>2.15602753</v>
      </c>
      <c r="M81" s="18" t="n">
        <v>0</v>
      </c>
      <c r="N81" s="20" t="n">
        <v>0</v>
      </c>
      <c r="O81" s="18" t="n">
        <v>0</v>
      </c>
      <c r="P81" s="20" t="n">
        <v>0</v>
      </c>
      <c r="Q81" s="18" t="n">
        <v>5.42972354</v>
      </c>
      <c r="R81" s="20" t="n">
        <v>2.01144816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20.40927722</v>
      </c>
      <c r="F44" s="20" t="n">
        <v>1.90241832</v>
      </c>
      <c r="G44" s="18" t="n">
        <v>66.09364667</v>
      </c>
      <c r="H44" s="20" t="n">
        <v>2.19899206</v>
      </c>
      <c r="I44" s="18" t="n">
        <v>0</v>
      </c>
      <c r="J44" s="20" t="n">
        <v>0</v>
      </c>
      <c r="K44" s="18" t="n">
        <v>7.56615478</v>
      </c>
      <c r="L44" s="20" t="n">
        <v>1.34030797</v>
      </c>
      <c r="M44" s="18" t="n">
        <v>0</v>
      </c>
      <c r="N44" s="20" t="n">
        <v>0</v>
      </c>
      <c r="O44" s="18" t="n">
        <v>0</v>
      </c>
      <c r="P44" s="20" t="n">
        <v>0</v>
      </c>
      <c r="Q44" s="18" t="n">
        <v>5.93092133</v>
      </c>
      <c r="R44" s="20" t="n">
        <v>1.10329527</v>
      </c>
    </row>
    <row r="45" spans="1:18">
      <c r="A45" s="15" t="s">
        <v>468</v>
      </c>
      <c r="B45" s="17" t="n">
        <v>2670</v>
      </c>
      <c r="C45" s="18">
        <f>(2217.0/B45*100)</f>
        <v/>
      </c>
      <c r="D45" s="19" t="n">
        <v>453</v>
      </c>
      <c r="E45" s="18" t="n">
        <v>35.75943365</v>
      </c>
      <c r="F45" s="20" t="n">
        <v>2.59726449</v>
      </c>
      <c r="G45" s="18" t="n">
        <v>42.17678016</v>
      </c>
      <c r="H45" s="20" t="n">
        <v>3.15082485</v>
      </c>
      <c r="I45" s="18" t="n">
        <v>0</v>
      </c>
      <c r="J45" s="20" t="n">
        <v>0</v>
      </c>
      <c r="K45" s="18" t="n">
        <v>15.35013664</v>
      </c>
      <c r="L45" s="20" t="n">
        <v>1.77963108</v>
      </c>
      <c r="M45" s="18" t="n">
        <v>0.70795423</v>
      </c>
      <c r="N45" s="20" t="n">
        <v>0.43419942</v>
      </c>
      <c r="O45" s="18" t="n">
        <v>0.34430745</v>
      </c>
      <c r="P45" s="20" t="n">
        <v>0.26208556</v>
      </c>
      <c r="Q45" s="18" t="n">
        <v>5.66138787</v>
      </c>
      <c r="R45" s="20" t="n">
        <v>1.28969865</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25.68773589</v>
      </c>
      <c r="F54" s="20" t="n">
        <v>2.16701226</v>
      </c>
      <c r="G54" s="18" t="n">
        <v>52.52464988</v>
      </c>
      <c r="H54" s="20" t="n">
        <v>2.51374671</v>
      </c>
      <c r="I54" s="18" t="n">
        <v>0</v>
      </c>
      <c r="J54" s="20" t="n">
        <v>0</v>
      </c>
      <c r="K54" s="18" t="n">
        <v>7.28523329</v>
      </c>
      <c r="L54" s="20" t="n">
        <v>1.30858483</v>
      </c>
      <c r="M54" s="18" t="n">
        <v>0.20707911</v>
      </c>
      <c r="N54" s="20" t="n">
        <v>0.19761566</v>
      </c>
      <c r="O54" s="18" t="n">
        <v>0</v>
      </c>
      <c r="P54" s="20" t="n">
        <v>0</v>
      </c>
      <c r="Q54" s="18" t="n">
        <v>14.29530183</v>
      </c>
      <c r="R54" s="20" t="n">
        <v>1.68784364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32.8285576</v>
      </c>
      <c r="F56" s="20" t="n">
        <v>2.44650693</v>
      </c>
      <c r="G56" s="18" t="n">
        <v>60.6626921</v>
      </c>
      <c r="H56" s="20" t="n">
        <v>2.45498904</v>
      </c>
      <c r="I56" s="18" t="n">
        <v>0</v>
      </c>
      <c r="J56" s="20" t="n">
        <v>0</v>
      </c>
      <c r="K56" s="18" t="n">
        <v>4.53547901</v>
      </c>
      <c r="L56" s="20" t="n">
        <v>1.02279583</v>
      </c>
      <c r="M56" s="18" t="n">
        <v>0</v>
      </c>
      <c r="N56" s="20" t="n">
        <v>0</v>
      </c>
      <c r="O56" s="18" t="n">
        <v>0</v>
      </c>
      <c r="P56" s="20" t="n">
        <v>0</v>
      </c>
      <c r="Q56" s="18" t="n">
        <v>1.9732713</v>
      </c>
      <c r="R56" s="20" t="n">
        <v>0.59790899</v>
      </c>
    </row>
    <row r="57" spans="1:18">
      <c r="A57" s="15" t="s">
        <v>480</v>
      </c>
      <c r="B57" s="17" t="n">
        <v>3737</v>
      </c>
      <c r="C57" s="18">
        <f>(3115.0/B57*100)</f>
        <v/>
      </c>
      <c r="D57" s="19" t="n">
        <v>622</v>
      </c>
      <c r="E57" s="18" t="n">
        <v>12.64396181</v>
      </c>
      <c r="F57" s="20" t="n">
        <v>1.50254044</v>
      </c>
      <c r="G57" s="18" t="n">
        <v>78.20238053999999</v>
      </c>
      <c r="H57" s="20" t="n">
        <v>2.17526819</v>
      </c>
      <c r="I57" s="18" t="n">
        <v>0</v>
      </c>
      <c r="J57" s="20" t="n">
        <v>0</v>
      </c>
      <c r="K57" s="18" t="n">
        <v>5.46088508</v>
      </c>
      <c r="L57" s="20" t="n">
        <v>0.91371444</v>
      </c>
      <c r="M57" s="18" t="n">
        <v>0</v>
      </c>
      <c r="N57" s="20" t="n">
        <v>0</v>
      </c>
      <c r="O57" s="18" t="n">
        <v>0</v>
      </c>
      <c r="P57" s="20" t="n">
        <v>0</v>
      </c>
      <c r="Q57" s="18" t="n">
        <v>3.69277258</v>
      </c>
      <c r="R57" s="20" t="n">
        <v>0.82895592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41.33669862</v>
      </c>
      <c r="F59" s="20" t="n">
        <v>2.86485705</v>
      </c>
      <c r="G59" s="18" t="n">
        <v>45.69688231</v>
      </c>
      <c r="H59" s="20" t="n">
        <v>3.24851489</v>
      </c>
      <c r="I59" s="18" t="n">
        <v>0</v>
      </c>
      <c r="J59" s="20" t="n">
        <v>0</v>
      </c>
      <c r="K59" s="18" t="n">
        <v>4.44664711</v>
      </c>
      <c r="L59" s="20" t="n">
        <v>1.34321221</v>
      </c>
      <c r="M59" s="18" t="n">
        <v>0</v>
      </c>
      <c r="N59" s="20" t="n">
        <v>0</v>
      </c>
      <c r="O59" s="18" t="n">
        <v>0</v>
      </c>
      <c r="P59" s="20" t="n">
        <v>0</v>
      </c>
      <c r="Q59" s="18" t="n">
        <v>8.519771950000001</v>
      </c>
      <c r="R59" s="20" t="n">
        <v>1.43349025</v>
      </c>
    </row>
    <row r="60" spans="1:18">
      <c r="A60" s="15" t="s">
        <v>484</v>
      </c>
      <c r="B60" s="17" t="n">
        <v>2451</v>
      </c>
      <c r="C60" s="18">
        <f>(2030.0/B60*100)</f>
        <v/>
      </c>
      <c r="D60" s="19" t="n">
        <v>421</v>
      </c>
      <c r="E60" s="18" t="n">
        <v>23.2847135</v>
      </c>
      <c r="F60" s="20" t="n">
        <v>2.70482334</v>
      </c>
      <c r="G60" s="18" t="n">
        <v>42.03963965</v>
      </c>
      <c r="H60" s="20" t="n">
        <v>2.98826153</v>
      </c>
      <c r="I60" s="18" t="n">
        <v>0</v>
      </c>
      <c r="J60" s="20" t="n">
        <v>0</v>
      </c>
      <c r="K60" s="18" t="n">
        <v>18.59945437</v>
      </c>
      <c r="L60" s="20" t="n">
        <v>2.00011379</v>
      </c>
      <c r="M60" s="18" t="n">
        <v>0.47952629</v>
      </c>
      <c r="N60" s="20" t="n">
        <v>0.33377381</v>
      </c>
      <c r="O60" s="18" t="n">
        <v>0</v>
      </c>
      <c r="P60" s="20" t="n">
        <v>0</v>
      </c>
      <c r="Q60" s="18" t="n">
        <v>15.5966662</v>
      </c>
      <c r="R60" s="20" t="n">
        <v>2.12983137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28.18401912</v>
      </c>
      <c r="F63" s="20" t="n">
        <v>2.52299736</v>
      </c>
      <c r="G63" s="18" t="n">
        <v>42.1398228</v>
      </c>
      <c r="H63" s="20" t="n">
        <v>2.95320994</v>
      </c>
      <c r="I63" s="18" t="n">
        <v>0</v>
      </c>
      <c r="J63" s="20" t="n">
        <v>0</v>
      </c>
      <c r="K63" s="18" t="n">
        <v>9.987881789999999</v>
      </c>
      <c r="L63" s="20" t="n">
        <v>1.68552485</v>
      </c>
      <c r="M63" s="18" t="n">
        <v>0</v>
      </c>
      <c r="N63" s="20" t="n">
        <v>0</v>
      </c>
      <c r="O63" s="18" t="n">
        <v>0</v>
      </c>
      <c r="P63" s="20" t="n">
        <v>0</v>
      </c>
      <c r="Q63" s="18" t="n">
        <v>19.68827629</v>
      </c>
      <c r="R63" s="20" t="n">
        <v>2.19363197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20.1016966</v>
      </c>
      <c r="F65" s="20" t="n">
        <v>2.43058597</v>
      </c>
      <c r="G65" s="18" t="n">
        <v>63.41747305</v>
      </c>
      <c r="H65" s="20" t="n">
        <v>3.09620782</v>
      </c>
      <c r="I65" s="18" t="n">
        <v>0</v>
      </c>
      <c r="J65" s="20" t="n">
        <v>0</v>
      </c>
      <c r="K65" s="18" t="n">
        <v>5.68262006</v>
      </c>
      <c r="L65" s="20" t="n">
        <v>1.36172913</v>
      </c>
      <c r="M65" s="18" t="n">
        <v>0</v>
      </c>
      <c r="N65" s="20" t="n">
        <v>0</v>
      </c>
      <c r="O65" s="18" t="n">
        <v>0</v>
      </c>
      <c r="P65" s="20" t="n">
        <v>0</v>
      </c>
      <c r="Q65" s="18" t="n">
        <v>10.79821029</v>
      </c>
      <c r="R65" s="20" t="n">
        <v>1.79152831</v>
      </c>
    </row>
    <row r="66" spans="1:18">
      <c r="A66" s="15" t="s">
        <v>490</v>
      </c>
      <c r="B66" s="17" t="n">
        <v>2634</v>
      </c>
      <c r="C66" s="18">
        <f>(2189.0/B66*100)</f>
        <v/>
      </c>
      <c r="D66" s="19" t="n">
        <v>445</v>
      </c>
      <c r="E66" s="18" t="n">
        <v>19.09069526</v>
      </c>
      <c r="F66" s="20" t="n">
        <v>1.79842451</v>
      </c>
      <c r="G66" s="18" t="n">
        <v>58.72287762</v>
      </c>
      <c r="H66" s="20" t="n">
        <v>2.83658181</v>
      </c>
      <c r="I66" s="18" t="n">
        <v>0</v>
      </c>
      <c r="J66" s="20" t="n">
        <v>0</v>
      </c>
      <c r="K66" s="18" t="n">
        <v>14.09881997</v>
      </c>
      <c r="L66" s="20" t="n">
        <v>1.65864062</v>
      </c>
      <c r="M66" s="18" t="n">
        <v>0</v>
      </c>
      <c r="N66" s="20" t="n">
        <v>0</v>
      </c>
      <c r="O66" s="18" t="n">
        <v>0</v>
      </c>
      <c r="P66" s="20" t="n">
        <v>0</v>
      </c>
      <c r="Q66" s="18" t="n">
        <v>8.087607139999999</v>
      </c>
      <c r="R66" s="20" t="n">
        <v>1.36966144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34.61781979</v>
      </c>
      <c r="F69" s="20" t="n">
        <v>4.27442921</v>
      </c>
      <c r="G69" s="18" t="n">
        <v>57.27087631</v>
      </c>
      <c r="H69" s="20" t="n">
        <v>5.08757905</v>
      </c>
      <c r="I69" s="18" t="n">
        <v>0</v>
      </c>
      <c r="J69" s="20" t="n">
        <v>0</v>
      </c>
      <c r="K69" s="18" t="n">
        <v>2.56002286</v>
      </c>
      <c r="L69" s="20" t="n">
        <v>1.37702513</v>
      </c>
      <c r="M69" s="18" t="n">
        <v>0</v>
      </c>
      <c r="N69" s="20" t="n">
        <v>0</v>
      </c>
      <c r="O69" s="18" t="n">
        <v>0</v>
      </c>
      <c r="P69" s="20" t="n">
        <v>0</v>
      </c>
      <c r="Q69" s="18" t="n">
        <v>5.55128103</v>
      </c>
      <c r="R69" s="20" t="n">
        <v>2.62153016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31.11413203</v>
      </c>
      <c r="F71" s="20" t="n">
        <v>2.6477247</v>
      </c>
      <c r="G71" s="18" t="n">
        <v>66.57903286</v>
      </c>
      <c r="H71" s="20" t="n">
        <v>2.81386168</v>
      </c>
      <c r="I71" s="18" t="n">
        <v>0</v>
      </c>
      <c r="J71" s="20" t="n">
        <v>0</v>
      </c>
      <c r="K71" s="18" t="n">
        <v>0</v>
      </c>
      <c r="L71" s="20" t="n">
        <v>0</v>
      </c>
      <c r="M71" s="18" t="n">
        <v>0</v>
      </c>
      <c r="N71" s="20" t="n">
        <v>0</v>
      </c>
      <c r="O71" s="18" t="n">
        <v>0</v>
      </c>
      <c r="P71" s="20" t="n">
        <v>0</v>
      </c>
      <c r="Q71" s="18" t="n">
        <v>2.3068351</v>
      </c>
      <c r="R71" s="20" t="n">
        <v>0.75575548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18.23029072</v>
      </c>
      <c r="F76" s="20" t="n">
        <v>2.08566401</v>
      </c>
      <c r="G76" s="18" t="n">
        <v>61.07800876</v>
      </c>
      <c r="H76" s="20" t="n">
        <v>2.43863745</v>
      </c>
      <c r="I76" s="18" t="n">
        <v>0</v>
      </c>
      <c r="J76" s="20" t="n">
        <v>0</v>
      </c>
      <c r="K76" s="18" t="n">
        <v>16.46008878</v>
      </c>
      <c r="L76" s="20" t="n">
        <v>2.33330253</v>
      </c>
      <c r="M76" s="18" t="n">
        <v>0</v>
      </c>
      <c r="N76" s="20" t="n">
        <v>0</v>
      </c>
      <c r="O76" s="18" t="n">
        <v>0</v>
      </c>
      <c r="P76" s="20" t="n">
        <v>0</v>
      </c>
      <c r="Q76" s="18" t="n">
        <v>4.23161174</v>
      </c>
      <c r="R76" s="20" t="n">
        <v>0.89445083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25.05091163</v>
      </c>
      <c r="F80" s="20" t="n">
        <v>2.21703925</v>
      </c>
      <c r="G80" s="18" t="n">
        <v>74.0193816</v>
      </c>
      <c r="H80" s="20" t="n">
        <v>2.24585414</v>
      </c>
      <c r="I80" s="18" t="n">
        <v>0</v>
      </c>
      <c r="J80" s="20" t="n">
        <v>0</v>
      </c>
      <c r="K80" s="18" t="n">
        <v>0</v>
      </c>
      <c r="L80" s="20" t="n">
        <v>0</v>
      </c>
      <c r="M80" s="18" t="n">
        <v>0</v>
      </c>
      <c r="N80" s="20" t="n">
        <v>0</v>
      </c>
      <c r="O80" s="18" t="n">
        <v>0</v>
      </c>
      <c r="P80" s="20" t="n">
        <v>0</v>
      </c>
      <c r="Q80" s="18" t="n">
        <v>0.92970677</v>
      </c>
      <c r="R80" s="20" t="n">
        <v>0.53034799</v>
      </c>
    </row>
    <row r="81" spans="1:18">
      <c r="A81" s="15" t="s">
        <v>505</v>
      </c>
      <c r="B81" s="17" t="n">
        <v>870</v>
      </c>
      <c r="C81" s="18">
        <f>(722.0/B81*100)</f>
        <v/>
      </c>
      <c r="D81" s="19" t="n">
        <v>148</v>
      </c>
      <c r="E81" s="18" t="n">
        <v>17.47267771</v>
      </c>
      <c r="F81" s="20" t="n">
        <v>2.50473193</v>
      </c>
      <c r="G81" s="18" t="n">
        <v>69.66313624</v>
      </c>
      <c r="H81" s="20" t="n">
        <v>3.79781929</v>
      </c>
      <c r="I81" s="18" t="n">
        <v>0</v>
      </c>
      <c r="J81" s="20" t="n">
        <v>0</v>
      </c>
      <c r="K81" s="18" t="n">
        <v>7.42534256</v>
      </c>
      <c r="L81" s="20" t="n">
        <v>2.25531081</v>
      </c>
      <c r="M81" s="18" t="n">
        <v>0</v>
      </c>
      <c r="N81" s="20" t="n">
        <v>0</v>
      </c>
      <c r="O81" s="18" t="n">
        <v>0</v>
      </c>
      <c r="P81" s="20" t="n">
        <v>0</v>
      </c>
      <c r="Q81" s="18" t="n">
        <v>5.43884349</v>
      </c>
      <c r="R81" s="20" t="n">
        <v>1.91694717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25.42257031</v>
      </c>
      <c r="F44" s="20" t="n">
        <v>2.07363701</v>
      </c>
      <c r="G44" s="18" t="n">
        <v>62.60561678</v>
      </c>
      <c r="H44" s="20" t="n">
        <v>2.26532084</v>
      </c>
      <c r="I44" s="18" t="n">
        <v>0</v>
      </c>
      <c r="J44" s="20" t="n">
        <v>0</v>
      </c>
      <c r="K44" s="18" t="n">
        <v>10.08276985</v>
      </c>
      <c r="L44" s="20" t="n">
        <v>1.57029208</v>
      </c>
      <c r="M44" s="18" t="n">
        <v>0</v>
      </c>
      <c r="N44" s="20" t="n">
        <v>0</v>
      </c>
      <c r="O44" s="18" t="n">
        <v>0.36746037</v>
      </c>
      <c r="P44" s="20" t="n">
        <v>0.25210581</v>
      </c>
      <c r="Q44" s="18" t="n">
        <v>1.5215827</v>
      </c>
      <c r="R44" s="20" t="n">
        <v>0.48056023</v>
      </c>
    </row>
    <row r="45" spans="1:18">
      <c r="A45" s="15" t="s">
        <v>468</v>
      </c>
      <c r="B45" s="17" t="n">
        <v>2670</v>
      </c>
      <c r="C45" s="18">
        <f>(2217.0/B45*100)</f>
        <v/>
      </c>
      <c r="D45" s="19" t="n">
        <v>453</v>
      </c>
      <c r="E45" s="18" t="n">
        <v>28.85076222</v>
      </c>
      <c r="F45" s="20" t="n">
        <v>2.35752698</v>
      </c>
      <c r="G45" s="18" t="n">
        <v>49.03514882</v>
      </c>
      <c r="H45" s="20" t="n">
        <v>2.54185072</v>
      </c>
      <c r="I45" s="18" t="n">
        <v>0</v>
      </c>
      <c r="J45" s="20" t="n">
        <v>0</v>
      </c>
      <c r="K45" s="18" t="n">
        <v>19.22975813</v>
      </c>
      <c r="L45" s="20" t="n">
        <v>1.96134648</v>
      </c>
      <c r="M45" s="18" t="n">
        <v>0</v>
      </c>
      <c r="N45" s="20" t="n">
        <v>0</v>
      </c>
      <c r="O45" s="18" t="n">
        <v>1.40360659</v>
      </c>
      <c r="P45" s="20" t="n">
        <v>0.55570083</v>
      </c>
      <c r="Q45" s="18" t="n">
        <v>1.48072424</v>
      </c>
      <c r="R45" s="20" t="n">
        <v>0.55281021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27.44651392</v>
      </c>
      <c r="F54" s="20" t="n">
        <v>2.12296757</v>
      </c>
      <c r="G54" s="18" t="n">
        <v>63.4114455</v>
      </c>
      <c r="H54" s="20" t="n">
        <v>2.41045572</v>
      </c>
      <c r="I54" s="18" t="n">
        <v>0</v>
      </c>
      <c r="J54" s="20" t="n">
        <v>0</v>
      </c>
      <c r="K54" s="18" t="n">
        <v>7.46373736</v>
      </c>
      <c r="L54" s="20" t="n">
        <v>1.34826983</v>
      </c>
      <c r="M54" s="18" t="n">
        <v>0</v>
      </c>
      <c r="N54" s="20" t="n">
        <v>0</v>
      </c>
      <c r="O54" s="18" t="n">
        <v>0.19377518</v>
      </c>
      <c r="P54" s="20" t="n">
        <v>0.19451372</v>
      </c>
      <c r="Q54" s="18" t="n">
        <v>1.48452804</v>
      </c>
      <c r="R54" s="20" t="n">
        <v>0.64403079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27.53178095</v>
      </c>
      <c r="F56" s="20" t="n">
        <v>2.47113143</v>
      </c>
      <c r="G56" s="18" t="n">
        <v>65.66555034</v>
      </c>
      <c r="H56" s="20" t="n">
        <v>2.64773466</v>
      </c>
      <c r="I56" s="18" t="n">
        <v>0</v>
      </c>
      <c r="J56" s="20" t="n">
        <v>0</v>
      </c>
      <c r="K56" s="18" t="n">
        <v>5.85522628</v>
      </c>
      <c r="L56" s="20" t="n">
        <v>1.08345436</v>
      </c>
      <c r="M56" s="18" t="n">
        <v>0.1854135</v>
      </c>
      <c r="N56" s="20" t="n">
        <v>0.18449325</v>
      </c>
      <c r="O56" s="18" t="n">
        <v>0.1607281</v>
      </c>
      <c r="P56" s="20" t="n">
        <v>0.16080998</v>
      </c>
      <c r="Q56" s="18" t="n">
        <v>0.60130082</v>
      </c>
      <c r="R56" s="20" t="n">
        <v>0.34025682</v>
      </c>
    </row>
    <row r="57" spans="1:18">
      <c r="A57" s="15" t="s">
        <v>480</v>
      </c>
      <c r="B57" s="17" t="n">
        <v>3737</v>
      </c>
      <c r="C57" s="18">
        <f>(3115.0/B57*100)</f>
        <v/>
      </c>
      <c r="D57" s="19" t="n">
        <v>622</v>
      </c>
      <c r="E57" s="18" t="n">
        <v>25.07404855</v>
      </c>
      <c r="F57" s="20" t="n">
        <v>1.73696345</v>
      </c>
      <c r="G57" s="18" t="n">
        <v>67.85076759</v>
      </c>
      <c r="H57" s="20" t="n">
        <v>2.20243075</v>
      </c>
      <c r="I57" s="18" t="n">
        <v>0</v>
      </c>
      <c r="J57" s="20" t="n">
        <v>0</v>
      </c>
      <c r="K57" s="18" t="n">
        <v>6.16036011</v>
      </c>
      <c r="L57" s="20" t="n">
        <v>0.88570274</v>
      </c>
      <c r="M57" s="18" t="n">
        <v>0</v>
      </c>
      <c r="N57" s="20" t="n">
        <v>0</v>
      </c>
      <c r="O57" s="18" t="n">
        <v>0</v>
      </c>
      <c r="P57" s="20" t="n">
        <v>0</v>
      </c>
      <c r="Q57" s="18" t="n">
        <v>0.91482374</v>
      </c>
      <c r="R57" s="20" t="n">
        <v>0.45543763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48.43024133</v>
      </c>
      <c r="F59" s="20" t="n">
        <v>2.76769222</v>
      </c>
      <c r="G59" s="18" t="n">
        <v>45.89230183</v>
      </c>
      <c r="H59" s="20" t="n">
        <v>2.90706348</v>
      </c>
      <c r="I59" s="18" t="n">
        <v>0</v>
      </c>
      <c r="J59" s="20" t="n">
        <v>0</v>
      </c>
      <c r="K59" s="18" t="n">
        <v>4.58512077</v>
      </c>
      <c r="L59" s="20" t="n">
        <v>1.34545272</v>
      </c>
      <c r="M59" s="18" t="n">
        <v>0.22724451</v>
      </c>
      <c r="N59" s="20" t="n">
        <v>0.16860602</v>
      </c>
      <c r="O59" s="18" t="n">
        <v>0.56931601</v>
      </c>
      <c r="P59" s="20" t="n">
        <v>0.4159006</v>
      </c>
      <c r="Q59" s="18" t="n">
        <v>0.29577555</v>
      </c>
      <c r="R59" s="20" t="n">
        <v>0.17457418</v>
      </c>
    </row>
    <row r="60" spans="1:18">
      <c r="A60" s="15" t="s">
        <v>484</v>
      </c>
      <c r="B60" s="17" t="n">
        <v>2451</v>
      </c>
      <c r="C60" s="18">
        <f>(2030.0/B60*100)</f>
        <v/>
      </c>
      <c r="D60" s="19" t="n">
        <v>421</v>
      </c>
      <c r="E60" s="18" t="n">
        <v>35.37013577</v>
      </c>
      <c r="F60" s="20" t="n">
        <v>2.89798645</v>
      </c>
      <c r="G60" s="18" t="n">
        <v>38.73213542</v>
      </c>
      <c r="H60" s="20" t="n">
        <v>2.47603572</v>
      </c>
      <c r="I60" s="18" t="n">
        <v>0</v>
      </c>
      <c r="J60" s="20" t="n">
        <v>0</v>
      </c>
      <c r="K60" s="18" t="n">
        <v>20.58851121</v>
      </c>
      <c r="L60" s="20" t="n">
        <v>2.11260491</v>
      </c>
      <c r="M60" s="18" t="n">
        <v>0</v>
      </c>
      <c r="N60" s="20" t="n">
        <v>0</v>
      </c>
      <c r="O60" s="18" t="n">
        <v>1.78774115</v>
      </c>
      <c r="P60" s="20" t="n">
        <v>0.9555414</v>
      </c>
      <c r="Q60" s="18" t="n">
        <v>3.52147645</v>
      </c>
      <c r="R60" s="20" t="n">
        <v>0.99362857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32.62526622</v>
      </c>
      <c r="F63" s="20" t="n">
        <v>2.54716579</v>
      </c>
      <c r="G63" s="18" t="n">
        <v>52.40936999</v>
      </c>
      <c r="H63" s="20" t="n">
        <v>2.96196939</v>
      </c>
      <c r="I63" s="18" t="n">
        <v>0</v>
      </c>
      <c r="J63" s="20" t="n">
        <v>0</v>
      </c>
      <c r="K63" s="18" t="n">
        <v>11.75802656</v>
      </c>
      <c r="L63" s="20" t="n">
        <v>1.99982593</v>
      </c>
      <c r="M63" s="18" t="n">
        <v>0</v>
      </c>
      <c r="N63" s="20" t="n">
        <v>0</v>
      </c>
      <c r="O63" s="18" t="n">
        <v>1.06851608</v>
      </c>
      <c r="P63" s="20" t="n">
        <v>0.49152813</v>
      </c>
      <c r="Q63" s="18" t="n">
        <v>2.13882116</v>
      </c>
      <c r="R63" s="20" t="n">
        <v>0.77853164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26.36966798</v>
      </c>
      <c r="F65" s="20" t="n">
        <v>2.90240358</v>
      </c>
      <c r="G65" s="18" t="n">
        <v>66.74898825</v>
      </c>
      <c r="H65" s="20" t="n">
        <v>2.99424736</v>
      </c>
      <c r="I65" s="18" t="n">
        <v>0</v>
      </c>
      <c r="J65" s="20" t="n">
        <v>0</v>
      </c>
      <c r="K65" s="18" t="n">
        <v>6.44855591</v>
      </c>
      <c r="L65" s="20" t="n">
        <v>1.53897056</v>
      </c>
      <c r="M65" s="18" t="n">
        <v>0</v>
      </c>
      <c r="N65" s="20" t="n">
        <v>0</v>
      </c>
      <c r="O65" s="18" t="n">
        <v>0</v>
      </c>
      <c r="P65" s="20" t="n">
        <v>0</v>
      </c>
      <c r="Q65" s="18" t="n">
        <v>0.43278787</v>
      </c>
      <c r="R65" s="20" t="n">
        <v>0.4247204</v>
      </c>
    </row>
    <row r="66" spans="1:18">
      <c r="A66" s="15" t="s">
        <v>490</v>
      </c>
      <c r="B66" s="17" t="n">
        <v>2634</v>
      </c>
      <c r="C66" s="18">
        <f>(2189.0/B66*100)</f>
        <v/>
      </c>
      <c r="D66" s="19" t="n">
        <v>445</v>
      </c>
      <c r="E66" s="18" t="n">
        <v>19.75856756</v>
      </c>
      <c r="F66" s="20" t="n">
        <v>1.92901821</v>
      </c>
      <c r="G66" s="18" t="n">
        <v>63.79573585</v>
      </c>
      <c r="H66" s="20" t="n">
        <v>2.4749538</v>
      </c>
      <c r="I66" s="18" t="n">
        <v>0</v>
      </c>
      <c r="J66" s="20" t="n">
        <v>0</v>
      </c>
      <c r="K66" s="18" t="n">
        <v>15.39395138</v>
      </c>
      <c r="L66" s="20" t="n">
        <v>1.73559321</v>
      </c>
      <c r="M66" s="18" t="n">
        <v>0.18296779</v>
      </c>
      <c r="N66" s="20" t="n">
        <v>0.18305756</v>
      </c>
      <c r="O66" s="18" t="n">
        <v>0</v>
      </c>
      <c r="P66" s="20" t="n">
        <v>0</v>
      </c>
      <c r="Q66" s="18" t="n">
        <v>0.86877742</v>
      </c>
      <c r="R66" s="20" t="n">
        <v>0.43281841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31.08254559</v>
      </c>
      <c r="F69" s="20" t="n">
        <v>4.43529315</v>
      </c>
      <c r="G69" s="18" t="n">
        <v>65.70009012</v>
      </c>
      <c r="H69" s="20" t="n">
        <v>4.58112262</v>
      </c>
      <c r="I69" s="18" t="n">
        <v>0</v>
      </c>
      <c r="J69" s="20" t="n">
        <v>0</v>
      </c>
      <c r="K69" s="18" t="n">
        <v>2.56002286</v>
      </c>
      <c r="L69" s="20" t="n">
        <v>1.37702513</v>
      </c>
      <c r="M69" s="18" t="n">
        <v>0</v>
      </c>
      <c r="N69" s="20" t="n">
        <v>0</v>
      </c>
      <c r="O69" s="18" t="n">
        <v>0</v>
      </c>
      <c r="P69" s="20" t="n">
        <v>0</v>
      </c>
      <c r="Q69" s="18" t="n">
        <v>0.65734142</v>
      </c>
      <c r="R69" s="20" t="n">
        <v>0.6560996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25.70000654</v>
      </c>
      <c r="F71" s="20" t="n">
        <v>2.69152978</v>
      </c>
      <c r="G71" s="18" t="n">
        <v>74.29999346</v>
      </c>
      <c r="H71" s="20" t="n">
        <v>2.69152978</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13.45254034</v>
      </c>
      <c r="F76" s="20" t="n">
        <v>1.8220481</v>
      </c>
      <c r="G76" s="18" t="n">
        <v>68.07888979000001</v>
      </c>
      <c r="H76" s="20" t="n">
        <v>2.6647375</v>
      </c>
      <c r="I76" s="18" t="n">
        <v>0</v>
      </c>
      <c r="J76" s="20" t="n">
        <v>0</v>
      </c>
      <c r="K76" s="18" t="n">
        <v>17.67239623</v>
      </c>
      <c r="L76" s="20" t="n">
        <v>2.4272198</v>
      </c>
      <c r="M76" s="18" t="n">
        <v>0</v>
      </c>
      <c r="N76" s="20" t="n">
        <v>0</v>
      </c>
      <c r="O76" s="18" t="n">
        <v>0</v>
      </c>
      <c r="P76" s="20" t="n">
        <v>0</v>
      </c>
      <c r="Q76" s="18" t="n">
        <v>0.79617365</v>
      </c>
      <c r="R76" s="20" t="n">
        <v>0.37232699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3.41073739</v>
      </c>
      <c r="F80" s="20" t="n">
        <v>0.85702402</v>
      </c>
      <c r="G80" s="18" t="n">
        <v>96.58926261000001</v>
      </c>
      <c r="H80" s="20" t="n">
        <v>0.85702402</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14.56807789</v>
      </c>
      <c r="F81" s="20" t="n">
        <v>3.0234535</v>
      </c>
      <c r="G81" s="18" t="n">
        <v>77.15744988</v>
      </c>
      <c r="H81" s="20" t="n">
        <v>3.8419829</v>
      </c>
      <c r="I81" s="18" t="n">
        <v>0</v>
      </c>
      <c r="J81" s="20" t="n">
        <v>0</v>
      </c>
      <c r="K81" s="18" t="n">
        <v>8.274472230000001</v>
      </c>
      <c r="L81" s="20" t="n">
        <v>2.80940813</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(2230.0/B44*100)</f>
        <v/>
      </c>
      <c r="D44" s="19" t="n">
        <v>461</v>
      </c>
      <c r="E44" s="18" t="n">
        <v>39.73586005</v>
      </c>
      <c r="F44" s="20" t="n">
        <v>2.87880371</v>
      </c>
      <c r="G44" s="18" t="n">
        <v>46.02726305</v>
      </c>
      <c r="H44" s="20" t="n">
        <v>2.93263912</v>
      </c>
      <c r="I44" s="18" t="n">
        <v>0</v>
      </c>
      <c r="J44" s="20" t="n">
        <v>0</v>
      </c>
      <c r="K44" s="18" t="n">
        <v>10.9734276</v>
      </c>
      <c r="L44" s="20" t="n">
        <v>1.58669176</v>
      </c>
      <c r="M44" s="18" t="n">
        <v>0</v>
      </c>
      <c r="N44" s="20" t="n">
        <v>0</v>
      </c>
      <c r="O44" s="18" t="n">
        <v>3.2634493</v>
      </c>
      <c r="P44" s="20" t="n">
        <v>1.32968753</v>
      </c>
      <c r="Q44" s="18" t="n">
        <v>0</v>
      </c>
      <c r="R44" s="20" t="n">
        <v>0</v>
      </c>
    </row>
    <row r="45" spans="1:18">
      <c r="A45" s="15" t="s">
        <v>468</v>
      </c>
      <c r="B45" s="17" t="n">
        <v>2670</v>
      </c>
      <c r="C45" s="18">
        <f>(2217.0/B45*100)</f>
        <v/>
      </c>
      <c r="D45" s="19" t="n">
        <v>453</v>
      </c>
      <c r="E45" s="18" t="n">
        <v>45.38657997</v>
      </c>
      <c r="F45" s="20" t="n">
        <v>2.58083862</v>
      </c>
      <c r="G45" s="18" t="n">
        <v>30.44915894</v>
      </c>
      <c r="H45" s="20" t="n">
        <v>2.335028</v>
      </c>
      <c r="I45" s="18" t="n">
        <v>0</v>
      </c>
      <c r="J45" s="20" t="n">
        <v>0</v>
      </c>
      <c r="K45" s="18" t="n">
        <v>21.56651898</v>
      </c>
      <c r="L45" s="20" t="n">
        <v>2.11526956</v>
      </c>
      <c r="M45" s="18" t="n">
        <v>0</v>
      </c>
      <c r="N45" s="20" t="n">
        <v>0</v>
      </c>
      <c r="O45" s="18" t="n">
        <v>2.59774211</v>
      </c>
      <c r="P45" s="20" t="n">
        <v>1.04748061</v>
      </c>
      <c r="Q45" s="18" t="n">
        <v>0</v>
      </c>
      <c r="R45" s="20" t="n">
        <v>0</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(2138.0/B54*100)</f>
        <v/>
      </c>
      <c r="D54" s="19" t="n">
        <v>419</v>
      </c>
      <c r="E54" s="18" t="n">
        <v>44.53617795</v>
      </c>
      <c r="F54" s="20" t="n">
        <v>2.48339016</v>
      </c>
      <c r="G54" s="18" t="n">
        <v>47.42716977</v>
      </c>
      <c r="H54" s="20" t="n">
        <v>2.44580304</v>
      </c>
      <c r="I54" s="18" t="n">
        <v>0</v>
      </c>
      <c r="J54" s="20" t="n">
        <v>0</v>
      </c>
      <c r="K54" s="18" t="n">
        <v>7.65438597</v>
      </c>
      <c r="L54" s="20" t="n">
        <v>1.37387447</v>
      </c>
      <c r="M54" s="18" t="n">
        <v>0</v>
      </c>
      <c r="N54" s="20" t="n">
        <v>0</v>
      </c>
      <c r="O54" s="18" t="n">
        <v>0.38226631</v>
      </c>
      <c r="P54" s="20" t="n">
        <v>0.26323355</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(2806.0/B56*100)</f>
        <v/>
      </c>
      <c r="D56" s="19" t="n">
        <v>537</v>
      </c>
      <c r="E56" s="18" t="n">
        <v>57.29902512</v>
      </c>
      <c r="F56" s="20" t="n">
        <v>2.40894561</v>
      </c>
      <c r="G56" s="18" t="n">
        <v>36.08252134</v>
      </c>
      <c r="H56" s="20" t="n">
        <v>2.23646027</v>
      </c>
      <c r="I56" s="18" t="n">
        <v>0</v>
      </c>
      <c r="J56" s="20" t="n">
        <v>0</v>
      </c>
      <c r="K56" s="18" t="n">
        <v>6.27231193</v>
      </c>
      <c r="L56" s="20" t="n">
        <v>1.1561944</v>
      </c>
      <c r="M56" s="18" t="n">
        <v>0.1854135</v>
      </c>
      <c r="N56" s="20" t="n">
        <v>0.18449325</v>
      </c>
      <c r="O56" s="18" t="n">
        <v>0.1607281</v>
      </c>
      <c r="P56" s="20" t="n">
        <v>0.16080998</v>
      </c>
      <c r="Q56" s="18" t="n">
        <v>0</v>
      </c>
      <c r="R56" s="20" t="n">
        <v>0</v>
      </c>
    </row>
    <row r="57" spans="1:18">
      <c r="A57" s="15" t="s">
        <v>480</v>
      </c>
      <c r="B57" s="17" t="n">
        <v>3737</v>
      </c>
      <c r="C57" s="18">
        <f>(3115.0/B57*100)</f>
        <v/>
      </c>
      <c r="D57" s="19" t="n">
        <v>622</v>
      </c>
      <c r="E57" s="18" t="n">
        <v>55.79677429</v>
      </c>
      <c r="F57" s="20" t="n">
        <v>2.66300487</v>
      </c>
      <c r="G57" s="18" t="n">
        <v>37.34570638</v>
      </c>
      <c r="H57" s="20" t="n">
        <v>2.59523082</v>
      </c>
      <c r="I57" s="18" t="n">
        <v>0</v>
      </c>
      <c r="J57" s="20" t="n">
        <v>0</v>
      </c>
      <c r="K57" s="18" t="n">
        <v>6.68090144</v>
      </c>
      <c r="L57" s="20" t="n">
        <v>0.96329232</v>
      </c>
      <c r="M57" s="18" t="n">
        <v>0</v>
      </c>
      <c r="N57" s="20" t="n">
        <v>0</v>
      </c>
      <c r="O57" s="18" t="n">
        <v>0.17661789</v>
      </c>
      <c r="P57" s="20" t="n">
        <v>0.17644467</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(1882.0/B59*100)</f>
        <v/>
      </c>
      <c r="D59" s="19" t="n">
        <v>396</v>
      </c>
      <c r="E59" s="18" t="n">
        <v>55.01540989</v>
      </c>
      <c r="F59" s="20" t="n">
        <v>3.15499567</v>
      </c>
      <c r="G59" s="18" t="n">
        <v>35.65800572</v>
      </c>
      <c r="H59" s="20" t="n">
        <v>2.90770528</v>
      </c>
      <c r="I59" s="18" t="n">
        <v>0</v>
      </c>
      <c r="J59" s="20" t="n">
        <v>0</v>
      </c>
      <c r="K59" s="18" t="n">
        <v>5.49874011</v>
      </c>
      <c r="L59" s="20" t="n">
        <v>1.43151842</v>
      </c>
      <c r="M59" s="18" t="n">
        <v>1.18028935</v>
      </c>
      <c r="N59" s="20" t="n">
        <v>0.85271049</v>
      </c>
      <c r="O59" s="18" t="n">
        <v>2.64755493</v>
      </c>
      <c r="P59" s="20" t="n">
        <v>0.96361984</v>
      </c>
      <c r="Q59" s="18" t="n">
        <v>0</v>
      </c>
      <c r="R59" s="20" t="n">
        <v>0</v>
      </c>
    </row>
    <row r="60" spans="1:18">
      <c r="A60" s="15" t="s">
        <v>484</v>
      </c>
      <c r="B60" s="17" t="n">
        <v>2451</v>
      </c>
      <c r="C60" s="18">
        <f>(2030.0/B60*100)</f>
        <v/>
      </c>
      <c r="D60" s="19" t="n">
        <v>421</v>
      </c>
      <c r="E60" s="18" t="n">
        <v>50.38473579</v>
      </c>
      <c r="F60" s="20" t="n">
        <v>2.556394</v>
      </c>
      <c r="G60" s="18" t="n">
        <v>24.44451337</v>
      </c>
      <c r="H60" s="20" t="n">
        <v>2.3030164</v>
      </c>
      <c r="I60" s="18" t="n">
        <v>0</v>
      </c>
      <c r="J60" s="20" t="n">
        <v>0</v>
      </c>
      <c r="K60" s="18" t="n">
        <v>21.48799587</v>
      </c>
      <c r="L60" s="20" t="n">
        <v>2.11758426</v>
      </c>
      <c r="M60" s="18" t="n">
        <v>0</v>
      </c>
      <c r="N60" s="20" t="n">
        <v>0</v>
      </c>
      <c r="O60" s="18" t="n">
        <v>3.68275498</v>
      </c>
      <c r="P60" s="20" t="n">
        <v>1.32528213</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(2098.0/B63*100)</f>
        <v/>
      </c>
      <c r="D63" s="19" t="n">
        <v>413</v>
      </c>
      <c r="E63" s="18" t="n">
        <v>50.70994459</v>
      </c>
      <c r="F63" s="20" t="n">
        <v>2.59861934</v>
      </c>
      <c r="G63" s="18" t="n">
        <v>34.69865823</v>
      </c>
      <c r="H63" s="20" t="n">
        <v>2.35237917</v>
      </c>
      <c r="I63" s="18" t="n">
        <v>0</v>
      </c>
      <c r="J63" s="20" t="n">
        <v>0</v>
      </c>
      <c r="K63" s="18" t="n">
        <v>13.51498174</v>
      </c>
      <c r="L63" s="20" t="n">
        <v>2.15624375</v>
      </c>
      <c r="M63" s="18" t="n">
        <v>0</v>
      </c>
      <c r="N63" s="20" t="n">
        <v>0</v>
      </c>
      <c r="O63" s="18" t="n">
        <v>1.07641545</v>
      </c>
      <c r="P63" s="20" t="n">
        <v>0.48682136</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(1482.0/B65*100)</f>
        <v/>
      </c>
      <c r="D65" s="19" t="n">
        <v>308</v>
      </c>
      <c r="E65" s="18" t="n">
        <v>47.9708715</v>
      </c>
      <c r="F65" s="20" t="n">
        <v>2.87862368</v>
      </c>
      <c r="G65" s="18" t="n">
        <v>44.14200264</v>
      </c>
      <c r="H65" s="20" t="n">
        <v>2.91186857</v>
      </c>
      <c r="I65" s="18" t="n">
        <v>0</v>
      </c>
      <c r="J65" s="20" t="n">
        <v>0</v>
      </c>
      <c r="K65" s="18" t="n">
        <v>7.54371895</v>
      </c>
      <c r="L65" s="20" t="n">
        <v>1.70234635</v>
      </c>
      <c r="M65" s="18" t="n">
        <v>0</v>
      </c>
      <c r="N65" s="20" t="n">
        <v>0</v>
      </c>
      <c r="O65" s="18" t="n">
        <v>0.34340691</v>
      </c>
      <c r="P65" s="20" t="n">
        <v>0.34598596</v>
      </c>
      <c r="Q65" s="18" t="n">
        <v>0</v>
      </c>
      <c r="R65" s="20" t="n">
        <v>0</v>
      </c>
    </row>
    <row r="66" spans="1:18">
      <c r="A66" s="15" t="s">
        <v>490</v>
      </c>
      <c r="B66" s="17" t="n">
        <v>2634</v>
      </c>
      <c r="C66" s="18">
        <f>(2189.0/B66*100)</f>
        <v/>
      </c>
      <c r="D66" s="19" t="n">
        <v>445</v>
      </c>
      <c r="E66" s="18" t="n">
        <v>46.01997399</v>
      </c>
      <c r="F66" s="20" t="n">
        <v>2.53551182</v>
      </c>
      <c r="G66" s="18" t="n">
        <v>36.42583077</v>
      </c>
      <c r="H66" s="20" t="n">
        <v>2.40045519</v>
      </c>
      <c r="I66" s="18" t="n">
        <v>0</v>
      </c>
      <c r="J66" s="20" t="n">
        <v>0</v>
      </c>
      <c r="K66" s="18" t="n">
        <v>15.6397998</v>
      </c>
      <c r="L66" s="20" t="n">
        <v>1.75370439</v>
      </c>
      <c r="M66" s="18" t="n">
        <v>1.91439544</v>
      </c>
      <c r="N66" s="20" t="n">
        <v>0.75150217</v>
      </c>
      <c r="O66" s="18" t="n">
        <v>0</v>
      </c>
      <c r="P66" s="20" t="n">
        <v>0</v>
      </c>
      <c r="Q66" s="18" t="n">
        <v>0</v>
      </c>
      <c r="R66" s="20" t="n">
        <v>0</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(607.0/B69*100)</f>
        <v/>
      </c>
      <c r="D69" s="19" t="n">
        <v>113</v>
      </c>
      <c r="E69" s="18" t="n">
        <v>39.04713873</v>
      </c>
      <c r="F69" s="20" t="n">
        <v>5.7515041</v>
      </c>
      <c r="G69" s="18" t="n">
        <v>55.66603745</v>
      </c>
      <c r="H69" s="20" t="n">
        <v>5.55923812</v>
      </c>
      <c r="I69" s="18" t="n">
        <v>0</v>
      </c>
      <c r="J69" s="20" t="n">
        <v>0</v>
      </c>
      <c r="K69" s="18" t="n">
        <v>5.28682383</v>
      </c>
      <c r="L69" s="20" t="n">
        <v>2.8708457</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(2055.0/B71*100)</f>
        <v/>
      </c>
      <c r="D71" s="19" t="n">
        <v>411</v>
      </c>
      <c r="E71" s="18" t="n">
        <v>53.14753503</v>
      </c>
      <c r="F71" s="20" t="n">
        <v>2.48019544</v>
      </c>
      <c r="G71" s="18" t="n">
        <v>46.85246497</v>
      </c>
      <c r="H71" s="20" t="n">
        <v>2.48019544</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(2065.0/B76*100)</f>
        <v/>
      </c>
      <c r="D76" s="19" t="n">
        <v>388</v>
      </c>
      <c r="E76" s="18" t="n">
        <v>33.49916955</v>
      </c>
      <c r="F76" s="20" t="n">
        <v>2.34785136</v>
      </c>
      <c r="G76" s="18" t="n">
        <v>47.31925614</v>
      </c>
      <c r="H76" s="20" t="n">
        <v>2.67853173</v>
      </c>
      <c r="I76" s="18" t="n">
        <v>0</v>
      </c>
      <c r="J76" s="20" t="n">
        <v>0</v>
      </c>
      <c r="K76" s="18" t="n">
        <v>19.18157431</v>
      </c>
      <c r="L76" s="20" t="n">
        <v>2.51649473</v>
      </c>
      <c r="M76" s="18" t="n">
        <v>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(2537.0/B80*100)</f>
        <v/>
      </c>
      <c r="D80" s="19" t="n">
        <v>503</v>
      </c>
      <c r="E80" s="18" t="n">
        <v>14.65909843</v>
      </c>
      <c r="F80" s="20" t="n">
        <v>1.63216806</v>
      </c>
      <c r="G80" s="18" t="n">
        <v>85.34090157</v>
      </c>
      <c r="H80" s="20" t="n">
        <v>1.63216806</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(722.0/B81*100)</f>
        <v/>
      </c>
      <c r="D81" s="19" t="n">
        <v>148</v>
      </c>
      <c r="E81" s="18" t="n">
        <v>33.0327158</v>
      </c>
      <c r="F81" s="20" t="n">
        <v>4.87782686</v>
      </c>
      <c r="G81" s="18" t="n">
        <v>57.83312842</v>
      </c>
      <c r="H81" s="20" t="n">
        <v>5.3648999</v>
      </c>
      <c r="I81" s="18" t="n">
        <v>0</v>
      </c>
      <c r="J81" s="20" t="n">
        <v>0</v>
      </c>
      <c r="K81" s="18" t="n">
        <v>8.274472230000001</v>
      </c>
      <c r="L81" s="20" t="n">
        <v>2.80940813</v>
      </c>
      <c r="M81" s="18" t="n">
        <v>0</v>
      </c>
      <c r="N81" s="20" t="n">
        <v>0</v>
      </c>
      <c r="O81" s="18" t="n">
        <v>0.85968356</v>
      </c>
      <c r="P81" s="20" t="n">
        <v>0.80440223</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60.19851746</v>
      </c>
      <c r="F44" s="20" t="n">
        <v>2.8052585</v>
      </c>
      <c r="G44" s="18" t="n">
        <v>27.22139279</v>
      </c>
      <c r="H44" s="20" t="n">
        <v>2.61643566</v>
      </c>
      <c r="I44" s="18" t="n">
        <v>0</v>
      </c>
      <c r="J44" s="20" t="n">
        <v>0</v>
      </c>
      <c r="K44" s="18" t="n">
        <v>3.4296809</v>
      </c>
      <c r="L44" s="20" t="n">
        <v>0.8158312</v>
      </c>
      <c r="M44" s="18" t="n">
        <v>0</v>
      </c>
      <c r="N44" s="20" t="n">
        <v>0</v>
      </c>
      <c r="O44" s="18" t="n">
        <v>0</v>
      </c>
      <c r="P44" s="20" t="n">
        <v>0</v>
      </c>
      <c r="Q44" s="18" t="n">
        <v>9.15040885</v>
      </c>
      <c r="R44" s="20" t="n">
        <v>1.65665976</v>
      </c>
    </row>
    <row r="45" spans="1:18">
      <c r="A45" s="15" t="s">
        <v>468</v>
      </c>
      <c r="B45" s="17" t="n">
        <v>2670</v>
      </c>
      <c r="C45" s="18">
        <f>(2215.0/B45*100)</f>
        <v/>
      </c>
      <c r="D45" s="19" t="n">
        <v>455</v>
      </c>
      <c r="E45" s="18" t="n">
        <v>66.03019990999999</v>
      </c>
      <c r="F45" s="20" t="n">
        <v>2.24391579</v>
      </c>
      <c r="G45" s="18" t="n">
        <v>22.679984</v>
      </c>
      <c r="H45" s="20" t="n">
        <v>1.94194201</v>
      </c>
      <c r="I45" s="18" t="n">
        <v>0</v>
      </c>
      <c r="J45" s="20" t="n">
        <v>0</v>
      </c>
      <c r="K45" s="18" t="n">
        <v>7.26374273</v>
      </c>
      <c r="L45" s="20" t="n">
        <v>1.31104525</v>
      </c>
      <c r="M45" s="18" t="n">
        <v>0</v>
      </c>
      <c r="N45" s="20" t="n">
        <v>0</v>
      </c>
      <c r="O45" s="18" t="n">
        <v>0</v>
      </c>
      <c r="P45" s="20" t="n">
        <v>0</v>
      </c>
      <c r="Q45" s="18" t="n">
        <v>4.02607336</v>
      </c>
      <c r="R45" s="20" t="n">
        <v>1.04731162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70.14528666</v>
      </c>
      <c r="F54" s="20" t="n">
        <v>2.38962277</v>
      </c>
      <c r="G54" s="18" t="n">
        <v>20.7732645</v>
      </c>
      <c r="H54" s="20" t="n">
        <v>1.99075039</v>
      </c>
      <c r="I54" s="18" t="n">
        <v>0</v>
      </c>
      <c r="J54" s="20" t="n">
        <v>0</v>
      </c>
      <c r="K54" s="18" t="n">
        <v>2.75923213</v>
      </c>
      <c r="L54" s="20" t="n">
        <v>0.79744808</v>
      </c>
      <c r="M54" s="18" t="n">
        <v>0</v>
      </c>
      <c r="N54" s="20" t="n">
        <v>0</v>
      </c>
      <c r="O54" s="18" t="n">
        <v>0</v>
      </c>
      <c r="P54" s="20" t="n">
        <v>0</v>
      </c>
      <c r="Q54" s="18" t="n">
        <v>6.3222167</v>
      </c>
      <c r="R54" s="20" t="n">
        <v>1.17257013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71.21328106999999</v>
      </c>
      <c r="F56" s="20" t="n">
        <v>2.22564149</v>
      </c>
      <c r="G56" s="18" t="n">
        <v>24.35161711</v>
      </c>
      <c r="H56" s="20" t="n">
        <v>2.27558219</v>
      </c>
      <c r="I56" s="18" t="n">
        <v>0</v>
      </c>
      <c r="J56" s="20" t="n">
        <v>0</v>
      </c>
      <c r="K56" s="18" t="n">
        <v>1.98305438</v>
      </c>
      <c r="L56" s="20" t="n">
        <v>0.64519147</v>
      </c>
      <c r="M56" s="18" t="n">
        <v>0</v>
      </c>
      <c r="N56" s="20" t="n">
        <v>0</v>
      </c>
      <c r="O56" s="18" t="n">
        <v>0.37893194</v>
      </c>
      <c r="P56" s="20" t="n">
        <v>0.4035761</v>
      </c>
      <c r="Q56" s="18" t="n">
        <v>2.07311551</v>
      </c>
      <c r="R56" s="20" t="n">
        <v>0.6813424300000001</v>
      </c>
    </row>
    <row r="57" spans="1:18">
      <c r="A57" s="15" t="s">
        <v>480</v>
      </c>
      <c r="B57" s="17" t="n">
        <v>3737</v>
      </c>
      <c r="C57" s="18">
        <f>(3101.0/B57*100)</f>
        <v/>
      </c>
      <c r="D57" s="19" t="n">
        <v>636</v>
      </c>
      <c r="E57" s="18" t="n">
        <v>58.45447508</v>
      </c>
      <c r="F57" s="20" t="n">
        <v>2.4538914</v>
      </c>
      <c r="G57" s="18" t="n">
        <v>37.86115946</v>
      </c>
      <c r="H57" s="20" t="n">
        <v>2.53588851</v>
      </c>
      <c r="I57" s="18" t="n">
        <v>0</v>
      </c>
      <c r="J57" s="20" t="n">
        <v>0</v>
      </c>
      <c r="K57" s="18" t="n">
        <v>2.14428186</v>
      </c>
      <c r="L57" s="20" t="n">
        <v>0.60380822</v>
      </c>
      <c r="M57" s="18" t="n">
        <v>0</v>
      </c>
      <c r="N57" s="20" t="n">
        <v>0</v>
      </c>
      <c r="O57" s="18" t="n">
        <v>0</v>
      </c>
      <c r="P57" s="20" t="n">
        <v>0</v>
      </c>
      <c r="Q57" s="18" t="n">
        <v>1.5400836</v>
      </c>
      <c r="R57" s="20" t="n">
        <v>0.55528776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73.00433499</v>
      </c>
      <c r="F59" s="20" t="n">
        <v>2.9328426</v>
      </c>
      <c r="G59" s="18" t="n">
        <v>22.1107885</v>
      </c>
      <c r="H59" s="20" t="n">
        <v>2.86509953</v>
      </c>
      <c r="I59" s="18" t="n">
        <v>0</v>
      </c>
      <c r="J59" s="20" t="n">
        <v>0</v>
      </c>
      <c r="K59" s="18" t="n">
        <v>1.99928024</v>
      </c>
      <c r="L59" s="20" t="n">
        <v>0.93237191</v>
      </c>
      <c r="M59" s="18" t="n">
        <v>0</v>
      </c>
      <c r="N59" s="20" t="n">
        <v>0</v>
      </c>
      <c r="O59" s="18" t="n">
        <v>0</v>
      </c>
      <c r="P59" s="20" t="n">
        <v>0</v>
      </c>
      <c r="Q59" s="18" t="n">
        <v>2.88559627</v>
      </c>
      <c r="R59" s="20" t="n">
        <v>0.92339105</v>
      </c>
    </row>
    <row r="60" spans="1:18">
      <c r="A60" s="15" t="s">
        <v>484</v>
      </c>
      <c r="B60" s="17" t="n">
        <v>2451</v>
      </c>
      <c r="C60" s="18">
        <f>(2048.0/B60*100)</f>
        <v/>
      </c>
      <c r="D60" s="19" t="n">
        <v>403</v>
      </c>
      <c r="E60" s="18" t="n">
        <v>58.64526485</v>
      </c>
      <c r="F60" s="20" t="n">
        <v>2.73335686</v>
      </c>
      <c r="G60" s="18" t="n">
        <v>30.3937561</v>
      </c>
      <c r="H60" s="20" t="n">
        <v>2.569447</v>
      </c>
      <c r="I60" s="18" t="n">
        <v>0</v>
      </c>
      <c r="J60" s="20" t="n">
        <v>0</v>
      </c>
      <c r="K60" s="18" t="n">
        <v>3.36774275</v>
      </c>
      <c r="L60" s="20" t="n">
        <v>0.92795086</v>
      </c>
      <c r="M60" s="18" t="n">
        <v>0</v>
      </c>
      <c r="N60" s="20" t="n">
        <v>0</v>
      </c>
      <c r="O60" s="18" t="n">
        <v>0</v>
      </c>
      <c r="P60" s="20" t="n">
        <v>0</v>
      </c>
      <c r="Q60" s="18" t="n">
        <v>7.5932363</v>
      </c>
      <c r="R60" s="20" t="n">
        <v>1.4194157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62.33545579</v>
      </c>
      <c r="F63" s="20" t="n">
        <v>2.76791652</v>
      </c>
      <c r="G63" s="18" t="n">
        <v>25.43473856</v>
      </c>
      <c r="H63" s="20" t="n">
        <v>2.47893865</v>
      </c>
      <c r="I63" s="18" t="n">
        <v>0</v>
      </c>
      <c r="J63" s="20" t="n">
        <v>0</v>
      </c>
      <c r="K63" s="18" t="n">
        <v>0.95402858</v>
      </c>
      <c r="L63" s="20" t="n">
        <v>0.40730377</v>
      </c>
      <c r="M63" s="18" t="n">
        <v>0</v>
      </c>
      <c r="N63" s="20" t="n">
        <v>0</v>
      </c>
      <c r="O63" s="18" t="n">
        <v>0</v>
      </c>
      <c r="P63" s="20" t="n">
        <v>0</v>
      </c>
      <c r="Q63" s="18" t="n">
        <v>11.27577707</v>
      </c>
      <c r="R63" s="20" t="n">
        <v>1.62081622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51.49254079</v>
      </c>
      <c r="F65" s="20" t="n">
        <v>2.94949958</v>
      </c>
      <c r="G65" s="18" t="n">
        <v>43.29645206</v>
      </c>
      <c r="H65" s="20" t="n">
        <v>2.8952956</v>
      </c>
      <c r="I65" s="18" t="n">
        <v>0</v>
      </c>
      <c r="J65" s="20" t="n">
        <v>0</v>
      </c>
      <c r="K65" s="18" t="n">
        <v>1.70602755</v>
      </c>
      <c r="L65" s="20" t="n">
        <v>0.77084198</v>
      </c>
      <c r="M65" s="18" t="n">
        <v>0</v>
      </c>
      <c r="N65" s="20" t="n">
        <v>0</v>
      </c>
      <c r="O65" s="18" t="n">
        <v>0.30281882</v>
      </c>
      <c r="P65" s="20" t="n">
        <v>0.30358345</v>
      </c>
      <c r="Q65" s="18" t="n">
        <v>3.20216079</v>
      </c>
      <c r="R65" s="20" t="n">
        <v>1.03500664</v>
      </c>
    </row>
    <row r="66" spans="1:18">
      <c r="A66" s="15" t="s">
        <v>490</v>
      </c>
      <c r="B66" s="17" t="n">
        <v>2634</v>
      </c>
      <c r="C66" s="18">
        <f>(2193.0/B66*100)</f>
        <v/>
      </c>
      <c r="D66" s="19" t="n">
        <v>441</v>
      </c>
      <c r="E66" s="18" t="n">
        <v>64.22555362</v>
      </c>
      <c r="F66" s="20" t="n">
        <v>2.87082603</v>
      </c>
      <c r="G66" s="18" t="n">
        <v>28.68326499</v>
      </c>
      <c r="H66" s="20" t="n">
        <v>2.62952004</v>
      </c>
      <c r="I66" s="18" t="n">
        <v>0</v>
      </c>
      <c r="J66" s="20" t="n">
        <v>0</v>
      </c>
      <c r="K66" s="18" t="n">
        <v>3.73100598</v>
      </c>
      <c r="L66" s="20" t="n">
        <v>0.9805469</v>
      </c>
      <c r="M66" s="18" t="n">
        <v>0</v>
      </c>
      <c r="N66" s="20" t="n">
        <v>0</v>
      </c>
      <c r="O66" s="18" t="n">
        <v>0</v>
      </c>
      <c r="P66" s="20" t="n">
        <v>0</v>
      </c>
      <c r="Q66" s="18" t="n">
        <v>3.36017541</v>
      </c>
      <c r="R66" s="20" t="n">
        <v>0.81402961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61.59916446</v>
      </c>
      <c r="F69" s="20" t="n">
        <v>5.92965671</v>
      </c>
      <c r="G69" s="18" t="n">
        <v>32.29150955</v>
      </c>
      <c r="H69" s="20" t="n">
        <v>5.60882497</v>
      </c>
      <c r="I69" s="18" t="n">
        <v>0</v>
      </c>
      <c r="J69" s="20" t="n">
        <v>0</v>
      </c>
      <c r="K69" s="18" t="n">
        <v>0.89515891</v>
      </c>
      <c r="L69" s="20" t="n">
        <v>0.87924255</v>
      </c>
      <c r="M69" s="18" t="n">
        <v>0</v>
      </c>
      <c r="N69" s="20" t="n">
        <v>0</v>
      </c>
      <c r="O69" s="18" t="n">
        <v>0</v>
      </c>
      <c r="P69" s="20" t="n">
        <v>0</v>
      </c>
      <c r="Q69" s="18" t="n">
        <v>5.21416708</v>
      </c>
      <c r="R69" s="20" t="n">
        <v>2.11447164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65.65234364</v>
      </c>
      <c r="F71" s="20" t="n">
        <v>2.70816136</v>
      </c>
      <c r="G71" s="18" t="n">
        <v>34.34765636</v>
      </c>
      <c r="H71" s="20" t="n">
        <v>2.70816136</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53.19633713</v>
      </c>
      <c r="F76" s="20" t="n">
        <v>3.06463542</v>
      </c>
      <c r="G76" s="18" t="n">
        <v>34.31549323</v>
      </c>
      <c r="H76" s="20" t="n">
        <v>2.59904355</v>
      </c>
      <c r="I76" s="18" t="n">
        <v>0</v>
      </c>
      <c r="J76" s="20" t="n">
        <v>0</v>
      </c>
      <c r="K76" s="18" t="n">
        <v>3.55720178</v>
      </c>
      <c r="L76" s="20" t="n">
        <v>0.9175648199999999</v>
      </c>
      <c r="M76" s="18" t="n">
        <v>0</v>
      </c>
      <c r="N76" s="20" t="n">
        <v>0</v>
      </c>
      <c r="O76" s="18" t="n">
        <v>0.20930328</v>
      </c>
      <c r="P76" s="20" t="n">
        <v>0.21266656</v>
      </c>
      <c r="Q76" s="18" t="n">
        <v>8.72166457</v>
      </c>
      <c r="R76" s="20" t="n">
        <v>1.76275252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36.14948213</v>
      </c>
      <c r="F80" s="20" t="n">
        <v>2.32403349</v>
      </c>
      <c r="G80" s="18" t="n">
        <v>63.85051787</v>
      </c>
      <c r="H80" s="20" t="n">
        <v>2.32403349</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32.87413016</v>
      </c>
      <c r="F44" s="20" t="n">
        <v>2.73750275</v>
      </c>
      <c r="G44" s="18" t="n">
        <v>54.59129724</v>
      </c>
      <c r="H44" s="20" t="n">
        <v>2.53498625</v>
      </c>
      <c r="I44" s="18" t="n">
        <v>0</v>
      </c>
      <c r="J44" s="20" t="n">
        <v>0</v>
      </c>
      <c r="K44" s="18" t="n">
        <v>3.56255824</v>
      </c>
      <c r="L44" s="20" t="n">
        <v>0.8231754100000001</v>
      </c>
      <c r="M44" s="18" t="n">
        <v>0</v>
      </c>
      <c r="N44" s="20" t="n">
        <v>0</v>
      </c>
      <c r="O44" s="18" t="n">
        <v>1.57434516</v>
      </c>
      <c r="P44" s="20" t="n">
        <v>0.88578477</v>
      </c>
      <c r="Q44" s="18" t="n">
        <v>7.39766921</v>
      </c>
      <c r="R44" s="20" t="n">
        <v>1.33119325</v>
      </c>
    </row>
    <row r="45" spans="1:18">
      <c r="A45" s="15" t="s">
        <v>468</v>
      </c>
      <c r="B45" s="17" t="n">
        <v>2670</v>
      </c>
      <c r="C45" s="18">
        <f>(2215.0/B45*100)</f>
        <v/>
      </c>
      <c r="D45" s="19" t="n">
        <v>455</v>
      </c>
      <c r="E45" s="18" t="n">
        <v>40.07738975</v>
      </c>
      <c r="F45" s="20" t="n">
        <v>2.46355581</v>
      </c>
      <c r="G45" s="18" t="n">
        <v>42.19855414</v>
      </c>
      <c r="H45" s="20" t="n">
        <v>2.79821329</v>
      </c>
      <c r="I45" s="18" t="n">
        <v>0</v>
      </c>
      <c r="J45" s="20" t="n">
        <v>0</v>
      </c>
      <c r="K45" s="18" t="n">
        <v>7.26374273</v>
      </c>
      <c r="L45" s="20" t="n">
        <v>1.31104525</v>
      </c>
      <c r="M45" s="18" t="n">
        <v>0.24260725</v>
      </c>
      <c r="N45" s="20" t="n">
        <v>0.2412764</v>
      </c>
      <c r="O45" s="18" t="n">
        <v>3.98682142</v>
      </c>
      <c r="P45" s="20" t="n">
        <v>1.00639731</v>
      </c>
      <c r="Q45" s="18" t="n">
        <v>6.23088471</v>
      </c>
      <c r="R45" s="20" t="n">
        <v>1.30526967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48.25541018</v>
      </c>
      <c r="F54" s="20" t="n">
        <v>2.28965248</v>
      </c>
      <c r="G54" s="18" t="n">
        <v>43.62034176</v>
      </c>
      <c r="H54" s="20" t="n">
        <v>2.44980238</v>
      </c>
      <c r="I54" s="18" t="n">
        <v>0</v>
      </c>
      <c r="J54" s="20" t="n">
        <v>0</v>
      </c>
      <c r="K54" s="18" t="n">
        <v>2.75923213</v>
      </c>
      <c r="L54" s="20" t="n">
        <v>0.79744808</v>
      </c>
      <c r="M54" s="18" t="n">
        <v>0</v>
      </c>
      <c r="N54" s="20" t="n">
        <v>0</v>
      </c>
      <c r="O54" s="18" t="n">
        <v>0</v>
      </c>
      <c r="P54" s="20" t="n">
        <v>0</v>
      </c>
      <c r="Q54" s="18" t="n">
        <v>5.36501592</v>
      </c>
      <c r="R54" s="20" t="n">
        <v>0.93793472</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66.96664068</v>
      </c>
      <c r="F56" s="20" t="n">
        <v>2.40594249</v>
      </c>
      <c r="G56" s="18" t="n">
        <v>29.00039648</v>
      </c>
      <c r="H56" s="20" t="n">
        <v>2.15012679</v>
      </c>
      <c r="I56" s="18" t="n">
        <v>0</v>
      </c>
      <c r="J56" s="20" t="n">
        <v>0</v>
      </c>
      <c r="K56" s="18" t="n">
        <v>1.98305438</v>
      </c>
      <c r="L56" s="20" t="n">
        <v>0.64519147</v>
      </c>
      <c r="M56" s="18" t="n">
        <v>0</v>
      </c>
      <c r="N56" s="20" t="n">
        <v>0</v>
      </c>
      <c r="O56" s="18" t="n">
        <v>0.37893194</v>
      </c>
      <c r="P56" s="20" t="n">
        <v>0.4035761</v>
      </c>
      <c r="Q56" s="18" t="n">
        <v>1.67097652</v>
      </c>
      <c r="R56" s="20" t="n">
        <v>0.58969825</v>
      </c>
    </row>
    <row r="57" spans="1:18">
      <c r="A57" s="15" t="s">
        <v>480</v>
      </c>
      <c r="B57" s="17" t="n">
        <v>3737</v>
      </c>
      <c r="C57" s="18">
        <f>(3101.0/B57*100)</f>
        <v/>
      </c>
      <c r="D57" s="19" t="n">
        <v>636</v>
      </c>
      <c r="E57" s="18" t="n">
        <v>36.41641562</v>
      </c>
      <c r="F57" s="20" t="n">
        <v>2.65315684</v>
      </c>
      <c r="G57" s="18" t="n">
        <v>59.58679061</v>
      </c>
      <c r="H57" s="20" t="n">
        <v>2.80870558</v>
      </c>
      <c r="I57" s="18" t="n">
        <v>0</v>
      </c>
      <c r="J57" s="20" t="n">
        <v>0</v>
      </c>
      <c r="K57" s="18" t="n">
        <v>2.35943911</v>
      </c>
      <c r="L57" s="20" t="n">
        <v>0.63750663</v>
      </c>
      <c r="M57" s="18" t="n">
        <v>0</v>
      </c>
      <c r="N57" s="20" t="n">
        <v>0</v>
      </c>
      <c r="O57" s="18" t="n">
        <v>0</v>
      </c>
      <c r="P57" s="20" t="n">
        <v>0</v>
      </c>
      <c r="Q57" s="18" t="n">
        <v>1.63735466</v>
      </c>
      <c r="R57" s="20" t="n">
        <v>0.54109901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45.54519344</v>
      </c>
      <c r="F59" s="20" t="n">
        <v>3.55500366</v>
      </c>
      <c r="G59" s="18" t="n">
        <v>50.42703173</v>
      </c>
      <c r="H59" s="20" t="n">
        <v>3.43019636</v>
      </c>
      <c r="I59" s="18" t="n">
        <v>0</v>
      </c>
      <c r="J59" s="20" t="n">
        <v>0</v>
      </c>
      <c r="K59" s="18" t="n">
        <v>1.99928024</v>
      </c>
      <c r="L59" s="20" t="n">
        <v>0.93237191</v>
      </c>
      <c r="M59" s="18" t="n">
        <v>0</v>
      </c>
      <c r="N59" s="20" t="n">
        <v>0</v>
      </c>
      <c r="O59" s="18" t="n">
        <v>0.76918756</v>
      </c>
      <c r="P59" s="20" t="n">
        <v>0.4102176</v>
      </c>
      <c r="Q59" s="18" t="n">
        <v>1.25930703</v>
      </c>
      <c r="R59" s="20" t="n">
        <v>0.56433788</v>
      </c>
    </row>
    <row r="60" spans="1:18">
      <c r="A60" s="15" t="s">
        <v>484</v>
      </c>
      <c r="B60" s="17" t="n">
        <v>2451</v>
      </c>
      <c r="C60" s="18">
        <f>(2048.0/B60*100)</f>
        <v/>
      </c>
      <c r="D60" s="19" t="n">
        <v>403</v>
      </c>
      <c r="E60" s="18" t="n">
        <v>32.13199964</v>
      </c>
      <c r="F60" s="20" t="n">
        <v>2.58870848</v>
      </c>
      <c r="G60" s="18" t="n">
        <v>51.86741508</v>
      </c>
      <c r="H60" s="20" t="n">
        <v>2.50566691</v>
      </c>
      <c r="I60" s="18" t="n">
        <v>0</v>
      </c>
      <c r="J60" s="20" t="n">
        <v>0</v>
      </c>
      <c r="K60" s="18" t="n">
        <v>3.36774275</v>
      </c>
      <c r="L60" s="20" t="n">
        <v>0.92795086</v>
      </c>
      <c r="M60" s="18" t="n">
        <v>0</v>
      </c>
      <c r="N60" s="20" t="n">
        <v>0</v>
      </c>
      <c r="O60" s="18" t="n">
        <v>3.5657494</v>
      </c>
      <c r="P60" s="20" t="n">
        <v>1.07845017</v>
      </c>
      <c r="Q60" s="18" t="n">
        <v>9.067093140000001</v>
      </c>
      <c r="R60" s="20" t="n">
        <v>1.52050082</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41.21194217</v>
      </c>
      <c r="F63" s="20" t="n">
        <v>3.01008119</v>
      </c>
      <c r="G63" s="18" t="n">
        <v>47.47362498</v>
      </c>
      <c r="H63" s="20" t="n">
        <v>3.23895572</v>
      </c>
      <c r="I63" s="18" t="n">
        <v>0</v>
      </c>
      <c r="J63" s="20" t="n">
        <v>0</v>
      </c>
      <c r="K63" s="18" t="n">
        <v>0.95402858</v>
      </c>
      <c r="L63" s="20" t="n">
        <v>0.40730377</v>
      </c>
      <c r="M63" s="18" t="n">
        <v>0</v>
      </c>
      <c r="N63" s="20" t="n">
        <v>0</v>
      </c>
      <c r="O63" s="18" t="n">
        <v>1.87617986</v>
      </c>
      <c r="P63" s="20" t="n">
        <v>0.82035875</v>
      </c>
      <c r="Q63" s="18" t="n">
        <v>8.484224409999999</v>
      </c>
      <c r="R63" s="20" t="n">
        <v>1.29443237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34.24388666</v>
      </c>
      <c r="F65" s="20" t="n">
        <v>2.8827615</v>
      </c>
      <c r="G65" s="18" t="n">
        <v>60.05953631</v>
      </c>
      <c r="H65" s="20" t="n">
        <v>2.88103014</v>
      </c>
      <c r="I65" s="18" t="n">
        <v>0</v>
      </c>
      <c r="J65" s="20" t="n">
        <v>0</v>
      </c>
      <c r="K65" s="18" t="n">
        <v>1.70602755</v>
      </c>
      <c r="L65" s="20" t="n">
        <v>0.77084198</v>
      </c>
      <c r="M65" s="18" t="n">
        <v>0</v>
      </c>
      <c r="N65" s="20" t="n">
        <v>0</v>
      </c>
      <c r="O65" s="18" t="n">
        <v>0.30281882</v>
      </c>
      <c r="P65" s="20" t="n">
        <v>0.30358345</v>
      </c>
      <c r="Q65" s="18" t="n">
        <v>3.68773066</v>
      </c>
      <c r="R65" s="20" t="n">
        <v>1.11916357</v>
      </c>
    </row>
    <row r="66" spans="1:18">
      <c r="A66" s="15" t="s">
        <v>490</v>
      </c>
      <c r="B66" s="17" t="n">
        <v>2634</v>
      </c>
      <c r="C66" s="18">
        <f>(2193.0/B66*100)</f>
        <v/>
      </c>
      <c r="D66" s="19" t="n">
        <v>441</v>
      </c>
      <c r="E66" s="18" t="n">
        <v>34.04056</v>
      </c>
      <c r="F66" s="20" t="n">
        <v>2.35008699</v>
      </c>
      <c r="G66" s="18" t="n">
        <v>56.35614988</v>
      </c>
      <c r="H66" s="20" t="n">
        <v>2.33357234</v>
      </c>
      <c r="I66" s="18" t="n">
        <v>0</v>
      </c>
      <c r="J66" s="20" t="n">
        <v>0</v>
      </c>
      <c r="K66" s="18" t="n">
        <v>3.91877905</v>
      </c>
      <c r="L66" s="20" t="n">
        <v>1.03277837</v>
      </c>
      <c r="M66" s="18" t="n">
        <v>2.4543153</v>
      </c>
      <c r="N66" s="20" t="n">
        <v>0.684122</v>
      </c>
      <c r="O66" s="18" t="n">
        <v>0</v>
      </c>
      <c r="P66" s="20" t="n">
        <v>0</v>
      </c>
      <c r="Q66" s="18" t="n">
        <v>3.23019576</v>
      </c>
      <c r="R66" s="20" t="n">
        <v>0.82044351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47.79178969</v>
      </c>
      <c r="F69" s="20" t="n">
        <v>5.1755488</v>
      </c>
      <c r="G69" s="18" t="n">
        <v>51.3130514</v>
      </c>
      <c r="H69" s="20" t="n">
        <v>5.10984632</v>
      </c>
      <c r="I69" s="18" t="n">
        <v>0</v>
      </c>
      <c r="J69" s="20" t="n">
        <v>0</v>
      </c>
      <c r="K69" s="18" t="n">
        <v>0.89515891</v>
      </c>
      <c r="L69" s="20" t="n">
        <v>0.87924255</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48.83324001</v>
      </c>
      <c r="F71" s="20" t="n">
        <v>3.05679332</v>
      </c>
      <c r="G71" s="18" t="n">
        <v>51.16675999</v>
      </c>
      <c r="H71" s="20" t="n">
        <v>3.05679332</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35.05453811</v>
      </c>
      <c r="F76" s="20" t="n">
        <v>2.73651193</v>
      </c>
      <c r="G76" s="18" t="n">
        <v>53.34962459</v>
      </c>
      <c r="H76" s="20" t="n">
        <v>2.51835058</v>
      </c>
      <c r="I76" s="18" t="n">
        <v>0</v>
      </c>
      <c r="J76" s="20" t="n">
        <v>0</v>
      </c>
      <c r="K76" s="18" t="n">
        <v>3.55720178</v>
      </c>
      <c r="L76" s="20" t="n">
        <v>0.9175648199999999</v>
      </c>
      <c r="M76" s="18" t="n">
        <v>0</v>
      </c>
      <c r="N76" s="20" t="n">
        <v>0</v>
      </c>
      <c r="O76" s="18" t="n">
        <v>0</v>
      </c>
      <c r="P76" s="20" t="n">
        <v>0</v>
      </c>
      <c r="Q76" s="18" t="n">
        <v>8.03863552</v>
      </c>
      <c r="R76" s="20" t="n">
        <v>1.73341333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21.15893511</v>
      </c>
      <c r="F80" s="20" t="n">
        <v>1.96133243</v>
      </c>
      <c r="G80" s="18" t="n">
        <v>78.84106489</v>
      </c>
      <c r="H80" s="20" t="n">
        <v>1.96133243</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19.41937419</v>
      </c>
      <c r="F81" s="20" t="n">
        <v>3.90309712</v>
      </c>
      <c r="G81" s="18" t="n">
        <v>72.76416063000001</v>
      </c>
      <c r="H81" s="20" t="n">
        <v>4.2951988</v>
      </c>
      <c r="I81" s="18" t="n">
        <v>0</v>
      </c>
      <c r="J81" s="20" t="n">
        <v>0</v>
      </c>
      <c r="K81" s="18" t="n">
        <v>3.01646827</v>
      </c>
      <c r="L81" s="20" t="n">
        <v>1.44934392</v>
      </c>
      <c r="M81" s="18" t="n">
        <v>0</v>
      </c>
      <c r="N81" s="20" t="n">
        <v>0</v>
      </c>
      <c r="O81" s="18" t="n">
        <v>0</v>
      </c>
      <c r="P81" s="20" t="n">
        <v>0</v>
      </c>
      <c r="Q81" s="18" t="n">
        <v>4.7999969</v>
      </c>
      <c r="R81" s="20" t="n">
        <v>1.9592306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27.97322239</v>
      </c>
      <c r="F44" s="20" t="n">
        <v>2.60309949</v>
      </c>
      <c r="G44" s="18" t="n">
        <v>58.83614634</v>
      </c>
      <c r="H44" s="20" t="n">
        <v>2.50280067</v>
      </c>
      <c r="I44" s="18" t="n">
        <v>0</v>
      </c>
      <c r="J44" s="20" t="n">
        <v>0</v>
      </c>
      <c r="K44" s="18" t="n">
        <v>3.56255824</v>
      </c>
      <c r="L44" s="20" t="n">
        <v>0.8231754100000001</v>
      </c>
      <c r="M44" s="18" t="n">
        <v>0</v>
      </c>
      <c r="N44" s="20" t="n">
        <v>0</v>
      </c>
      <c r="O44" s="18" t="n">
        <v>1.10715872</v>
      </c>
      <c r="P44" s="20" t="n">
        <v>0.60355223</v>
      </c>
      <c r="Q44" s="18" t="n">
        <v>8.52091431</v>
      </c>
      <c r="R44" s="20" t="n">
        <v>1.46657335</v>
      </c>
    </row>
    <row r="45" spans="1:18">
      <c r="A45" s="15" t="s">
        <v>468</v>
      </c>
      <c r="B45" s="17" t="n">
        <v>2670</v>
      </c>
      <c r="C45" s="18">
        <f>(2215.0/B45*100)</f>
        <v/>
      </c>
      <c r="D45" s="19" t="n">
        <v>455</v>
      </c>
      <c r="E45" s="18" t="n">
        <v>46.83216461</v>
      </c>
      <c r="F45" s="20" t="n">
        <v>2.94259344</v>
      </c>
      <c r="G45" s="18" t="n">
        <v>37.35210227</v>
      </c>
      <c r="H45" s="20" t="n">
        <v>2.76084585</v>
      </c>
      <c r="I45" s="18" t="n">
        <v>0</v>
      </c>
      <c r="J45" s="20" t="n">
        <v>0</v>
      </c>
      <c r="K45" s="18" t="n">
        <v>7.46147698</v>
      </c>
      <c r="L45" s="20" t="n">
        <v>1.31688637</v>
      </c>
      <c r="M45" s="18" t="n">
        <v>0</v>
      </c>
      <c r="N45" s="20" t="n">
        <v>0</v>
      </c>
      <c r="O45" s="18" t="n">
        <v>3.68064064</v>
      </c>
      <c r="P45" s="20" t="n">
        <v>1.06769298</v>
      </c>
      <c r="Q45" s="18" t="n">
        <v>4.6736155</v>
      </c>
      <c r="R45" s="20" t="n">
        <v>1.1588291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27.57676238</v>
      </c>
      <c r="F54" s="20" t="n">
        <v>2.47552716</v>
      </c>
      <c r="G54" s="18" t="n">
        <v>64.06018705</v>
      </c>
      <c r="H54" s="20" t="n">
        <v>2.57055331</v>
      </c>
      <c r="I54" s="18" t="n">
        <v>0</v>
      </c>
      <c r="J54" s="20" t="n">
        <v>0</v>
      </c>
      <c r="K54" s="18" t="n">
        <v>2.94419011</v>
      </c>
      <c r="L54" s="20" t="n">
        <v>0.81959257</v>
      </c>
      <c r="M54" s="18" t="n">
        <v>0</v>
      </c>
      <c r="N54" s="20" t="n">
        <v>0</v>
      </c>
      <c r="O54" s="18" t="n">
        <v>0</v>
      </c>
      <c r="P54" s="20" t="n">
        <v>0</v>
      </c>
      <c r="Q54" s="18" t="n">
        <v>5.41886045</v>
      </c>
      <c r="R54" s="20" t="n">
        <v>0.92939791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16.09537547</v>
      </c>
      <c r="F56" s="20" t="n">
        <v>1.71632918</v>
      </c>
      <c r="G56" s="18" t="n">
        <v>80.08248687</v>
      </c>
      <c r="H56" s="20" t="n">
        <v>1.73056255</v>
      </c>
      <c r="I56" s="18" t="n">
        <v>0</v>
      </c>
      <c r="J56" s="20" t="n">
        <v>0</v>
      </c>
      <c r="K56" s="18" t="n">
        <v>1.98305438</v>
      </c>
      <c r="L56" s="20" t="n">
        <v>0.64519147</v>
      </c>
      <c r="M56" s="18" t="n">
        <v>0</v>
      </c>
      <c r="N56" s="20" t="n">
        <v>0</v>
      </c>
      <c r="O56" s="18" t="n">
        <v>0.37893194</v>
      </c>
      <c r="P56" s="20" t="n">
        <v>0.4035761</v>
      </c>
      <c r="Q56" s="18" t="n">
        <v>1.46015133</v>
      </c>
      <c r="R56" s="20" t="n">
        <v>0.43705281</v>
      </c>
    </row>
    <row r="57" spans="1:18">
      <c r="A57" s="15" t="s">
        <v>480</v>
      </c>
      <c r="B57" s="17" t="n">
        <v>3737</v>
      </c>
      <c r="C57" s="18">
        <f>(3101.0/B57*100)</f>
        <v/>
      </c>
      <c r="D57" s="19" t="n">
        <v>636</v>
      </c>
      <c r="E57" s="18" t="n">
        <v>26.38978845</v>
      </c>
      <c r="F57" s="20" t="n">
        <v>2.31257211</v>
      </c>
      <c r="G57" s="18" t="n">
        <v>68.93245446</v>
      </c>
      <c r="H57" s="20" t="n">
        <v>2.46129225</v>
      </c>
      <c r="I57" s="18" t="n">
        <v>0</v>
      </c>
      <c r="J57" s="20" t="n">
        <v>0</v>
      </c>
      <c r="K57" s="18" t="n">
        <v>2.35943911</v>
      </c>
      <c r="L57" s="20" t="n">
        <v>0.63750663</v>
      </c>
      <c r="M57" s="18" t="n">
        <v>0</v>
      </c>
      <c r="N57" s="20" t="n">
        <v>0</v>
      </c>
      <c r="O57" s="18" t="n">
        <v>0</v>
      </c>
      <c r="P57" s="20" t="n">
        <v>0</v>
      </c>
      <c r="Q57" s="18" t="n">
        <v>2.31831799</v>
      </c>
      <c r="R57" s="20" t="n">
        <v>0.73233087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44.83065578</v>
      </c>
      <c r="F59" s="20" t="n">
        <v>2.98110467</v>
      </c>
      <c r="G59" s="18" t="n">
        <v>48.33277131</v>
      </c>
      <c r="H59" s="20" t="n">
        <v>3.17035888</v>
      </c>
      <c r="I59" s="18" t="n">
        <v>0</v>
      </c>
      <c r="J59" s="20" t="n">
        <v>0</v>
      </c>
      <c r="K59" s="18" t="n">
        <v>1.99928024</v>
      </c>
      <c r="L59" s="20" t="n">
        <v>0.93237191</v>
      </c>
      <c r="M59" s="18" t="n">
        <v>0</v>
      </c>
      <c r="N59" s="20" t="n">
        <v>0</v>
      </c>
      <c r="O59" s="18" t="n">
        <v>2.50666573</v>
      </c>
      <c r="P59" s="20" t="n">
        <v>0.89719984</v>
      </c>
      <c r="Q59" s="18" t="n">
        <v>2.33062694</v>
      </c>
      <c r="R59" s="20" t="n">
        <v>0.9569250500000001</v>
      </c>
    </row>
    <row r="60" spans="1:18">
      <c r="A60" s="15" t="s">
        <v>484</v>
      </c>
      <c r="B60" s="17" t="n">
        <v>2451</v>
      </c>
      <c r="C60" s="18">
        <f>(2048.0/B60*100)</f>
        <v/>
      </c>
      <c r="D60" s="19" t="n">
        <v>403</v>
      </c>
      <c r="E60" s="18" t="n">
        <v>36.76773424</v>
      </c>
      <c r="F60" s="20" t="n">
        <v>2.8741215</v>
      </c>
      <c r="G60" s="18" t="n">
        <v>45.44545975</v>
      </c>
      <c r="H60" s="20" t="n">
        <v>2.59292519</v>
      </c>
      <c r="I60" s="18" t="n">
        <v>0</v>
      </c>
      <c r="J60" s="20" t="n">
        <v>0</v>
      </c>
      <c r="K60" s="18" t="n">
        <v>3.63297071</v>
      </c>
      <c r="L60" s="20" t="n">
        <v>0.96005388</v>
      </c>
      <c r="M60" s="18" t="n">
        <v>0</v>
      </c>
      <c r="N60" s="20" t="n">
        <v>0</v>
      </c>
      <c r="O60" s="18" t="n">
        <v>4.1643042</v>
      </c>
      <c r="P60" s="20" t="n">
        <v>1.13311003</v>
      </c>
      <c r="Q60" s="18" t="n">
        <v>9.98953111</v>
      </c>
      <c r="R60" s="20" t="n">
        <v>1.58886037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34.13262104</v>
      </c>
      <c r="F63" s="20" t="n">
        <v>2.64380318</v>
      </c>
      <c r="G63" s="18" t="n">
        <v>55.6676584</v>
      </c>
      <c r="H63" s="20" t="n">
        <v>3.08441347</v>
      </c>
      <c r="I63" s="18" t="n">
        <v>0</v>
      </c>
      <c r="J63" s="20" t="n">
        <v>0</v>
      </c>
      <c r="K63" s="18" t="n">
        <v>0.95402858</v>
      </c>
      <c r="L63" s="20" t="n">
        <v>0.40730377</v>
      </c>
      <c r="M63" s="18" t="n">
        <v>0</v>
      </c>
      <c r="N63" s="20" t="n">
        <v>0</v>
      </c>
      <c r="O63" s="18" t="n">
        <v>0.71878488</v>
      </c>
      <c r="P63" s="20" t="n">
        <v>0.42014384</v>
      </c>
      <c r="Q63" s="18" t="n">
        <v>8.52690709</v>
      </c>
      <c r="R63" s="20" t="n">
        <v>1.49491985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26.24058668</v>
      </c>
      <c r="F65" s="20" t="n">
        <v>2.32984371</v>
      </c>
      <c r="G65" s="18" t="n">
        <v>67.16019407</v>
      </c>
      <c r="H65" s="20" t="n">
        <v>2.42904648</v>
      </c>
      <c r="I65" s="18" t="n">
        <v>0</v>
      </c>
      <c r="J65" s="20" t="n">
        <v>0</v>
      </c>
      <c r="K65" s="18" t="n">
        <v>1.70602755</v>
      </c>
      <c r="L65" s="20" t="n">
        <v>0.77084198</v>
      </c>
      <c r="M65" s="18" t="n">
        <v>0</v>
      </c>
      <c r="N65" s="20" t="n">
        <v>0</v>
      </c>
      <c r="O65" s="18" t="n">
        <v>0.30281882</v>
      </c>
      <c r="P65" s="20" t="n">
        <v>0.30358345</v>
      </c>
      <c r="Q65" s="18" t="n">
        <v>4.59037289</v>
      </c>
      <c r="R65" s="20" t="n">
        <v>1.18651338</v>
      </c>
    </row>
    <row r="66" spans="1:18">
      <c r="A66" s="15" t="s">
        <v>490</v>
      </c>
      <c r="B66" s="17" t="n">
        <v>2634</v>
      </c>
      <c r="C66" s="18">
        <f>(2193.0/B66*100)</f>
        <v/>
      </c>
      <c r="D66" s="19" t="n">
        <v>441</v>
      </c>
      <c r="E66" s="18" t="n">
        <v>27.81379099</v>
      </c>
      <c r="F66" s="20" t="n">
        <v>2.257461</v>
      </c>
      <c r="G66" s="18" t="n">
        <v>63.98039472</v>
      </c>
      <c r="H66" s="20" t="n">
        <v>2.38713319</v>
      </c>
      <c r="I66" s="18" t="n">
        <v>0</v>
      </c>
      <c r="J66" s="20" t="n">
        <v>0</v>
      </c>
      <c r="K66" s="18" t="n">
        <v>3.91877905</v>
      </c>
      <c r="L66" s="20" t="n">
        <v>1.03277837</v>
      </c>
      <c r="M66" s="18" t="n">
        <v>0.55853385</v>
      </c>
      <c r="N66" s="20" t="n">
        <v>0.32345567</v>
      </c>
      <c r="O66" s="18" t="n">
        <v>0</v>
      </c>
      <c r="P66" s="20" t="n">
        <v>0</v>
      </c>
      <c r="Q66" s="18" t="n">
        <v>3.7285014</v>
      </c>
      <c r="R66" s="20" t="n">
        <v>0.9907272499999999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23.97916196</v>
      </c>
      <c r="F69" s="20" t="n">
        <v>5.07249517</v>
      </c>
      <c r="G69" s="18" t="n">
        <v>75.12567912999999</v>
      </c>
      <c r="H69" s="20" t="n">
        <v>5.01852899</v>
      </c>
      <c r="I69" s="18" t="n">
        <v>0</v>
      </c>
      <c r="J69" s="20" t="n">
        <v>0</v>
      </c>
      <c r="K69" s="18" t="n">
        <v>0.89515891</v>
      </c>
      <c r="L69" s="20" t="n">
        <v>0.87924255</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45.15934326</v>
      </c>
      <c r="F71" s="20" t="n">
        <v>2.50079558</v>
      </c>
      <c r="G71" s="18" t="n">
        <v>54.84065674</v>
      </c>
      <c r="H71" s="20" t="n">
        <v>2.50079558</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16.9863493</v>
      </c>
      <c r="F76" s="20" t="n">
        <v>2.38786209</v>
      </c>
      <c r="G76" s="18" t="n">
        <v>70.67098142</v>
      </c>
      <c r="H76" s="20" t="n">
        <v>3.11018447</v>
      </c>
      <c r="I76" s="18" t="n">
        <v>0</v>
      </c>
      <c r="J76" s="20" t="n">
        <v>0</v>
      </c>
      <c r="K76" s="18" t="n">
        <v>3.55720178</v>
      </c>
      <c r="L76" s="20" t="n">
        <v>0.9175648199999999</v>
      </c>
      <c r="M76" s="18" t="n">
        <v>0</v>
      </c>
      <c r="N76" s="20" t="n">
        <v>0</v>
      </c>
      <c r="O76" s="18" t="n">
        <v>0</v>
      </c>
      <c r="P76" s="20" t="n">
        <v>0</v>
      </c>
      <c r="Q76" s="18" t="n">
        <v>8.785467499999999</v>
      </c>
      <c r="R76" s="20" t="n">
        <v>1.83195747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870</v>
      </c>
      <c r="C81" s="18">
        <f>(723.0/B81*100)</f>
        <v/>
      </c>
      <c r="D81" s="19" t="n">
        <v>147</v>
      </c>
      <c r="E81" s="18" t="n">
        <v>18.46319885</v>
      </c>
      <c r="F81" s="20" t="n">
        <v>2.72772539</v>
      </c>
      <c r="G81" s="18" t="n">
        <v>72.17767922</v>
      </c>
      <c r="H81" s="20" t="n">
        <v>3.82708833</v>
      </c>
      <c r="I81" s="18" t="n">
        <v>0</v>
      </c>
      <c r="J81" s="20" t="n">
        <v>0</v>
      </c>
      <c r="K81" s="18" t="n">
        <v>3.01646827</v>
      </c>
      <c r="L81" s="20" t="n">
        <v>1.44934392</v>
      </c>
      <c r="M81" s="18" t="n">
        <v>0</v>
      </c>
      <c r="N81" s="20" t="n">
        <v>0</v>
      </c>
      <c r="O81" s="18" t="n">
        <v>0</v>
      </c>
      <c r="P81" s="20" t="n">
        <v>0</v>
      </c>
      <c r="Q81" s="18" t="n">
        <v>6.34265365</v>
      </c>
      <c r="R81" s="20" t="n">
        <v>2.14939208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19.36079602</v>
      </c>
      <c r="F44" s="20" t="n">
        <v>1.98845643</v>
      </c>
      <c r="G44" s="18" t="n">
        <v>73.10007625999999</v>
      </c>
      <c r="H44" s="20" t="n">
        <v>2.01449902</v>
      </c>
      <c r="I44" s="18" t="n">
        <v>0</v>
      </c>
      <c r="J44" s="20" t="n">
        <v>0</v>
      </c>
      <c r="K44" s="18" t="n">
        <v>3.56255824</v>
      </c>
      <c r="L44" s="20" t="n">
        <v>0.8231754100000001</v>
      </c>
      <c r="M44" s="18" t="n">
        <v>0</v>
      </c>
      <c r="N44" s="20" t="n">
        <v>0</v>
      </c>
      <c r="O44" s="18" t="n">
        <v>0.29127581</v>
      </c>
      <c r="P44" s="20" t="n">
        <v>0.29488932</v>
      </c>
      <c r="Q44" s="18" t="n">
        <v>3.68529368</v>
      </c>
      <c r="R44" s="20" t="n">
        <v>1.03087111</v>
      </c>
    </row>
    <row r="45" spans="1:18">
      <c r="A45" s="15" t="s">
        <v>468</v>
      </c>
      <c r="B45" s="17" t="n">
        <v>2670</v>
      </c>
      <c r="C45" s="18">
        <f>(2215.0/B45*100)</f>
        <v/>
      </c>
      <c r="D45" s="19" t="n">
        <v>455</v>
      </c>
      <c r="E45" s="18" t="n">
        <v>31.10727764</v>
      </c>
      <c r="F45" s="20" t="n">
        <v>2.26640605</v>
      </c>
      <c r="G45" s="18" t="n">
        <v>53.18453072</v>
      </c>
      <c r="H45" s="20" t="n">
        <v>2.52596084</v>
      </c>
      <c r="I45" s="18" t="n">
        <v>0</v>
      </c>
      <c r="J45" s="20" t="n">
        <v>0</v>
      </c>
      <c r="K45" s="18" t="n">
        <v>7.78129634</v>
      </c>
      <c r="L45" s="20" t="n">
        <v>1.34651366</v>
      </c>
      <c r="M45" s="18" t="n">
        <v>0</v>
      </c>
      <c r="N45" s="20" t="n">
        <v>0</v>
      </c>
      <c r="O45" s="18" t="n">
        <v>3.36546452</v>
      </c>
      <c r="P45" s="20" t="n">
        <v>0.88748317</v>
      </c>
      <c r="Q45" s="18" t="n">
        <v>4.56143078</v>
      </c>
      <c r="R45" s="20" t="n">
        <v>1.12923656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29.87771669</v>
      </c>
      <c r="F54" s="20" t="n">
        <v>2.42994813</v>
      </c>
      <c r="G54" s="18" t="n">
        <v>64.46108221</v>
      </c>
      <c r="H54" s="20" t="n">
        <v>2.62913</v>
      </c>
      <c r="I54" s="18" t="n">
        <v>0</v>
      </c>
      <c r="J54" s="20" t="n">
        <v>0</v>
      </c>
      <c r="K54" s="18" t="n">
        <v>3.15835906</v>
      </c>
      <c r="L54" s="20" t="n">
        <v>0.8459829800000001</v>
      </c>
      <c r="M54" s="18" t="n">
        <v>0</v>
      </c>
      <c r="N54" s="20" t="n">
        <v>0</v>
      </c>
      <c r="O54" s="18" t="n">
        <v>0.17103059</v>
      </c>
      <c r="P54" s="20" t="n">
        <v>0.17098231</v>
      </c>
      <c r="Q54" s="18" t="n">
        <v>2.33181145</v>
      </c>
      <c r="R54" s="20" t="n">
        <v>0.70862649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32.22539679</v>
      </c>
      <c r="F56" s="20" t="n">
        <v>2.51399694</v>
      </c>
      <c r="G56" s="18" t="n">
        <v>64.27619622</v>
      </c>
      <c r="H56" s="20" t="n">
        <v>2.59103993</v>
      </c>
      <c r="I56" s="18" t="n">
        <v>0</v>
      </c>
      <c r="J56" s="20" t="n">
        <v>0</v>
      </c>
      <c r="K56" s="18" t="n">
        <v>2.36198632</v>
      </c>
      <c r="L56" s="20" t="n">
        <v>0.76567621</v>
      </c>
      <c r="M56" s="18" t="n">
        <v>0</v>
      </c>
      <c r="N56" s="20" t="n">
        <v>0</v>
      </c>
      <c r="O56" s="18" t="n">
        <v>0</v>
      </c>
      <c r="P56" s="20" t="n">
        <v>0</v>
      </c>
      <c r="Q56" s="18" t="n">
        <v>1.13642067</v>
      </c>
      <c r="R56" s="20" t="n">
        <v>0.42143803</v>
      </c>
    </row>
    <row r="57" spans="1:18">
      <c r="A57" s="15" t="s">
        <v>480</v>
      </c>
      <c r="B57" s="17" t="n">
        <v>3737</v>
      </c>
      <c r="C57" s="18">
        <f>(3101.0/B57*100)</f>
        <v/>
      </c>
      <c r="D57" s="19" t="n">
        <v>636</v>
      </c>
      <c r="E57" s="18" t="n">
        <v>34.03189578</v>
      </c>
      <c r="F57" s="20" t="n">
        <v>2.39213816</v>
      </c>
      <c r="G57" s="18" t="n">
        <v>61.41356905</v>
      </c>
      <c r="H57" s="20" t="n">
        <v>2.43171111</v>
      </c>
      <c r="I57" s="18" t="n">
        <v>0</v>
      </c>
      <c r="J57" s="20" t="n">
        <v>0</v>
      </c>
      <c r="K57" s="18" t="n">
        <v>2.58577702</v>
      </c>
      <c r="L57" s="20" t="n">
        <v>0.66020768</v>
      </c>
      <c r="M57" s="18" t="n">
        <v>0</v>
      </c>
      <c r="N57" s="20" t="n">
        <v>0</v>
      </c>
      <c r="O57" s="18" t="n">
        <v>0.26520896</v>
      </c>
      <c r="P57" s="20" t="n">
        <v>0.26519479</v>
      </c>
      <c r="Q57" s="18" t="n">
        <v>1.70354918</v>
      </c>
      <c r="R57" s="20" t="n">
        <v>0.68469702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24.75874875</v>
      </c>
      <c r="F59" s="20" t="n">
        <v>2.32310089</v>
      </c>
      <c r="G59" s="18" t="n">
        <v>70.40302281</v>
      </c>
      <c r="H59" s="20" t="n">
        <v>2.64192307</v>
      </c>
      <c r="I59" s="18" t="n">
        <v>0</v>
      </c>
      <c r="J59" s="20" t="n">
        <v>0</v>
      </c>
      <c r="K59" s="18" t="n">
        <v>2.11116193</v>
      </c>
      <c r="L59" s="20" t="n">
        <v>0.93830839</v>
      </c>
      <c r="M59" s="18" t="n">
        <v>0</v>
      </c>
      <c r="N59" s="20" t="n">
        <v>0</v>
      </c>
      <c r="O59" s="18" t="n">
        <v>1.16344826</v>
      </c>
      <c r="P59" s="20" t="n">
        <v>0.51075227</v>
      </c>
      <c r="Q59" s="18" t="n">
        <v>1.56361825</v>
      </c>
      <c r="R59" s="20" t="n">
        <v>0.63134331</v>
      </c>
    </row>
    <row r="60" spans="1:18">
      <c r="A60" s="15" t="s">
        <v>484</v>
      </c>
      <c r="B60" s="17" t="n">
        <v>2451</v>
      </c>
      <c r="C60" s="18">
        <f>(2048.0/B60*100)</f>
        <v/>
      </c>
      <c r="D60" s="19" t="n">
        <v>403</v>
      </c>
      <c r="E60" s="18" t="n">
        <v>32.85469701</v>
      </c>
      <c r="F60" s="20" t="n">
        <v>2.72507492</v>
      </c>
      <c r="G60" s="18" t="n">
        <v>45.10545677</v>
      </c>
      <c r="H60" s="20" t="n">
        <v>2.84482489</v>
      </c>
      <c r="I60" s="18" t="n">
        <v>0</v>
      </c>
      <c r="J60" s="20" t="n">
        <v>0</v>
      </c>
      <c r="K60" s="18" t="n">
        <v>4.34436176</v>
      </c>
      <c r="L60" s="20" t="n">
        <v>1.06244054</v>
      </c>
      <c r="M60" s="18" t="n">
        <v>0</v>
      </c>
      <c r="N60" s="20" t="n">
        <v>0</v>
      </c>
      <c r="O60" s="18" t="n">
        <v>5.09116202</v>
      </c>
      <c r="P60" s="20" t="n">
        <v>1.67407858</v>
      </c>
      <c r="Q60" s="18" t="n">
        <v>12.60432244</v>
      </c>
      <c r="R60" s="20" t="n">
        <v>1.86058955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28.38919337</v>
      </c>
      <c r="F63" s="20" t="n">
        <v>2.30854705</v>
      </c>
      <c r="G63" s="18" t="n">
        <v>65.35858419</v>
      </c>
      <c r="H63" s="20" t="n">
        <v>2.61177925</v>
      </c>
      <c r="I63" s="18" t="n">
        <v>0</v>
      </c>
      <c r="J63" s="20" t="n">
        <v>0</v>
      </c>
      <c r="K63" s="18" t="n">
        <v>1.39067708</v>
      </c>
      <c r="L63" s="20" t="n">
        <v>0.43915917</v>
      </c>
      <c r="M63" s="18" t="n">
        <v>0</v>
      </c>
      <c r="N63" s="20" t="n">
        <v>0</v>
      </c>
      <c r="O63" s="18" t="n">
        <v>0.71536486</v>
      </c>
      <c r="P63" s="20" t="n">
        <v>0.52046163</v>
      </c>
      <c r="Q63" s="18" t="n">
        <v>4.1461805</v>
      </c>
      <c r="R63" s="20" t="n">
        <v>0.87453852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30.96377293</v>
      </c>
      <c r="F65" s="20" t="n">
        <v>2.7808602</v>
      </c>
      <c r="G65" s="18" t="n">
        <v>64.42080873</v>
      </c>
      <c r="H65" s="20" t="n">
        <v>2.7599131</v>
      </c>
      <c r="I65" s="18" t="n">
        <v>0</v>
      </c>
      <c r="J65" s="20" t="n">
        <v>0</v>
      </c>
      <c r="K65" s="18" t="n">
        <v>2.13745856</v>
      </c>
      <c r="L65" s="20" t="n">
        <v>0.87220349</v>
      </c>
      <c r="M65" s="18" t="n">
        <v>0</v>
      </c>
      <c r="N65" s="20" t="n">
        <v>0</v>
      </c>
      <c r="O65" s="18" t="n">
        <v>0</v>
      </c>
      <c r="P65" s="20" t="n">
        <v>0</v>
      </c>
      <c r="Q65" s="18" t="n">
        <v>2.47795979</v>
      </c>
      <c r="R65" s="20" t="n">
        <v>0.94048163</v>
      </c>
    </row>
    <row r="66" spans="1:18">
      <c r="A66" s="15" t="s">
        <v>490</v>
      </c>
      <c r="B66" s="17" t="n">
        <v>2634</v>
      </c>
      <c r="C66" s="18">
        <f>(2193.0/B66*100)</f>
        <v/>
      </c>
      <c r="D66" s="19" t="n">
        <v>441</v>
      </c>
      <c r="E66" s="18" t="n">
        <v>27.74844168</v>
      </c>
      <c r="F66" s="20" t="n">
        <v>2.54533471</v>
      </c>
      <c r="G66" s="18" t="n">
        <v>64.68868929999999</v>
      </c>
      <c r="H66" s="20" t="n">
        <v>2.4317349</v>
      </c>
      <c r="I66" s="18" t="n">
        <v>0</v>
      </c>
      <c r="J66" s="20" t="n">
        <v>0</v>
      </c>
      <c r="K66" s="18" t="n">
        <v>5.31747021</v>
      </c>
      <c r="L66" s="20" t="n">
        <v>1.04076688</v>
      </c>
      <c r="M66" s="18" t="n">
        <v>0.51227144</v>
      </c>
      <c r="N66" s="20" t="n">
        <v>0.280784</v>
      </c>
      <c r="O66" s="18" t="n">
        <v>0</v>
      </c>
      <c r="P66" s="20" t="n">
        <v>0</v>
      </c>
      <c r="Q66" s="18" t="n">
        <v>1.73312736</v>
      </c>
      <c r="R66" s="20" t="n">
        <v>0.58585574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30.08970434</v>
      </c>
      <c r="F69" s="20" t="n">
        <v>3.81276737</v>
      </c>
      <c r="G69" s="18" t="n">
        <v>67.44892302</v>
      </c>
      <c r="H69" s="20" t="n">
        <v>3.65979</v>
      </c>
      <c r="I69" s="18" t="n">
        <v>0</v>
      </c>
      <c r="J69" s="20" t="n">
        <v>0</v>
      </c>
      <c r="K69" s="18" t="n">
        <v>0.89515891</v>
      </c>
      <c r="L69" s="20" t="n">
        <v>0.87924255</v>
      </c>
      <c r="M69" s="18" t="n">
        <v>0</v>
      </c>
      <c r="N69" s="20" t="n">
        <v>0</v>
      </c>
      <c r="O69" s="18" t="n">
        <v>0</v>
      </c>
      <c r="P69" s="20" t="n">
        <v>0</v>
      </c>
      <c r="Q69" s="18" t="n">
        <v>1.56621373</v>
      </c>
      <c r="R69" s="20" t="n">
        <v>1.06132426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41.5692438</v>
      </c>
      <c r="F71" s="20" t="n">
        <v>2.94816288</v>
      </c>
      <c r="G71" s="18" t="n">
        <v>58.4307562</v>
      </c>
      <c r="H71" s="20" t="n">
        <v>2.94816288</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18.99041355</v>
      </c>
      <c r="F76" s="20" t="n">
        <v>2.32067322</v>
      </c>
      <c r="G76" s="18" t="n">
        <v>73.70469203</v>
      </c>
      <c r="H76" s="20" t="n">
        <v>2.76201887</v>
      </c>
      <c r="I76" s="18" t="n">
        <v>0</v>
      </c>
      <c r="J76" s="20" t="n">
        <v>0</v>
      </c>
      <c r="K76" s="18" t="n">
        <v>3.68191029</v>
      </c>
      <c r="L76" s="20" t="n">
        <v>0.9169644300000001</v>
      </c>
      <c r="M76" s="18" t="n">
        <v>0</v>
      </c>
      <c r="N76" s="20" t="n">
        <v>0</v>
      </c>
      <c r="O76" s="18" t="n">
        <v>0</v>
      </c>
      <c r="P76" s="20" t="n">
        <v>0</v>
      </c>
      <c r="Q76" s="18" t="n">
        <v>3.62298414</v>
      </c>
      <c r="R76" s="20" t="n">
        <v>1.14442463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870</v>
      </c>
      <c r="C81" s="18">
        <f>(723.0/B81*100)</f>
        <v/>
      </c>
      <c r="D81" s="19" t="n">
        <v>147</v>
      </c>
      <c r="E81" s="18" t="n">
        <v>19.01526745</v>
      </c>
      <c r="F81" s="20" t="n">
        <v>3.30652084</v>
      </c>
      <c r="G81" s="18" t="n">
        <v>75.37932821</v>
      </c>
      <c r="H81" s="20" t="n">
        <v>3.65654042</v>
      </c>
      <c r="I81" s="18" t="n">
        <v>0</v>
      </c>
      <c r="J81" s="20" t="n">
        <v>0</v>
      </c>
      <c r="K81" s="18" t="n">
        <v>3.63805599</v>
      </c>
      <c r="L81" s="20" t="n">
        <v>1.53569149</v>
      </c>
      <c r="M81" s="18" t="n">
        <v>0</v>
      </c>
      <c r="N81" s="20" t="n">
        <v>0</v>
      </c>
      <c r="O81" s="18" t="n">
        <v>0</v>
      </c>
      <c r="P81" s="20" t="n">
        <v>0</v>
      </c>
      <c r="Q81" s="18" t="n">
        <v>1.96734835</v>
      </c>
      <c r="R81" s="20" t="n">
        <v>1.09519093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58.26057075</v>
      </c>
      <c r="F44" s="20" t="n">
        <v>2.77827477</v>
      </c>
      <c r="G44" s="18" t="n">
        <v>32.72633739</v>
      </c>
      <c r="H44" s="20" t="n">
        <v>2.771948</v>
      </c>
      <c r="I44" s="18" t="n">
        <v>0</v>
      </c>
      <c r="J44" s="20" t="n">
        <v>0</v>
      </c>
      <c r="K44" s="18" t="n">
        <v>3.56255824</v>
      </c>
      <c r="L44" s="20" t="n">
        <v>0.8231754100000001</v>
      </c>
      <c r="M44" s="18" t="n">
        <v>0</v>
      </c>
      <c r="N44" s="20" t="n">
        <v>0</v>
      </c>
      <c r="O44" s="18" t="n">
        <v>1.72112622</v>
      </c>
      <c r="P44" s="20" t="n">
        <v>0.71038667</v>
      </c>
      <c r="Q44" s="18" t="n">
        <v>3.7294074</v>
      </c>
      <c r="R44" s="20" t="n">
        <v>1.03905712</v>
      </c>
    </row>
    <row r="45" spans="1:18">
      <c r="A45" s="15" t="s">
        <v>468</v>
      </c>
      <c r="B45" s="17" t="n">
        <v>2670</v>
      </c>
      <c r="C45" s="18">
        <f>(2215.0/B45*100)</f>
        <v/>
      </c>
      <c r="D45" s="19" t="n">
        <v>455</v>
      </c>
      <c r="E45" s="18" t="n">
        <v>52.25716806</v>
      </c>
      <c r="F45" s="20" t="n">
        <v>2.26710872</v>
      </c>
      <c r="G45" s="18" t="n">
        <v>31.20379995</v>
      </c>
      <c r="H45" s="20" t="n">
        <v>2.14928174</v>
      </c>
      <c r="I45" s="18" t="n">
        <v>0</v>
      </c>
      <c r="J45" s="20" t="n">
        <v>0</v>
      </c>
      <c r="K45" s="18" t="n">
        <v>8.31360316</v>
      </c>
      <c r="L45" s="20" t="n">
        <v>1.40704048</v>
      </c>
      <c r="M45" s="18" t="n">
        <v>0</v>
      </c>
      <c r="N45" s="20" t="n">
        <v>0</v>
      </c>
      <c r="O45" s="18" t="n">
        <v>4.3220793</v>
      </c>
      <c r="P45" s="20" t="n">
        <v>0.78778093</v>
      </c>
      <c r="Q45" s="18" t="n">
        <v>3.90334953</v>
      </c>
      <c r="R45" s="20" t="n">
        <v>1.04115517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64.62317086</v>
      </c>
      <c r="F54" s="20" t="n">
        <v>2.33685985</v>
      </c>
      <c r="G54" s="18" t="n">
        <v>30.71046093</v>
      </c>
      <c r="H54" s="20" t="n">
        <v>2.34309985</v>
      </c>
      <c r="I54" s="18" t="n">
        <v>0</v>
      </c>
      <c r="J54" s="20" t="n">
        <v>0</v>
      </c>
      <c r="K54" s="18" t="n">
        <v>3.15835906</v>
      </c>
      <c r="L54" s="20" t="n">
        <v>0.8459829800000001</v>
      </c>
      <c r="M54" s="18" t="n">
        <v>0</v>
      </c>
      <c r="N54" s="20" t="n">
        <v>0</v>
      </c>
      <c r="O54" s="18" t="n">
        <v>0.38633258</v>
      </c>
      <c r="P54" s="20" t="n">
        <v>0.29581787</v>
      </c>
      <c r="Q54" s="18" t="n">
        <v>1.12167657</v>
      </c>
      <c r="R54" s="20" t="n">
        <v>0.52485043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68.05319324</v>
      </c>
      <c r="F56" s="20" t="n">
        <v>1.89851672</v>
      </c>
      <c r="G56" s="18" t="n">
        <v>28.69440426</v>
      </c>
      <c r="H56" s="20" t="n">
        <v>1.77416033</v>
      </c>
      <c r="I56" s="18" t="n">
        <v>0</v>
      </c>
      <c r="J56" s="20" t="n">
        <v>0</v>
      </c>
      <c r="K56" s="18" t="n">
        <v>2.36198632</v>
      </c>
      <c r="L56" s="20" t="n">
        <v>0.76567621</v>
      </c>
      <c r="M56" s="18" t="n">
        <v>0</v>
      </c>
      <c r="N56" s="20" t="n">
        <v>0</v>
      </c>
      <c r="O56" s="18" t="n">
        <v>0</v>
      </c>
      <c r="P56" s="20" t="n">
        <v>0</v>
      </c>
      <c r="Q56" s="18" t="n">
        <v>0.89041618</v>
      </c>
      <c r="R56" s="20" t="n">
        <v>0.36647383</v>
      </c>
    </row>
    <row r="57" spans="1:18">
      <c r="A57" s="15" t="s">
        <v>480</v>
      </c>
      <c r="B57" s="17" t="n">
        <v>3737</v>
      </c>
      <c r="C57" s="18">
        <f>(3101.0/B57*100)</f>
        <v/>
      </c>
      <c r="D57" s="19" t="n">
        <v>636</v>
      </c>
      <c r="E57" s="18" t="n">
        <v>64.2603659</v>
      </c>
      <c r="F57" s="20" t="n">
        <v>2.20978789</v>
      </c>
      <c r="G57" s="18" t="n">
        <v>31.02447888</v>
      </c>
      <c r="H57" s="20" t="n">
        <v>2.17586291</v>
      </c>
      <c r="I57" s="18" t="n">
        <v>0</v>
      </c>
      <c r="J57" s="20" t="n">
        <v>0</v>
      </c>
      <c r="K57" s="18" t="n">
        <v>2.58577702</v>
      </c>
      <c r="L57" s="20" t="n">
        <v>0.66020768</v>
      </c>
      <c r="M57" s="18" t="n">
        <v>0</v>
      </c>
      <c r="N57" s="20" t="n">
        <v>0</v>
      </c>
      <c r="O57" s="18" t="n">
        <v>0.34618282</v>
      </c>
      <c r="P57" s="20" t="n">
        <v>0.27738497</v>
      </c>
      <c r="Q57" s="18" t="n">
        <v>1.78319538</v>
      </c>
      <c r="R57" s="20" t="n">
        <v>0.62279001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78.59386644</v>
      </c>
      <c r="F59" s="20" t="n">
        <v>2.42954564</v>
      </c>
      <c r="G59" s="18" t="n">
        <v>15.79099887</v>
      </c>
      <c r="H59" s="20" t="n">
        <v>2.15190959</v>
      </c>
      <c r="I59" s="18" t="n">
        <v>0</v>
      </c>
      <c r="J59" s="20" t="n">
        <v>0</v>
      </c>
      <c r="K59" s="18" t="n">
        <v>2.11116193</v>
      </c>
      <c r="L59" s="20" t="n">
        <v>0.93830839</v>
      </c>
      <c r="M59" s="18" t="n">
        <v>0</v>
      </c>
      <c r="N59" s="20" t="n">
        <v>0</v>
      </c>
      <c r="O59" s="18" t="n">
        <v>1.72734639</v>
      </c>
      <c r="P59" s="20" t="n">
        <v>0.74591201</v>
      </c>
      <c r="Q59" s="18" t="n">
        <v>1.77662637</v>
      </c>
      <c r="R59" s="20" t="n">
        <v>0.69625726</v>
      </c>
    </row>
    <row r="60" spans="1:18">
      <c r="A60" s="15" t="s">
        <v>484</v>
      </c>
      <c r="B60" s="17" t="n">
        <v>2451</v>
      </c>
      <c r="C60" s="18">
        <f>(2048.0/B60*100)</f>
        <v/>
      </c>
      <c r="D60" s="19" t="n">
        <v>403</v>
      </c>
      <c r="E60" s="18" t="n">
        <v>49.17333563</v>
      </c>
      <c r="F60" s="20" t="n">
        <v>2.50339118</v>
      </c>
      <c r="G60" s="18" t="n">
        <v>33.62511093</v>
      </c>
      <c r="H60" s="20" t="n">
        <v>2.66125312</v>
      </c>
      <c r="I60" s="18" t="n">
        <v>0</v>
      </c>
      <c r="J60" s="20" t="n">
        <v>0</v>
      </c>
      <c r="K60" s="18" t="n">
        <v>4.34436176</v>
      </c>
      <c r="L60" s="20" t="n">
        <v>1.06244054</v>
      </c>
      <c r="M60" s="18" t="n">
        <v>0</v>
      </c>
      <c r="N60" s="20" t="n">
        <v>0</v>
      </c>
      <c r="O60" s="18" t="n">
        <v>3.70369273</v>
      </c>
      <c r="P60" s="20" t="n">
        <v>1.45380235</v>
      </c>
      <c r="Q60" s="18" t="n">
        <v>9.15349896</v>
      </c>
      <c r="R60" s="20" t="n">
        <v>1.6081909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63.73662954</v>
      </c>
      <c r="F63" s="20" t="n">
        <v>2.32107278</v>
      </c>
      <c r="G63" s="18" t="n">
        <v>28.35538608</v>
      </c>
      <c r="H63" s="20" t="n">
        <v>2.24771108</v>
      </c>
      <c r="I63" s="18" t="n">
        <v>0</v>
      </c>
      <c r="J63" s="20" t="n">
        <v>0</v>
      </c>
      <c r="K63" s="18" t="n">
        <v>1.53489994</v>
      </c>
      <c r="L63" s="20" t="n">
        <v>0.49310423</v>
      </c>
      <c r="M63" s="18" t="n">
        <v>0</v>
      </c>
      <c r="N63" s="20" t="n">
        <v>0</v>
      </c>
      <c r="O63" s="18" t="n">
        <v>1.67063878</v>
      </c>
      <c r="P63" s="20" t="n">
        <v>0.72835702</v>
      </c>
      <c r="Q63" s="18" t="n">
        <v>4.70244566</v>
      </c>
      <c r="R63" s="20" t="n">
        <v>1.04444327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42.57348801</v>
      </c>
      <c r="F65" s="20" t="n">
        <v>2.62517608</v>
      </c>
      <c r="G65" s="18" t="n">
        <v>52.11669089</v>
      </c>
      <c r="H65" s="20" t="n">
        <v>2.81032806</v>
      </c>
      <c r="I65" s="18" t="n">
        <v>0</v>
      </c>
      <c r="J65" s="20" t="n">
        <v>0</v>
      </c>
      <c r="K65" s="18" t="n">
        <v>2.13745856</v>
      </c>
      <c r="L65" s="20" t="n">
        <v>0.87220349</v>
      </c>
      <c r="M65" s="18" t="n">
        <v>0</v>
      </c>
      <c r="N65" s="20" t="n">
        <v>0</v>
      </c>
      <c r="O65" s="18" t="n">
        <v>0.63155787</v>
      </c>
      <c r="P65" s="20" t="n">
        <v>0.45079945</v>
      </c>
      <c r="Q65" s="18" t="n">
        <v>2.54080467</v>
      </c>
      <c r="R65" s="20" t="n">
        <v>0.9508278100000001</v>
      </c>
    </row>
    <row r="66" spans="1:18">
      <c r="A66" s="15" t="s">
        <v>490</v>
      </c>
      <c r="B66" s="17" t="n">
        <v>2634</v>
      </c>
      <c r="C66" s="18">
        <f>(2193.0/B66*100)</f>
        <v/>
      </c>
      <c r="D66" s="19" t="n">
        <v>441</v>
      </c>
      <c r="E66" s="18" t="n">
        <v>54.99449441</v>
      </c>
      <c r="F66" s="20" t="n">
        <v>2.85164055</v>
      </c>
      <c r="G66" s="18" t="n">
        <v>36.95221554</v>
      </c>
      <c r="H66" s="20" t="n">
        <v>2.55843859</v>
      </c>
      <c r="I66" s="18" t="n">
        <v>0</v>
      </c>
      <c r="J66" s="20" t="n">
        <v>0</v>
      </c>
      <c r="K66" s="18" t="n">
        <v>5.55028663</v>
      </c>
      <c r="L66" s="20" t="n">
        <v>1.06151313</v>
      </c>
      <c r="M66" s="18" t="n">
        <v>1.23220317</v>
      </c>
      <c r="N66" s="20" t="n">
        <v>0.55057194</v>
      </c>
      <c r="O66" s="18" t="n">
        <v>0</v>
      </c>
      <c r="P66" s="20" t="n">
        <v>0</v>
      </c>
      <c r="Q66" s="18" t="n">
        <v>1.27080025</v>
      </c>
      <c r="R66" s="20" t="n">
        <v>0.48850028</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50.5122091</v>
      </c>
      <c r="F69" s="20" t="n">
        <v>6.49355609</v>
      </c>
      <c r="G69" s="18" t="n">
        <v>48.59263199</v>
      </c>
      <c r="H69" s="20" t="n">
        <v>6.60639658</v>
      </c>
      <c r="I69" s="18" t="n">
        <v>0</v>
      </c>
      <c r="J69" s="20" t="n">
        <v>0</v>
      </c>
      <c r="K69" s="18" t="n">
        <v>0.89515891</v>
      </c>
      <c r="L69" s="20" t="n">
        <v>0.87924255</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63.35390853</v>
      </c>
      <c r="F71" s="20" t="n">
        <v>2.66378129</v>
      </c>
      <c r="G71" s="18" t="n">
        <v>36.64609147</v>
      </c>
      <c r="H71" s="20" t="n">
        <v>2.66378129</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35.44524282</v>
      </c>
      <c r="F76" s="20" t="n">
        <v>2.38569548</v>
      </c>
      <c r="G76" s="18" t="n">
        <v>57.66451881</v>
      </c>
      <c r="H76" s="20" t="n">
        <v>2.77972459</v>
      </c>
      <c r="I76" s="18" t="n">
        <v>0</v>
      </c>
      <c r="J76" s="20" t="n">
        <v>0</v>
      </c>
      <c r="K76" s="18" t="n">
        <v>3.68191029</v>
      </c>
      <c r="L76" s="20" t="n">
        <v>0.9169644300000001</v>
      </c>
      <c r="M76" s="18" t="n">
        <v>0</v>
      </c>
      <c r="N76" s="20" t="n">
        <v>0</v>
      </c>
      <c r="O76" s="18" t="n">
        <v>0</v>
      </c>
      <c r="P76" s="20" t="n">
        <v>0</v>
      </c>
      <c r="Q76" s="18" t="n">
        <v>3.20832809</v>
      </c>
      <c r="R76" s="20" t="n">
        <v>1.10278332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39.75364919</v>
      </c>
      <c r="F80" s="20" t="n">
        <v>2.29236733</v>
      </c>
      <c r="G80" s="18" t="n">
        <v>60.24635081</v>
      </c>
      <c r="H80" s="20" t="n">
        <v>2.29236733</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36.04595806</v>
      </c>
      <c r="F81" s="20" t="n">
        <v>3.29824321</v>
      </c>
      <c r="G81" s="18" t="n">
        <v>58.00290911</v>
      </c>
      <c r="H81" s="20" t="n">
        <v>3.28246412</v>
      </c>
      <c r="I81" s="18" t="n">
        <v>0</v>
      </c>
      <c r="J81" s="20" t="n">
        <v>0</v>
      </c>
      <c r="K81" s="18" t="n">
        <v>3.63805599</v>
      </c>
      <c r="L81" s="20" t="n">
        <v>1.53569149</v>
      </c>
      <c r="M81" s="18" t="n">
        <v>0</v>
      </c>
      <c r="N81" s="20" t="n">
        <v>0</v>
      </c>
      <c r="O81" s="18" t="n">
        <v>0</v>
      </c>
      <c r="P81" s="20" t="n">
        <v>0</v>
      </c>
      <c r="Q81" s="18" t="n">
        <v>2.31307684</v>
      </c>
      <c r="R81" s="20" t="n">
        <v>1.26978098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80.35552782000001</v>
      </c>
      <c r="F44" s="20" t="n">
        <v>2.10248713</v>
      </c>
      <c r="G44" s="18" t="n">
        <v>11.44296774</v>
      </c>
      <c r="H44" s="20" t="n">
        <v>1.62520973</v>
      </c>
      <c r="I44" s="18" t="n">
        <v>0</v>
      </c>
      <c r="J44" s="20" t="n">
        <v>0</v>
      </c>
      <c r="K44" s="18" t="n">
        <v>4.23868277</v>
      </c>
      <c r="L44" s="20" t="n">
        <v>0.9228377</v>
      </c>
      <c r="M44" s="18" t="n">
        <v>0</v>
      </c>
      <c r="N44" s="20" t="n">
        <v>0</v>
      </c>
      <c r="O44" s="18" t="n">
        <v>0</v>
      </c>
      <c r="P44" s="20" t="n">
        <v>0</v>
      </c>
      <c r="Q44" s="18" t="n">
        <v>3.96282167</v>
      </c>
      <c r="R44" s="20" t="n">
        <v>0.96270243</v>
      </c>
    </row>
    <row r="45" spans="1:18">
      <c r="A45" s="15" t="s">
        <v>468</v>
      </c>
      <c r="B45" s="17" t="n">
        <v>2670</v>
      </c>
      <c r="C45" s="18">
        <f>(2215.0/B45*100)</f>
        <v/>
      </c>
      <c r="D45" s="19" t="n">
        <v>455</v>
      </c>
      <c r="E45" s="18" t="n">
        <v>83.14718762</v>
      </c>
      <c r="F45" s="20" t="n">
        <v>1.90477306</v>
      </c>
      <c r="G45" s="18" t="n">
        <v>5.61174287</v>
      </c>
      <c r="H45" s="20" t="n">
        <v>1.24259545</v>
      </c>
      <c r="I45" s="18" t="n">
        <v>0</v>
      </c>
      <c r="J45" s="20" t="n">
        <v>0</v>
      </c>
      <c r="K45" s="18" t="n">
        <v>8.78420393</v>
      </c>
      <c r="L45" s="20" t="n">
        <v>1.42411872</v>
      </c>
      <c r="M45" s="18" t="n">
        <v>0</v>
      </c>
      <c r="N45" s="20" t="n">
        <v>0</v>
      </c>
      <c r="O45" s="18" t="n">
        <v>0</v>
      </c>
      <c r="P45" s="20" t="n">
        <v>0</v>
      </c>
      <c r="Q45" s="18" t="n">
        <v>2.45686559</v>
      </c>
      <c r="R45" s="20" t="n">
        <v>0.82915355</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81.79149869</v>
      </c>
      <c r="F54" s="20" t="n">
        <v>1.5758584</v>
      </c>
      <c r="G54" s="18" t="n">
        <v>13.08649948</v>
      </c>
      <c r="H54" s="20" t="n">
        <v>1.4951222</v>
      </c>
      <c r="I54" s="18" t="n">
        <v>0</v>
      </c>
      <c r="J54" s="20" t="n">
        <v>0</v>
      </c>
      <c r="K54" s="18" t="n">
        <v>3.38083674</v>
      </c>
      <c r="L54" s="20" t="n">
        <v>0.87388394</v>
      </c>
      <c r="M54" s="18" t="n">
        <v>0.2248738</v>
      </c>
      <c r="N54" s="20" t="n">
        <v>0.22392797</v>
      </c>
      <c r="O54" s="18" t="n">
        <v>0</v>
      </c>
      <c r="P54" s="20" t="n">
        <v>0</v>
      </c>
      <c r="Q54" s="18" t="n">
        <v>1.51629129</v>
      </c>
      <c r="R54" s="20" t="n">
        <v>0.5693569000000001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82.28047751</v>
      </c>
      <c r="F56" s="20" t="n">
        <v>1.85897645</v>
      </c>
      <c r="G56" s="18" t="n">
        <v>13.56353532</v>
      </c>
      <c r="H56" s="20" t="n">
        <v>1.59217598</v>
      </c>
      <c r="I56" s="18" t="n">
        <v>0</v>
      </c>
      <c r="J56" s="20" t="n">
        <v>0</v>
      </c>
      <c r="K56" s="18" t="n">
        <v>2.92280558</v>
      </c>
      <c r="L56" s="20" t="n">
        <v>0.86299105</v>
      </c>
      <c r="M56" s="18" t="n">
        <v>0</v>
      </c>
      <c r="N56" s="20" t="n">
        <v>0</v>
      </c>
      <c r="O56" s="18" t="n">
        <v>0</v>
      </c>
      <c r="P56" s="20" t="n">
        <v>0</v>
      </c>
      <c r="Q56" s="18" t="n">
        <v>1.23318159</v>
      </c>
      <c r="R56" s="20" t="n">
        <v>0.52126976</v>
      </c>
    </row>
    <row r="57" spans="1:18">
      <c r="A57" s="15" t="s">
        <v>480</v>
      </c>
      <c r="B57" s="17" t="n">
        <v>3737</v>
      </c>
      <c r="C57" s="18">
        <f>(3101.0/B57*100)</f>
        <v/>
      </c>
      <c r="D57" s="19" t="n">
        <v>636</v>
      </c>
      <c r="E57" s="18" t="n">
        <v>85.68199408</v>
      </c>
      <c r="F57" s="20" t="n">
        <v>1.51008048</v>
      </c>
      <c r="G57" s="18" t="n">
        <v>10.40886154</v>
      </c>
      <c r="H57" s="20" t="n">
        <v>1.17622478</v>
      </c>
      <c r="I57" s="18" t="n">
        <v>0</v>
      </c>
      <c r="J57" s="20" t="n">
        <v>0</v>
      </c>
      <c r="K57" s="18" t="n">
        <v>2.84382806</v>
      </c>
      <c r="L57" s="20" t="n">
        <v>0.70076729</v>
      </c>
      <c r="M57" s="18" t="n">
        <v>0</v>
      </c>
      <c r="N57" s="20" t="n">
        <v>0</v>
      </c>
      <c r="O57" s="18" t="n">
        <v>0</v>
      </c>
      <c r="P57" s="20" t="n">
        <v>0</v>
      </c>
      <c r="Q57" s="18" t="n">
        <v>1.06531633</v>
      </c>
      <c r="R57" s="20" t="n">
        <v>0.54395834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87.94496673</v>
      </c>
      <c r="F59" s="20" t="n">
        <v>1.75262147</v>
      </c>
      <c r="G59" s="18" t="n">
        <v>8.28621253</v>
      </c>
      <c r="H59" s="20" t="n">
        <v>1.44545615</v>
      </c>
      <c r="I59" s="18" t="n">
        <v>0</v>
      </c>
      <c r="J59" s="20" t="n">
        <v>0</v>
      </c>
      <c r="K59" s="18" t="n">
        <v>2.11116193</v>
      </c>
      <c r="L59" s="20" t="n">
        <v>0.93830839</v>
      </c>
      <c r="M59" s="18" t="n">
        <v>0</v>
      </c>
      <c r="N59" s="20" t="n">
        <v>0</v>
      </c>
      <c r="O59" s="18" t="n">
        <v>0</v>
      </c>
      <c r="P59" s="20" t="n">
        <v>0</v>
      </c>
      <c r="Q59" s="18" t="n">
        <v>1.65765882</v>
      </c>
      <c r="R59" s="20" t="n">
        <v>0.6541965</v>
      </c>
    </row>
    <row r="60" spans="1:18">
      <c r="A60" s="15" t="s">
        <v>484</v>
      </c>
      <c r="B60" s="17" t="n">
        <v>2451</v>
      </c>
      <c r="C60" s="18">
        <f>(2048.0/B60*100)</f>
        <v/>
      </c>
      <c r="D60" s="19" t="n">
        <v>403</v>
      </c>
      <c r="E60" s="18" t="n">
        <v>71.70335097</v>
      </c>
      <c r="F60" s="20" t="n">
        <v>2.70658711</v>
      </c>
      <c r="G60" s="18" t="n">
        <v>17.32126531</v>
      </c>
      <c r="H60" s="20" t="n">
        <v>2.49112445</v>
      </c>
      <c r="I60" s="18" t="n">
        <v>0</v>
      </c>
      <c r="J60" s="20" t="n">
        <v>0</v>
      </c>
      <c r="K60" s="18" t="n">
        <v>4.64628733</v>
      </c>
      <c r="L60" s="20" t="n">
        <v>1.10541945</v>
      </c>
      <c r="M60" s="18" t="n">
        <v>0</v>
      </c>
      <c r="N60" s="20" t="n">
        <v>0</v>
      </c>
      <c r="O60" s="18" t="n">
        <v>0</v>
      </c>
      <c r="P60" s="20" t="n">
        <v>0</v>
      </c>
      <c r="Q60" s="18" t="n">
        <v>6.32909639</v>
      </c>
      <c r="R60" s="20" t="n">
        <v>1.39775734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78.14385529</v>
      </c>
      <c r="F63" s="20" t="n">
        <v>2.00829277</v>
      </c>
      <c r="G63" s="18" t="n">
        <v>15.75376577</v>
      </c>
      <c r="H63" s="20" t="n">
        <v>1.87757423</v>
      </c>
      <c r="I63" s="18" t="n">
        <v>0</v>
      </c>
      <c r="J63" s="20" t="n">
        <v>0</v>
      </c>
      <c r="K63" s="18" t="n">
        <v>2.10211875</v>
      </c>
      <c r="L63" s="20" t="n">
        <v>0.6349147000000001</v>
      </c>
      <c r="M63" s="18" t="n">
        <v>0</v>
      </c>
      <c r="N63" s="20" t="n">
        <v>0</v>
      </c>
      <c r="O63" s="18" t="n">
        <v>0</v>
      </c>
      <c r="P63" s="20" t="n">
        <v>0</v>
      </c>
      <c r="Q63" s="18" t="n">
        <v>4.00026018</v>
      </c>
      <c r="R63" s="20" t="n">
        <v>0.97016179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66.72136086</v>
      </c>
      <c r="F65" s="20" t="n">
        <v>2.42232128</v>
      </c>
      <c r="G65" s="18" t="n">
        <v>30.10490871</v>
      </c>
      <c r="H65" s="20" t="n">
        <v>2.18814047</v>
      </c>
      <c r="I65" s="18" t="n">
        <v>0</v>
      </c>
      <c r="J65" s="20" t="n">
        <v>0</v>
      </c>
      <c r="K65" s="18" t="n">
        <v>2.13745856</v>
      </c>
      <c r="L65" s="20" t="n">
        <v>0.87220349</v>
      </c>
      <c r="M65" s="18" t="n">
        <v>0</v>
      </c>
      <c r="N65" s="20" t="n">
        <v>0</v>
      </c>
      <c r="O65" s="18" t="n">
        <v>0</v>
      </c>
      <c r="P65" s="20" t="n">
        <v>0</v>
      </c>
      <c r="Q65" s="18" t="n">
        <v>1.03627187</v>
      </c>
      <c r="R65" s="20" t="n">
        <v>0.60698877</v>
      </c>
    </row>
    <row r="66" spans="1:18">
      <c r="A66" s="15" t="s">
        <v>490</v>
      </c>
      <c r="B66" s="17" t="n">
        <v>2634</v>
      </c>
      <c r="C66" s="18">
        <f>(2193.0/B66*100)</f>
        <v/>
      </c>
      <c r="D66" s="19" t="n">
        <v>441</v>
      </c>
      <c r="E66" s="18" t="n">
        <v>69.39214274</v>
      </c>
      <c r="F66" s="20" t="n">
        <v>2.37041708</v>
      </c>
      <c r="G66" s="18" t="n">
        <v>23.12161087</v>
      </c>
      <c r="H66" s="20" t="n">
        <v>2.1832155</v>
      </c>
      <c r="I66" s="18" t="n">
        <v>0</v>
      </c>
      <c r="J66" s="20" t="n">
        <v>0</v>
      </c>
      <c r="K66" s="18" t="n">
        <v>5.90207201</v>
      </c>
      <c r="L66" s="20" t="n">
        <v>0.97775915</v>
      </c>
      <c r="M66" s="18" t="n">
        <v>0</v>
      </c>
      <c r="N66" s="20" t="n">
        <v>0</v>
      </c>
      <c r="O66" s="18" t="n">
        <v>0</v>
      </c>
      <c r="P66" s="20" t="n">
        <v>0</v>
      </c>
      <c r="Q66" s="18" t="n">
        <v>1.58417438</v>
      </c>
      <c r="R66" s="20" t="n">
        <v>0.61905297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76.30569537</v>
      </c>
      <c r="F69" s="20" t="n">
        <v>4.13866906</v>
      </c>
      <c r="G69" s="18" t="n">
        <v>22.251254</v>
      </c>
      <c r="H69" s="20" t="n">
        <v>4.24714713</v>
      </c>
      <c r="I69" s="18" t="n">
        <v>0</v>
      </c>
      <c r="J69" s="20" t="n">
        <v>0</v>
      </c>
      <c r="K69" s="18" t="n">
        <v>0.89515891</v>
      </c>
      <c r="L69" s="20" t="n">
        <v>0.87924255</v>
      </c>
      <c r="M69" s="18" t="n">
        <v>0</v>
      </c>
      <c r="N69" s="20" t="n">
        <v>0</v>
      </c>
      <c r="O69" s="18" t="n">
        <v>0</v>
      </c>
      <c r="P69" s="20" t="n">
        <v>0</v>
      </c>
      <c r="Q69" s="18" t="n">
        <v>0.54789171</v>
      </c>
      <c r="R69" s="20" t="n">
        <v>0.51553908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76.22814400999999</v>
      </c>
      <c r="F71" s="20" t="n">
        <v>2.23440018</v>
      </c>
      <c r="G71" s="18" t="n">
        <v>23.77185599</v>
      </c>
      <c r="H71" s="20" t="n">
        <v>2.23440018</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66.66218417</v>
      </c>
      <c r="F76" s="20" t="n">
        <v>2.46766806</v>
      </c>
      <c r="G76" s="18" t="n">
        <v>26.39141621</v>
      </c>
      <c r="H76" s="20" t="n">
        <v>2.60466084</v>
      </c>
      <c r="I76" s="18" t="n">
        <v>0</v>
      </c>
      <c r="J76" s="20" t="n">
        <v>0</v>
      </c>
      <c r="K76" s="18" t="n">
        <v>3.9451805</v>
      </c>
      <c r="L76" s="20" t="n">
        <v>0.88381975</v>
      </c>
      <c r="M76" s="18" t="n">
        <v>0</v>
      </c>
      <c r="N76" s="20" t="n">
        <v>0</v>
      </c>
      <c r="O76" s="18" t="n">
        <v>0</v>
      </c>
      <c r="P76" s="20" t="n">
        <v>0</v>
      </c>
      <c r="Q76" s="18" t="n">
        <v>3.00121912</v>
      </c>
      <c r="R76" s="20" t="n">
        <v>1.18617524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46.81365609</v>
      </c>
      <c r="F80" s="20" t="n">
        <v>2.62487944</v>
      </c>
      <c r="G80" s="18" t="n">
        <v>53.18634391</v>
      </c>
      <c r="H80" s="20" t="n">
        <v>2.62487944</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72.89495703</v>
      </c>
      <c r="F81" s="20" t="n">
        <v>3.9701852</v>
      </c>
      <c r="G81" s="18" t="n">
        <v>19.9063087</v>
      </c>
      <c r="H81" s="20" t="n">
        <v>3.41465881</v>
      </c>
      <c r="I81" s="18" t="n">
        <v>0</v>
      </c>
      <c r="J81" s="20" t="n">
        <v>0</v>
      </c>
      <c r="K81" s="18" t="n">
        <v>4.39981464</v>
      </c>
      <c r="L81" s="20" t="n">
        <v>1.67947932</v>
      </c>
      <c r="M81" s="18" t="n">
        <v>0</v>
      </c>
      <c r="N81" s="20" t="n">
        <v>0</v>
      </c>
      <c r="O81" s="18" t="n">
        <v>0</v>
      </c>
      <c r="P81" s="20" t="n">
        <v>0</v>
      </c>
      <c r="Q81" s="18" t="n">
        <v>2.79891962</v>
      </c>
      <c r="R81" s="20" t="n">
        <v>1.8225972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62.31853443</v>
      </c>
      <c r="F44" s="20" t="n">
        <v>2.365358</v>
      </c>
      <c r="G44" s="18" t="n">
        <v>11.83952663</v>
      </c>
      <c r="H44" s="20" t="n">
        <v>1.62053991</v>
      </c>
      <c r="I44" s="18" t="n">
        <v>0</v>
      </c>
      <c r="J44" s="20" t="n">
        <v>0</v>
      </c>
      <c r="K44" s="18" t="n">
        <v>5.12503705</v>
      </c>
      <c r="L44" s="20" t="n">
        <v>0.99253696</v>
      </c>
      <c r="M44" s="18" t="n">
        <v>0</v>
      </c>
      <c r="N44" s="20" t="n">
        <v>0</v>
      </c>
      <c r="O44" s="18" t="n">
        <v>0</v>
      </c>
      <c r="P44" s="20" t="n">
        <v>0</v>
      </c>
      <c r="Q44" s="18" t="n">
        <v>20.7169019</v>
      </c>
      <c r="R44" s="20" t="n">
        <v>2.12438622</v>
      </c>
    </row>
    <row r="45" spans="1:18">
      <c r="A45" s="15" t="s">
        <v>468</v>
      </c>
      <c r="B45" s="17" t="n">
        <v>2670</v>
      </c>
      <c r="C45" s="18">
        <f>(2215.0/B45*100)</f>
        <v/>
      </c>
      <c r="D45" s="19" t="n">
        <v>455</v>
      </c>
      <c r="E45" s="18" t="n">
        <v>49.39985382</v>
      </c>
      <c r="F45" s="20" t="n">
        <v>2.5646391</v>
      </c>
      <c r="G45" s="18" t="n">
        <v>17.44053391</v>
      </c>
      <c r="H45" s="20" t="n">
        <v>1.91401369</v>
      </c>
      <c r="I45" s="18" t="n">
        <v>0</v>
      </c>
      <c r="J45" s="20" t="n">
        <v>0</v>
      </c>
      <c r="K45" s="18" t="n">
        <v>11.02046175</v>
      </c>
      <c r="L45" s="20" t="n">
        <v>1.61510005</v>
      </c>
      <c r="M45" s="18" t="n">
        <v>0.76206578</v>
      </c>
      <c r="N45" s="20" t="n">
        <v>0.42976225</v>
      </c>
      <c r="O45" s="18" t="n">
        <v>0</v>
      </c>
      <c r="P45" s="20" t="n">
        <v>0</v>
      </c>
      <c r="Q45" s="18" t="n">
        <v>21.37708474</v>
      </c>
      <c r="R45" s="20" t="n">
        <v>2.07029624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54.65115813</v>
      </c>
      <c r="F54" s="20" t="n">
        <v>2.78160838</v>
      </c>
      <c r="G54" s="18" t="n">
        <v>22.68931525</v>
      </c>
      <c r="H54" s="20" t="n">
        <v>1.90883656</v>
      </c>
      <c r="I54" s="18" t="n">
        <v>0</v>
      </c>
      <c r="J54" s="20" t="n">
        <v>0</v>
      </c>
      <c r="K54" s="18" t="n">
        <v>3.55186734</v>
      </c>
      <c r="L54" s="20" t="n">
        <v>0.88883711</v>
      </c>
      <c r="M54" s="18" t="n">
        <v>0.2248738</v>
      </c>
      <c r="N54" s="20" t="n">
        <v>0.22392797</v>
      </c>
      <c r="O54" s="18" t="n">
        <v>0</v>
      </c>
      <c r="P54" s="20" t="n">
        <v>0</v>
      </c>
      <c r="Q54" s="18" t="n">
        <v>18.88278549</v>
      </c>
      <c r="R54" s="20" t="n">
        <v>2.14478509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59.8995139</v>
      </c>
      <c r="F56" s="20" t="n">
        <v>2.34897093</v>
      </c>
      <c r="G56" s="18" t="n">
        <v>23.01121221</v>
      </c>
      <c r="H56" s="20" t="n">
        <v>1.99071525</v>
      </c>
      <c r="I56" s="18" t="n">
        <v>0</v>
      </c>
      <c r="J56" s="20" t="n">
        <v>0</v>
      </c>
      <c r="K56" s="18" t="n">
        <v>3.17275737</v>
      </c>
      <c r="L56" s="20" t="n">
        <v>0.88259678</v>
      </c>
      <c r="M56" s="18" t="n">
        <v>0</v>
      </c>
      <c r="N56" s="20" t="n">
        <v>0</v>
      </c>
      <c r="O56" s="18" t="n">
        <v>0</v>
      </c>
      <c r="P56" s="20" t="n">
        <v>0</v>
      </c>
      <c r="Q56" s="18" t="n">
        <v>13.91651652</v>
      </c>
      <c r="R56" s="20" t="n">
        <v>1.87959135</v>
      </c>
    </row>
    <row r="57" spans="1:18">
      <c r="A57" s="15" t="s">
        <v>480</v>
      </c>
      <c r="B57" s="17" t="n">
        <v>3737</v>
      </c>
      <c r="C57" s="18">
        <f>(3101.0/B57*100)</f>
        <v/>
      </c>
      <c r="D57" s="19" t="n">
        <v>636</v>
      </c>
      <c r="E57" s="18" t="n">
        <v>46.59150304</v>
      </c>
      <c r="F57" s="20" t="n">
        <v>2.71402596</v>
      </c>
      <c r="G57" s="18" t="n">
        <v>36.97627555</v>
      </c>
      <c r="H57" s="20" t="n">
        <v>2.5959572</v>
      </c>
      <c r="I57" s="18" t="n">
        <v>0</v>
      </c>
      <c r="J57" s="20" t="n">
        <v>0</v>
      </c>
      <c r="K57" s="18" t="n">
        <v>3.70398995</v>
      </c>
      <c r="L57" s="20" t="n">
        <v>0.70450786</v>
      </c>
      <c r="M57" s="18" t="n">
        <v>0</v>
      </c>
      <c r="N57" s="20" t="n">
        <v>0</v>
      </c>
      <c r="O57" s="18" t="n">
        <v>0</v>
      </c>
      <c r="P57" s="20" t="n">
        <v>0</v>
      </c>
      <c r="Q57" s="18" t="n">
        <v>12.72823146</v>
      </c>
      <c r="R57" s="20" t="n">
        <v>1.63700362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76.31917319999999</v>
      </c>
      <c r="F59" s="20" t="n">
        <v>2.45204091</v>
      </c>
      <c r="G59" s="18" t="n">
        <v>6.55624192</v>
      </c>
      <c r="H59" s="20" t="n">
        <v>1.4763154</v>
      </c>
      <c r="I59" s="18" t="n">
        <v>0</v>
      </c>
      <c r="J59" s="20" t="n">
        <v>0</v>
      </c>
      <c r="K59" s="18" t="n">
        <v>2.3044651</v>
      </c>
      <c r="L59" s="20" t="n">
        <v>0.95149435</v>
      </c>
      <c r="M59" s="18" t="n">
        <v>0</v>
      </c>
      <c r="N59" s="20" t="n">
        <v>0</v>
      </c>
      <c r="O59" s="18" t="n">
        <v>0</v>
      </c>
      <c r="P59" s="20" t="n">
        <v>0</v>
      </c>
      <c r="Q59" s="18" t="n">
        <v>14.82011979</v>
      </c>
      <c r="R59" s="20" t="n">
        <v>2.1478335</v>
      </c>
    </row>
    <row r="60" spans="1:18">
      <c r="A60" s="15" t="s">
        <v>484</v>
      </c>
      <c r="B60" s="17" t="n">
        <v>2451</v>
      </c>
      <c r="C60" s="18">
        <f>(2048.0/B60*100)</f>
        <v/>
      </c>
      <c r="D60" s="19" t="n">
        <v>403</v>
      </c>
      <c r="E60" s="18" t="n">
        <v>37.46572902</v>
      </c>
      <c r="F60" s="20" t="n">
        <v>2.42648172</v>
      </c>
      <c r="G60" s="18" t="n">
        <v>26.21565911</v>
      </c>
      <c r="H60" s="20" t="n">
        <v>2.50101733</v>
      </c>
      <c r="I60" s="18" t="n">
        <v>0</v>
      </c>
      <c r="J60" s="20" t="n">
        <v>0</v>
      </c>
      <c r="K60" s="18" t="n">
        <v>6.65522763</v>
      </c>
      <c r="L60" s="20" t="n">
        <v>1.29472292</v>
      </c>
      <c r="M60" s="18" t="n">
        <v>0</v>
      </c>
      <c r="N60" s="20" t="n">
        <v>0</v>
      </c>
      <c r="O60" s="18" t="n">
        <v>0</v>
      </c>
      <c r="P60" s="20" t="n">
        <v>0</v>
      </c>
      <c r="Q60" s="18" t="n">
        <v>29.66338423</v>
      </c>
      <c r="R60" s="20" t="n">
        <v>2.57517673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46.01409202</v>
      </c>
      <c r="F63" s="20" t="n">
        <v>2.99570872</v>
      </c>
      <c r="G63" s="18" t="n">
        <v>8.87602527</v>
      </c>
      <c r="H63" s="20" t="n">
        <v>1.65832902</v>
      </c>
      <c r="I63" s="18" t="n">
        <v>0</v>
      </c>
      <c r="J63" s="20" t="n">
        <v>0</v>
      </c>
      <c r="K63" s="18" t="n">
        <v>2.90167006</v>
      </c>
      <c r="L63" s="20" t="n">
        <v>0.76634767</v>
      </c>
      <c r="M63" s="18" t="n">
        <v>0</v>
      </c>
      <c r="N63" s="20" t="n">
        <v>0</v>
      </c>
      <c r="O63" s="18" t="n">
        <v>0</v>
      </c>
      <c r="P63" s="20" t="n">
        <v>0</v>
      </c>
      <c r="Q63" s="18" t="n">
        <v>42.20821265</v>
      </c>
      <c r="R63" s="20" t="n">
        <v>2.74088632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29.41583822</v>
      </c>
      <c r="F65" s="20" t="n">
        <v>2.62537029</v>
      </c>
      <c r="G65" s="18" t="n">
        <v>49.4015988</v>
      </c>
      <c r="H65" s="20" t="n">
        <v>2.81133539</v>
      </c>
      <c r="I65" s="18" t="n">
        <v>0</v>
      </c>
      <c r="J65" s="20" t="n">
        <v>0</v>
      </c>
      <c r="K65" s="18" t="n">
        <v>2.87683449</v>
      </c>
      <c r="L65" s="20" t="n">
        <v>1.00222833</v>
      </c>
      <c r="M65" s="18" t="n">
        <v>0</v>
      </c>
      <c r="N65" s="20" t="n">
        <v>0</v>
      </c>
      <c r="O65" s="18" t="n">
        <v>0</v>
      </c>
      <c r="P65" s="20" t="n">
        <v>0</v>
      </c>
      <c r="Q65" s="18" t="n">
        <v>18.30572849</v>
      </c>
      <c r="R65" s="20" t="n">
        <v>2.43756735</v>
      </c>
    </row>
    <row r="66" spans="1:18">
      <c r="A66" s="15" t="s">
        <v>490</v>
      </c>
      <c r="B66" s="17" t="n">
        <v>2634</v>
      </c>
      <c r="C66" s="18">
        <f>(2193.0/B66*100)</f>
        <v/>
      </c>
      <c r="D66" s="19" t="n">
        <v>441</v>
      </c>
      <c r="E66" s="18" t="n">
        <v>41.61739112</v>
      </c>
      <c r="F66" s="20" t="n">
        <v>2.485616</v>
      </c>
      <c r="G66" s="18" t="n">
        <v>32.77699601</v>
      </c>
      <c r="H66" s="20" t="n">
        <v>2.20967059</v>
      </c>
      <c r="I66" s="18" t="n">
        <v>0</v>
      </c>
      <c r="J66" s="20" t="n">
        <v>0</v>
      </c>
      <c r="K66" s="18" t="n">
        <v>7.01664337</v>
      </c>
      <c r="L66" s="20" t="n">
        <v>1.11580641</v>
      </c>
      <c r="M66" s="18" t="n">
        <v>0</v>
      </c>
      <c r="N66" s="20" t="n">
        <v>0</v>
      </c>
      <c r="O66" s="18" t="n">
        <v>0</v>
      </c>
      <c r="P66" s="20" t="n">
        <v>0</v>
      </c>
      <c r="Q66" s="18" t="n">
        <v>18.5889695</v>
      </c>
      <c r="R66" s="20" t="n">
        <v>2.23053221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49.53273696</v>
      </c>
      <c r="F69" s="20" t="n">
        <v>4.73781514</v>
      </c>
      <c r="G69" s="18" t="n">
        <v>40.07894655</v>
      </c>
      <c r="H69" s="20" t="n">
        <v>5.17556221</v>
      </c>
      <c r="I69" s="18" t="n">
        <v>0</v>
      </c>
      <c r="J69" s="20" t="n">
        <v>0</v>
      </c>
      <c r="K69" s="18" t="n">
        <v>0.89515891</v>
      </c>
      <c r="L69" s="20" t="n">
        <v>0.87924255</v>
      </c>
      <c r="M69" s="18" t="n">
        <v>0</v>
      </c>
      <c r="N69" s="20" t="n">
        <v>0</v>
      </c>
      <c r="O69" s="18" t="n">
        <v>0</v>
      </c>
      <c r="P69" s="20" t="n">
        <v>0</v>
      </c>
      <c r="Q69" s="18" t="n">
        <v>9.493157589999999</v>
      </c>
      <c r="R69" s="20" t="n">
        <v>2.75484057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66.39547086</v>
      </c>
      <c r="F71" s="20" t="n">
        <v>2.71402273</v>
      </c>
      <c r="G71" s="18" t="n">
        <v>31.801029</v>
      </c>
      <c r="H71" s="20" t="n">
        <v>2.67908143</v>
      </c>
      <c r="I71" s="18" t="n">
        <v>0</v>
      </c>
      <c r="J71" s="20" t="n">
        <v>0</v>
      </c>
      <c r="K71" s="18" t="n">
        <v>0.25132837</v>
      </c>
      <c r="L71" s="20" t="n">
        <v>0.25298782</v>
      </c>
      <c r="M71" s="18" t="n">
        <v>0</v>
      </c>
      <c r="N71" s="20" t="n">
        <v>0</v>
      </c>
      <c r="O71" s="18" t="n">
        <v>0</v>
      </c>
      <c r="P71" s="20" t="n">
        <v>0</v>
      </c>
      <c r="Q71" s="18" t="n">
        <v>1.55217177</v>
      </c>
      <c r="R71" s="20" t="n">
        <v>0.6479108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37.41248529</v>
      </c>
      <c r="F76" s="20" t="n">
        <v>2.82352875</v>
      </c>
      <c r="G76" s="18" t="n">
        <v>34.14897409</v>
      </c>
      <c r="H76" s="20" t="n">
        <v>2.48781883</v>
      </c>
      <c r="I76" s="18" t="n">
        <v>0</v>
      </c>
      <c r="J76" s="20" t="n">
        <v>0</v>
      </c>
      <c r="K76" s="18" t="n">
        <v>5.87776308</v>
      </c>
      <c r="L76" s="20" t="n">
        <v>1.37704528</v>
      </c>
      <c r="M76" s="18" t="n">
        <v>0</v>
      </c>
      <c r="N76" s="20" t="n">
        <v>0</v>
      </c>
      <c r="O76" s="18" t="n">
        <v>0</v>
      </c>
      <c r="P76" s="20" t="n">
        <v>0</v>
      </c>
      <c r="Q76" s="18" t="n">
        <v>22.56077754</v>
      </c>
      <c r="R76" s="20" t="n">
        <v>2.51121709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64.68996773000001</v>
      </c>
      <c r="F80" s="20" t="n">
        <v>2.28176539</v>
      </c>
      <c r="G80" s="18" t="n">
        <v>32.7397783</v>
      </c>
      <c r="H80" s="20" t="n">
        <v>2.30471503</v>
      </c>
      <c r="I80" s="18" t="n">
        <v>0</v>
      </c>
      <c r="J80" s="20" t="n">
        <v>0</v>
      </c>
      <c r="K80" s="18" t="n">
        <v>0</v>
      </c>
      <c r="L80" s="20" t="n">
        <v>0</v>
      </c>
      <c r="M80" s="18" t="n">
        <v>0</v>
      </c>
      <c r="N80" s="20" t="n">
        <v>0</v>
      </c>
      <c r="O80" s="18" t="n">
        <v>0</v>
      </c>
      <c r="P80" s="20" t="n">
        <v>0</v>
      </c>
      <c r="Q80" s="18" t="n">
        <v>2.57025396</v>
      </c>
      <c r="R80" s="20" t="n">
        <v>0.62938778</v>
      </c>
    </row>
    <row r="81" spans="1:18">
      <c r="A81" s="15" t="s">
        <v>505</v>
      </c>
      <c r="B81" s="17" t="n">
        <v>870</v>
      </c>
      <c r="C81" s="18">
        <f>(723.0/B81*100)</f>
        <v/>
      </c>
      <c r="D81" s="19" t="n">
        <v>147</v>
      </c>
      <c r="E81" s="18" t="n">
        <v>32.1399691</v>
      </c>
      <c r="F81" s="20" t="n">
        <v>4.17630999</v>
      </c>
      <c r="G81" s="18" t="n">
        <v>36.57694349</v>
      </c>
      <c r="H81" s="20" t="n">
        <v>4.31441765</v>
      </c>
      <c r="I81" s="18" t="n">
        <v>0</v>
      </c>
      <c r="J81" s="20" t="n">
        <v>0</v>
      </c>
      <c r="K81" s="18" t="n">
        <v>5.35848793</v>
      </c>
      <c r="L81" s="20" t="n">
        <v>1.79714217</v>
      </c>
      <c r="M81" s="18" t="n">
        <v>0</v>
      </c>
      <c r="N81" s="20" t="n">
        <v>0</v>
      </c>
      <c r="O81" s="18" t="n">
        <v>0</v>
      </c>
      <c r="P81" s="20" t="n">
        <v>0</v>
      </c>
      <c r="Q81" s="18" t="n">
        <v>25.92459948</v>
      </c>
      <c r="R81" s="20" t="n">
        <v>4.45196848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57.59728348</v>
      </c>
      <c r="F44" s="20" t="n">
        <v>2.24864086</v>
      </c>
      <c r="G44" s="18" t="n">
        <v>14.42022954</v>
      </c>
      <c r="H44" s="20" t="n">
        <v>1.87704521</v>
      </c>
      <c r="I44" s="18" t="n">
        <v>0</v>
      </c>
      <c r="J44" s="20" t="n">
        <v>0</v>
      </c>
      <c r="K44" s="18" t="n">
        <v>5.12503705</v>
      </c>
      <c r="L44" s="20" t="n">
        <v>0.99253696</v>
      </c>
      <c r="M44" s="18" t="n">
        <v>0</v>
      </c>
      <c r="N44" s="20" t="n">
        <v>0</v>
      </c>
      <c r="O44" s="18" t="n">
        <v>0</v>
      </c>
      <c r="P44" s="20" t="n">
        <v>0</v>
      </c>
      <c r="Q44" s="18" t="n">
        <v>22.85744993</v>
      </c>
      <c r="R44" s="20" t="n">
        <v>2.06249395</v>
      </c>
    </row>
    <row r="45" spans="1:18">
      <c r="A45" s="15" t="s">
        <v>468</v>
      </c>
      <c r="B45" s="17" t="n">
        <v>2670</v>
      </c>
      <c r="C45" s="18">
        <f>(2215.0/B45*100)</f>
        <v/>
      </c>
      <c r="D45" s="19" t="n">
        <v>455</v>
      </c>
      <c r="E45" s="18" t="n">
        <v>49.78409287</v>
      </c>
      <c r="F45" s="20" t="n">
        <v>2.72593242</v>
      </c>
      <c r="G45" s="18" t="n">
        <v>16.06471622</v>
      </c>
      <c r="H45" s="20" t="n">
        <v>1.84023316</v>
      </c>
      <c r="I45" s="18" t="n">
        <v>0</v>
      </c>
      <c r="J45" s="20" t="n">
        <v>0</v>
      </c>
      <c r="K45" s="18" t="n">
        <v>11.76194411</v>
      </c>
      <c r="L45" s="20" t="n">
        <v>1.64209352</v>
      </c>
      <c r="M45" s="18" t="n">
        <v>0.76206578</v>
      </c>
      <c r="N45" s="20" t="n">
        <v>0.42976225</v>
      </c>
      <c r="O45" s="18" t="n">
        <v>0</v>
      </c>
      <c r="P45" s="20" t="n">
        <v>0</v>
      </c>
      <c r="Q45" s="18" t="n">
        <v>21.62718103</v>
      </c>
      <c r="R45" s="20" t="n">
        <v>2.16295049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56.43248679</v>
      </c>
      <c r="F54" s="20" t="n">
        <v>2.4506803</v>
      </c>
      <c r="G54" s="18" t="n">
        <v>20.47386011</v>
      </c>
      <c r="H54" s="20" t="n">
        <v>1.88199261</v>
      </c>
      <c r="I54" s="18" t="n">
        <v>0</v>
      </c>
      <c r="J54" s="20" t="n">
        <v>0</v>
      </c>
      <c r="K54" s="18" t="n">
        <v>3.55186734</v>
      </c>
      <c r="L54" s="20" t="n">
        <v>0.88883711</v>
      </c>
      <c r="M54" s="18" t="n">
        <v>0.2248738</v>
      </c>
      <c r="N54" s="20" t="n">
        <v>0.22392797</v>
      </c>
      <c r="O54" s="18" t="n">
        <v>0</v>
      </c>
      <c r="P54" s="20" t="n">
        <v>0</v>
      </c>
      <c r="Q54" s="18" t="n">
        <v>19.31691196</v>
      </c>
      <c r="R54" s="20" t="n">
        <v>2.17098233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59.94734402</v>
      </c>
      <c r="F56" s="20" t="n">
        <v>2.40759513</v>
      </c>
      <c r="G56" s="18" t="n">
        <v>22.34555408</v>
      </c>
      <c r="H56" s="20" t="n">
        <v>1.99348128</v>
      </c>
      <c r="I56" s="18" t="n">
        <v>0</v>
      </c>
      <c r="J56" s="20" t="n">
        <v>0</v>
      </c>
      <c r="K56" s="18" t="n">
        <v>3.39743168</v>
      </c>
      <c r="L56" s="20" t="n">
        <v>0.9103329999999999</v>
      </c>
      <c r="M56" s="18" t="n">
        <v>0</v>
      </c>
      <c r="N56" s="20" t="n">
        <v>0</v>
      </c>
      <c r="O56" s="18" t="n">
        <v>0</v>
      </c>
      <c r="P56" s="20" t="n">
        <v>0</v>
      </c>
      <c r="Q56" s="18" t="n">
        <v>14.30967023</v>
      </c>
      <c r="R56" s="20" t="n">
        <v>1.93477658</v>
      </c>
    </row>
    <row r="57" spans="1:18">
      <c r="A57" s="15" t="s">
        <v>480</v>
      </c>
      <c r="B57" s="17" t="n">
        <v>3737</v>
      </c>
      <c r="C57" s="18">
        <f>(3101.0/B57*100)</f>
        <v/>
      </c>
      <c r="D57" s="19" t="n">
        <v>636</v>
      </c>
      <c r="E57" s="18" t="n">
        <v>49.88438902</v>
      </c>
      <c r="F57" s="20" t="n">
        <v>2.04152299</v>
      </c>
      <c r="G57" s="18" t="n">
        <v>32.62422004</v>
      </c>
      <c r="H57" s="20" t="n">
        <v>2.19953233</v>
      </c>
      <c r="I57" s="18" t="n">
        <v>0</v>
      </c>
      <c r="J57" s="20" t="n">
        <v>0</v>
      </c>
      <c r="K57" s="18" t="n">
        <v>3.70398995</v>
      </c>
      <c r="L57" s="20" t="n">
        <v>0.70450786</v>
      </c>
      <c r="M57" s="18" t="n">
        <v>0</v>
      </c>
      <c r="N57" s="20" t="n">
        <v>0</v>
      </c>
      <c r="O57" s="18" t="n">
        <v>0</v>
      </c>
      <c r="P57" s="20" t="n">
        <v>0</v>
      </c>
      <c r="Q57" s="18" t="n">
        <v>13.78740099</v>
      </c>
      <c r="R57" s="20" t="n">
        <v>1.65120107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76.92549031</v>
      </c>
      <c r="F59" s="20" t="n">
        <v>2.29209073</v>
      </c>
      <c r="G59" s="18" t="n">
        <v>3.49276447</v>
      </c>
      <c r="H59" s="20" t="n">
        <v>1.07084107</v>
      </c>
      <c r="I59" s="18" t="n">
        <v>0</v>
      </c>
      <c r="J59" s="20" t="n">
        <v>0</v>
      </c>
      <c r="K59" s="18" t="n">
        <v>2.3044651</v>
      </c>
      <c r="L59" s="20" t="n">
        <v>0.95149435</v>
      </c>
      <c r="M59" s="18" t="n">
        <v>0</v>
      </c>
      <c r="N59" s="20" t="n">
        <v>0</v>
      </c>
      <c r="O59" s="18" t="n">
        <v>0</v>
      </c>
      <c r="P59" s="20" t="n">
        <v>0</v>
      </c>
      <c r="Q59" s="18" t="n">
        <v>17.27728012</v>
      </c>
      <c r="R59" s="20" t="n">
        <v>2.2682019</v>
      </c>
    </row>
    <row r="60" spans="1:18">
      <c r="A60" s="15" t="s">
        <v>484</v>
      </c>
      <c r="B60" s="17" t="n">
        <v>2451</v>
      </c>
      <c r="C60" s="18">
        <f>(2048.0/B60*100)</f>
        <v/>
      </c>
      <c r="D60" s="19" t="n">
        <v>403</v>
      </c>
      <c r="E60" s="18" t="n">
        <v>35.36179217</v>
      </c>
      <c r="F60" s="20" t="n">
        <v>2.57187509</v>
      </c>
      <c r="G60" s="18" t="n">
        <v>27.8479412</v>
      </c>
      <c r="H60" s="20" t="n">
        <v>2.53402961</v>
      </c>
      <c r="I60" s="18" t="n">
        <v>0</v>
      </c>
      <c r="J60" s="20" t="n">
        <v>0</v>
      </c>
      <c r="K60" s="18" t="n">
        <v>6.88556211</v>
      </c>
      <c r="L60" s="20" t="n">
        <v>1.31728222</v>
      </c>
      <c r="M60" s="18" t="n">
        <v>0</v>
      </c>
      <c r="N60" s="20" t="n">
        <v>0</v>
      </c>
      <c r="O60" s="18" t="n">
        <v>0</v>
      </c>
      <c r="P60" s="20" t="n">
        <v>0</v>
      </c>
      <c r="Q60" s="18" t="n">
        <v>29.90470452</v>
      </c>
      <c r="R60" s="20" t="n">
        <v>2.52618504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48.31396624</v>
      </c>
      <c r="F63" s="20" t="n">
        <v>2.6693348</v>
      </c>
      <c r="G63" s="18" t="n">
        <v>7.8637501</v>
      </c>
      <c r="H63" s="20" t="n">
        <v>1.59560463</v>
      </c>
      <c r="I63" s="18" t="n">
        <v>0</v>
      </c>
      <c r="J63" s="20" t="n">
        <v>0</v>
      </c>
      <c r="K63" s="18" t="n">
        <v>2.90167006</v>
      </c>
      <c r="L63" s="20" t="n">
        <v>0.76634767</v>
      </c>
      <c r="M63" s="18" t="n">
        <v>0</v>
      </c>
      <c r="N63" s="20" t="n">
        <v>0</v>
      </c>
      <c r="O63" s="18" t="n">
        <v>0</v>
      </c>
      <c r="P63" s="20" t="n">
        <v>0</v>
      </c>
      <c r="Q63" s="18" t="n">
        <v>40.9206136</v>
      </c>
      <c r="R63" s="20" t="n">
        <v>2.51452061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33.18150232</v>
      </c>
      <c r="F65" s="20" t="n">
        <v>2.91455103</v>
      </c>
      <c r="G65" s="18" t="n">
        <v>44.55138834</v>
      </c>
      <c r="H65" s="20" t="n">
        <v>2.82016299</v>
      </c>
      <c r="I65" s="18" t="n">
        <v>0</v>
      </c>
      <c r="J65" s="20" t="n">
        <v>0</v>
      </c>
      <c r="K65" s="18" t="n">
        <v>2.87683449</v>
      </c>
      <c r="L65" s="20" t="n">
        <v>1.00222833</v>
      </c>
      <c r="M65" s="18" t="n">
        <v>0</v>
      </c>
      <c r="N65" s="20" t="n">
        <v>0</v>
      </c>
      <c r="O65" s="18" t="n">
        <v>0</v>
      </c>
      <c r="P65" s="20" t="n">
        <v>0</v>
      </c>
      <c r="Q65" s="18" t="n">
        <v>19.39027486</v>
      </c>
      <c r="R65" s="20" t="n">
        <v>2.33947719</v>
      </c>
    </row>
    <row r="66" spans="1:18">
      <c r="A66" s="15" t="s">
        <v>490</v>
      </c>
      <c r="B66" s="17" t="n">
        <v>2634</v>
      </c>
      <c r="C66" s="18">
        <f>(2193.0/B66*100)</f>
        <v/>
      </c>
      <c r="D66" s="19" t="n">
        <v>441</v>
      </c>
      <c r="E66" s="18" t="n">
        <v>36.33421497</v>
      </c>
      <c r="F66" s="20" t="n">
        <v>2.12461324</v>
      </c>
      <c r="G66" s="18" t="n">
        <v>35.19735918</v>
      </c>
      <c r="H66" s="20" t="n">
        <v>2.463757</v>
      </c>
      <c r="I66" s="18" t="n">
        <v>0</v>
      </c>
      <c r="J66" s="20" t="n">
        <v>0</v>
      </c>
      <c r="K66" s="18" t="n">
        <v>7.01664337</v>
      </c>
      <c r="L66" s="20" t="n">
        <v>1.11580641</v>
      </c>
      <c r="M66" s="18" t="n">
        <v>0</v>
      </c>
      <c r="N66" s="20" t="n">
        <v>0</v>
      </c>
      <c r="O66" s="18" t="n">
        <v>0</v>
      </c>
      <c r="P66" s="20" t="n">
        <v>0</v>
      </c>
      <c r="Q66" s="18" t="n">
        <v>21.45178248</v>
      </c>
      <c r="R66" s="20" t="n">
        <v>2.24046101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67.94987404</v>
      </c>
      <c r="F69" s="20" t="n">
        <v>3.65491212</v>
      </c>
      <c r="G69" s="18" t="n">
        <v>20.10510527</v>
      </c>
      <c r="H69" s="20" t="n">
        <v>3.90894384</v>
      </c>
      <c r="I69" s="18" t="n">
        <v>0</v>
      </c>
      <c r="J69" s="20" t="n">
        <v>0</v>
      </c>
      <c r="K69" s="18" t="n">
        <v>0.89515891</v>
      </c>
      <c r="L69" s="20" t="n">
        <v>0.87924255</v>
      </c>
      <c r="M69" s="18" t="n">
        <v>0</v>
      </c>
      <c r="N69" s="20" t="n">
        <v>0</v>
      </c>
      <c r="O69" s="18" t="n">
        <v>0</v>
      </c>
      <c r="P69" s="20" t="n">
        <v>0</v>
      </c>
      <c r="Q69" s="18" t="n">
        <v>11.04986179</v>
      </c>
      <c r="R69" s="20" t="n">
        <v>2.80467583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64.96449629</v>
      </c>
      <c r="F71" s="20" t="n">
        <v>2.45224803</v>
      </c>
      <c r="G71" s="18" t="n">
        <v>32.70648505</v>
      </c>
      <c r="H71" s="20" t="n">
        <v>2.41667299</v>
      </c>
      <c r="I71" s="18" t="n">
        <v>0</v>
      </c>
      <c r="J71" s="20" t="n">
        <v>0</v>
      </c>
      <c r="K71" s="18" t="n">
        <v>0.25132837</v>
      </c>
      <c r="L71" s="20" t="n">
        <v>0.25298782</v>
      </c>
      <c r="M71" s="18" t="n">
        <v>0</v>
      </c>
      <c r="N71" s="20" t="n">
        <v>0</v>
      </c>
      <c r="O71" s="18" t="n">
        <v>0</v>
      </c>
      <c r="P71" s="20" t="n">
        <v>0</v>
      </c>
      <c r="Q71" s="18" t="n">
        <v>2.07769029</v>
      </c>
      <c r="R71" s="20" t="n">
        <v>0.74738458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29.55023826</v>
      </c>
      <c r="F76" s="20" t="n">
        <v>2.4819055</v>
      </c>
      <c r="G76" s="18" t="n">
        <v>38.32892087</v>
      </c>
      <c r="H76" s="20" t="n">
        <v>2.44623123</v>
      </c>
      <c r="I76" s="18" t="n">
        <v>0</v>
      </c>
      <c r="J76" s="20" t="n">
        <v>0</v>
      </c>
      <c r="K76" s="18" t="n">
        <v>6.27072881</v>
      </c>
      <c r="L76" s="20" t="n">
        <v>1.39696676</v>
      </c>
      <c r="M76" s="18" t="n">
        <v>0</v>
      </c>
      <c r="N76" s="20" t="n">
        <v>0</v>
      </c>
      <c r="O76" s="18" t="n">
        <v>0</v>
      </c>
      <c r="P76" s="20" t="n">
        <v>0</v>
      </c>
      <c r="Q76" s="18" t="n">
        <v>25.85011206</v>
      </c>
      <c r="R76" s="20" t="n">
        <v>2.58214356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45.97838748</v>
      </c>
      <c r="F80" s="20" t="n">
        <v>2.75170281</v>
      </c>
      <c r="G80" s="18" t="n">
        <v>50.13924209</v>
      </c>
      <c r="H80" s="20" t="n">
        <v>2.66947427</v>
      </c>
      <c r="I80" s="18" t="n">
        <v>0</v>
      </c>
      <c r="J80" s="20" t="n">
        <v>0</v>
      </c>
      <c r="K80" s="18" t="n">
        <v>0</v>
      </c>
      <c r="L80" s="20" t="n">
        <v>0</v>
      </c>
      <c r="M80" s="18" t="n">
        <v>0</v>
      </c>
      <c r="N80" s="20" t="n">
        <v>0</v>
      </c>
      <c r="O80" s="18" t="n">
        <v>0</v>
      </c>
      <c r="P80" s="20" t="n">
        <v>0</v>
      </c>
      <c r="Q80" s="18" t="n">
        <v>3.88237043</v>
      </c>
      <c r="R80" s="20" t="n">
        <v>0.88833182</v>
      </c>
    </row>
    <row r="81" spans="1:18">
      <c r="A81" s="15" t="s">
        <v>505</v>
      </c>
      <c r="B81" s="17" t="n">
        <v>870</v>
      </c>
      <c r="C81" s="18">
        <f>(723.0/B81*100)</f>
        <v/>
      </c>
      <c r="D81" s="19" t="n">
        <v>147</v>
      </c>
      <c r="E81" s="18" t="n">
        <v>32.20175003</v>
      </c>
      <c r="F81" s="20" t="n">
        <v>4.69113216</v>
      </c>
      <c r="G81" s="18" t="n">
        <v>34.31532736</v>
      </c>
      <c r="H81" s="20" t="n">
        <v>5.08195479</v>
      </c>
      <c r="I81" s="18" t="n">
        <v>0</v>
      </c>
      <c r="J81" s="20" t="n">
        <v>0</v>
      </c>
      <c r="K81" s="18" t="n">
        <v>5.35848793</v>
      </c>
      <c r="L81" s="20" t="n">
        <v>1.79714217</v>
      </c>
      <c r="M81" s="18" t="n">
        <v>0</v>
      </c>
      <c r="N81" s="20" t="n">
        <v>0</v>
      </c>
      <c r="O81" s="18" t="n">
        <v>0</v>
      </c>
      <c r="P81" s="20" t="n">
        <v>0</v>
      </c>
      <c r="Q81" s="18" t="n">
        <v>28.12443467</v>
      </c>
      <c r="R81" s="20" t="n">
        <v>4.60183333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25.7101046</v>
      </c>
      <c r="F44" s="20" t="n">
        <v>2.96259559</v>
      </c>
      <c r="G44" s="18" t="n">
        <v>60.76293051</v>
      </c>
      <c r="H44" s="20" t="n">
        <v>2.99951113</v>
      </c>
      <c r="I44" s="18" t="n">
        <v>0</v>
      </c>
      <c r="J44" s="20" t="n">
        <v>0</v>
      </c>
      <c r="K44" s="18" t="n">
        <v>5.51297117</v>
      </c>
      <c r="L44" s="20" t="n">
        <v>1.02600647</v>
      </c>
      <c r="M44" s="18" t="n">
        <v>0</v>
      </c>
      <c r="N44" s="20" t="n">
        <v>0</v>
      </c>
      <c r="O44" s="18" t="n">
        <v>0</v>
      </c>
      <c r="P44" s="20" t="n">
        <v>0</v>
      </c>
      <c r="Q44" s="18" t="n">
        <v>8.01399372</v>
      </c>
      <c r="R44" s="20" t="n">
        <v>1.823576</v>
      </c>
    </row>
    <row r="45" spans="1:18">
      <c r="A45" s="15" t="s">
        <v>468</v>
      </c>
      <c r="B45" s="17" t="n">
        <v>2670</v>
      </c>
      <c r="C45" s="18">
        <f>(2215.0/B45*100)</f>
        <v/>
      </c>
      <c r="D45" s="19" t="n">
        <v>455</v>
      </c>
      <c r="E45" s="18" t="n">
        <v>35.69155342</v>
      </c>
      <c r="F45" s="20" t="n">
        <v>2.08725028</v>
      </c>
      <c r="G45" s="18" t="n">
        <v>38.63384629</v>
      </c>
      <c r="H45" s="20" t="n">
        <v>2.59809094</v>
      </c>
      <c r="I45" s="18" t="n">
        <v>0</v>
      </c>
      <c r="J45" s="20" t="n">
        <v>0</v>
      </c>
      <c r="K45" s="18" t="n">
        <v>14.69487466</v>
      </c>
      <c r="L45" s="20" t="n">
        <v>1.8193296</v>
      </c>
      <c r="M45" s="18" t="n">
        <v>0.21605641</v>
      </c>
      <c r="N45" s="20" t="n">
        <v>0.21727948</v>
      </c>
      <c r="O45" s="18" t="n">
        <v>0</v>
      </c>
      <c r="P45" s="20" t="n">
        <v>0</v>
      </c>
      <c r="Q45" s="18" t="n">
        <v>10.76366923</v>
      </c>
      <c r="R45" s="20" t="n">
        <v>1.56490501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13.63580765</v>
      </c>
      <c r="F54" s="20" t="n">
        <v>2.14562327</v>
      </c>
      <c r="G54" s="18" t="n">
        <v>75.36879922</v>
      </c>
      <c r="H54" s="20" t="n">
        <v>2.32464859</v>
      </c>
      <c r="I54" s="18" t="n">
        <v>0</v>
      </c>
      <c r="J54" s="20" t="n">
        <v>0</v>
      </c>
      <c r="K54" s="18" t="n">
        <v>3.76201826</v>
      </c>
      <c r="L54" s="20" t="n">
        <v>0.87475039</v>
      </c>
      <c r="M54" s="18" t="n">
        <v>0.2248738</v>
      </c>
      <c r="N54" s="20" t="n">
        <v>0.22392797</v>
      </c>
      <c r="O54" s="18" t="n">
        <v>0</v>
      </c>
      <c r="P54" s="20" t="n">
        <v>0</v>
      </c>
      <c r="Q54" s="18" t="n">
        <v>7.00850107</v>
      </c>
      <c r="R54" s="20" t="n">
        <v>1.16080971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47.8080455</v>
      </c>
      <c r="F56" s="20" t="n">
        <v>2.15589561</v>
      </c>
      <c r="G56" s="18" t="n">
        <v>45.09316998</v>
      </c>
      <c r="H56" s="20" t="n">
        <v>2.105556</v>
      </c>
      <c r="I56" s="18" t="n">
        <v>0</v>
      </c>
      <c r="J56" s="20" t="n">
        <v>0</v>
      </c>
      <c r="K56" s="18" t="n">
        <v>3.39743168</v>
      </c>
      <c r="L56" s="20" t="n">
        <v>0.9103329999999999</v>
      </c>
      <c r="M56" s="18" t="n">
        <v>0</v>
      </c>
      <c r="N56" s="20" t="n">
        <v>0</v>
      </c>
      <c r="O56" s="18" t="n">
        <v>0</v>
      </c>
      <c r="P56" s="20" t="n">
        <v>0</v>
      </c>
      <c r="Q56" s="18" t="n">
        <v>3.70135284</v>
      </c>
      <c r="R56" s="20" t="n">
        <v>0.9557739200000001</v>
      </c>
    </row>
    <row r="57" spans="1:18">
      <c r="A57" s="15" t="s">
        <v>480</v>
      </c>
      <c r="B57" s="17" t="n">
        <v>3737</v>
      </c>
      <c r="C57" s="18">
        <f>(3101.0/B57*100)</f>
        <v/>
      </c>
      <c r="D57" s="19" t="n">
        <v>636</v>
      </c>
      <c r="E57" s="18" t="n">
        <v>16.18030155</v>
      </c>
      <c r="F57" s="20" t="n">
        <v>1.42090771</v>
      </c>
      <c r="G57" s="18" t="n">
        <v>75.53027785</v>
      </c>
      <c r="H57" s="20" t="n">
        <v>1.91026673</v>
      </c>
      <c r="I57" s="18" t="n">
        <v>0</v>
      </c>
      <c r="J57" s="20" t="n">
        <v>0</v>
      </c>
      <c r="K57" s="18" t="n">
        <v>4.1749098</v>
      </c>
      <c r="L57" s="20" t="n">
        <v>0.7362001500000001</v>
      </c>
      <c r="M57" s="18" t="n">
        <v>0</v>
      </c>
      <c r="N57" s="20" t="n">
        <v>0</v>
      </c>
      <c r="O57" s="18" t="n">
        <v>0.21584356</v>
      </c>
      <c r="P57" s="20" t="n">
        <v>0.21598063</v>
      </c>
      <c r="Q57" s="18" t="n">
        <v>3.89866724</v>
      </c>
      <c r="R57" s="20" t="n">
        <v>1.09996704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49.1994588</v>
      </c>
      <c r="F59" s="20" t="n">
        <v>2.88026092</v>
      </c>
      <c r="G59" s="18" t="n">
        <v>41.87258003</v>
      </c>
      <c r="H59" s="20" t="n">
        <v>3.02857615</v>
      </c>
      <c r="I59" s="18" t="n">
        <v>0</v>
      </c>
      <c r="J59" s="20" t="n">
        <v>0</v>
      </c>
      <c r="K59" s="18" t="n">
        <v>2.3044651</v>
      </c>
      <c r="L59" s="20" t="n">
        <v>0.95149435</v>
      </c>
      <c r="M59" s="18" t="n">
        <v>0</v>
      </c>
      <c r="N59" s="20" t="n">
        <v>0</v>
      </c>
      <c r="O59" s="18" t="n">
        <v>0</v>
      </c>
      <c r="P59" s="20" t="n">
        <v>0</v>
      </c>
      <c r="Q59" s="18" t="n">
        <v>6.62349607</v>
      </c>
      <c r="R59" s="20" t="n">
        <v>1.32835513</v>
      </c>
    </row>
    <row r="60" spans="1:18">
      <c r="A60" s="15" t="s">
        <v>484</v>
      </c>
      <c r="B60" s="17" t="n">
        <v>2451</v>
      </c>
      <c r="C60" s="18">
        <f>(2048.0/B60*100)</f>
        <v/>
      </c>
      <c r="D60" s="19" t="n">
        <v>403</v>
      </c>
      <c r="E60" s="18" t="n">
        <v>42.30220469</v>
      </c>
      <c r="F60" s="20" t="n">
        <v>2.78950059</v>
      </c>
      <c r="G60" s="18" t="n">
        <v>23.40182542</v>
      </c>
      <c r="H60" s="20" t="n">
        <v>2.65732277</v>
      </c>
      <c r="I60" s="18" t="n">
        <v>0</v>
      </c>
      <c r="J60" s="20" t="n">
        <v>0</v>
      </c>
      <c r="K60" s="18" t="n">
        <v>7.71822386</v>
      </c>
      <c r="L60" s="20" t="n">
        <v>1.28977409</v>
      </c>
      <c r="M60" s="18" t="n">
        <v>0</v>
      </c>
      <c r="N60" s="20" t="n">
        <v>0</v>
      </c>
      <c r="O60" s="18" t="n">
        <v>0</v>
      </c>
      <c r="P60" s="20" t="n">
        <v>0</v>
      </c>
      <c r="Q60" s="18" t="n">
        <v>26.57774603</v>
      </c>
      <c r="R60" s="20" t="n">
        <v>2.46935865</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29.40866754</v>
      </c>
      <c r="F63" s="20" t="n">
        <v>2.16435955</v>
      </c>
      <c r="G63" s="18" t="n">
        <v>50.28975062</v>
      </c>
      <c r="H63" s="20" t="n">
        <v>2.67570038</v>
      </c>
      <c r="I63" s="18" t="n">
        <v>0</v>
      </c>
      <c r="J63" s="20" t="n">
        <v>0</v>
      </c>
      <c r="K63" s="18" t="n">
        <v>3.20470012</v>
      </c>
      <c r="L63" s="20" t="n">
        <v>0.80791163</v>
      </c>
      <c r="M63" s="18" t="n">
        <v>0</v>
      </c>
      <c r="N63" s="20" t="n">
        <v>0</v>
      </c>
      <c r="O63" s="18" t="n">
        <v>0</v>
      </c>
      <c r="P63" s="20" t="n">
        <v>0</v>
      </c>
      <c r="Q63" s="18" t="n">
        <v>17.09688172</v>
      </c>
      <c r="R63" s="20" t="n">
        <v>2.02006892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36.55925712</v>
      </c>
      <c r="F65" s="20" t="n">
        <v>2.81904745</v>
      </c>
      <c r="G65" s="18" t="n">
        <v>50.18642708</v>
      </c>
      <c r="H65" s="20" t="n">
        <v>3.01783636</v>
      </c>
      <c r="I65" s="18" t="n">
        <v>0</v>
      </c>
      <c r="J65" s="20" t="n">
        <v>0</v>
      </c>
      <c r="K65" s="18" t="n">
        <v>2.87683449</v>
      </c>
      <c r="L65" s="20" t="n">
        <v>1.00222833</v>
      </c>
      <c r="M65" s="18" t="n">
        <v>0</v>
      </c>
      <c r="N65" s="20" t="n">
        <v>0</v>
      </c>
      <c r="O65" s="18" t="n">
        <v>0</v>
      </c>
      <c r="P65" s="20" t="n">
        <v>0</v>
      </c>
      <c r="Q65" s="18" t="n">
        <v>10.37748131</v>
      </c>
      <c r="R65" s="20" t="n">
        <v>1.91070489</v>
      </c>
    </row>
    <row r="66" spans="1:18">
      <c r="A66" s="15" t="s">
        <v>490</v>
      </c>
      <c r="B66" s="17" t="n">
        <v>2634</v>
      </c>
      <c r="C66" s="18">
        <f>(2193.0/B66*100)</f>
        <v/>
      </c>
      <c r="D66" s="19" t="n">
        <v>441</v>
      </c>
      <c r="E66" s="18" t="n">
        <v>26.66813217</v>
      </c>
      <c r="F66" s="20" t="n">
        <v>2.18726452</v>
      </c>
      <c r="G66" s="18" t="n">
        <v>58.36398036</v>
      </c>
      <c r="H66" s="20" t="n">
        <v>2.50097571</v>
      </c>
      <c r="I66" s="18" t="n">
        <v>0</v>
      </c>
      <c r="J66" s="20" t="n">
        <v>0</v>
      </c>
      <c r="K66" s="18" t="n">
        <v>7.7095305</v>
      </c>
      <c r="L66" s="20" t="n">
        <v>1.15832079</v>
      </c>
      <c r="M66" s="18" t="n">
        <v>0</v>
      </c>
      <c r="N66" s="20" t="n">
        <v>0</v>
      </c>
      <c r="O66" s="18" t="n">
        <v>0</v>
      </c>
      <c r="P66" s="20" t="n">
        <v>0</v>
      </c>
      <c r="Q66" s="18" t="n">
        <v>7.25835696</v>
      </c>
      <c r="R66" s="20" t="n">
        <v>1.21920615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45.05349808</v>
      </c>
      <c r="F69" s="20" t="n">
        <v>5.24847622</v>
      </c>
      <c r="G69" s="18" t="n">
        <v>51.32522785</v>
      </c>
      <c r="H69" s="20" t="n">
        <v>5.1154915</v>
      </c>
      <c r="I69" s="18" t="n">
        <v>0</v>
      </c>
      <c r="J69" s="20" t="n">
        <v>0</v>
      </c>
      <c r="K69" s="18" t="n">
        <v>1.74210879</v>
      </c>
      <c r="L69" s="20" t="n">
        <v>1.19516064</v>
      </c>
      <c r="M69" s="18" t="n">
        <v>0</v>
      </c>
      <c r="N69" s="20" t="n">
        <v>0</v>
      </c>
      <c r="O69" s="18" t="n">
        <v>0</v>
      </c>
      <c r="P69" s="20" t="n">
        <v>0</v>
      </c>
      <c r="Q69" s="18" t="n">
        <v>1.87916528</v>
      </c>
      <c r="R69" s="20" t="n">
        <v>1.13787758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41.1477099</v>
      </c>
      <c r="F71" s="20" t="n">
        <v>2.94185125</v>
      </c>
      <c r="G71" s="18" t="n">
        <v>57.56831161</v>
      </c>
      <c r="H71" s="20" t="n">
        <v>2.95708238</v>
      </c>
      <c r="I71" s="18" t="n">
        <v>0</v>
      </c>
      <c r="J71" s="20" t="n">
        <v>0</v>
      </c>
      <c r="K71" s="18" t="n">
        <v>0.25132837</v>
      </c>
      <c r="L71" s="20" t="n">
        <v>0.25298782</v>
      </c>
      <c r="M71" s="18" t="n">
        <v>0</v>
      </c>
      <c r="N71" s="20" t="n">
        <v>0</v>
      </c>
      <c r="O71" s="18" t="n">
        <v>0</v>
      </c>
      <c r="P71" s="20" t="n">
        <v>0</v>
      </c>
      <c r="Q71" s="18" t="n">
        <v>1.03265012</v>
      </c>
      <c r="R71" s="20" t="n">
        <v>0.53236783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43.88594461</v>
      </c>
      <c r="F76" s="20" t="n">
        <v>2.62584014</v>
      </c>
      <c r="G76" s="18" t="n">
        <v>39.82709482</v>
      </c>
      <c r="H76" s="20" t="n">
        <v>2.65496507</v>
      </c>
      <c r="I76" s="18" t="n">
        <v>0</v>
      </c>
      <c r="J76" s="20" t="n">
        <v>0</v>
      </c>
      <c r="K76" s="18" t="n">
        <v>6.98589182</v>
      </c>
      <c r="L76" s="20" t="n">
        <v>1.4117678</v>
      </c>
      <c r="M76" s="18" t="n">
        <v>0</v>
      </c>
      <c r="N76" s="20" t="n">
        <v>0</v>
      </c>
      <c r="O76" s="18" t="n">
        <v>0</v>
      </c>
      <c r="P76" s="20" t="n">
        <v>0</v>
      </c>
      <c r="Q76" s="18" t="n">
        <v>9.301068750000001</v>
      </c>
      <c r="R76" s="20" t="n">
        <v>1.72051304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21.83734019</v>
      </c>
      <c r="F80" s="20" t="n">
        <v>2.06376495</v>
      </c>
      <c r="G80" s="18" t="n">
        <v>77.58900233999999</v>
      </c>
      <c r="H80" s="20" t="n">
        <v>2.05920231</v>
      </c>
      <c r="I80" s="18" t="n">
        <v>0</v>
      </c>
      <c r="J80" s="20" t="n">
        <v>0</v>
      </c>
      <c r="K80" s="18" t="n">
        <v>0</v>
      </c>
      <c r="L80" s="20" t="n">
        <v>0</v>
      </c>
      <c r="M80" s="18" t="n">
        <v>0</v>
      </c>
      <c r="N80" s="20" t="n">
        <v>0</v>
      </c>
      <c r="O80" s="18" t="n">
        <v>0</v>
      </c>
      <c r="P80" s="20" t="n">
        <v>0</v>
      </c>
      <c r="Q80" s="18" t="n">
        <v>0.57365747</v>
      </c>
      <c r="R80" s="20" t="n">
        <v>0.30156959</v>
      </c>
    </row>
    <row r="81" spans="1:18">
      <c r="A81" s="15" t="s">
        <v>505</v>
      </c>
      <c r="B81" s="17" t="n">
        <v>870</v>
      </c>
      <c r="C81" s="18">
        <f>(723.0/B81*100)</f>
        <v/>
      </c>
      <c r="D81" s="19" t="n">
        <v>147</v>
      </c>
      <c r="E81" s="18" t="n">
        <v>27.6721616</v>
      </c>
      <c r="F81" s="20" t="n">
        <v>3.46467709</v>
      </c>
      <c r="G81" s="18" t="n">
        <v>60.28799486</v>
      </c>
      <c r="H81" s="20" t="n">
        <v>3.6989123</v>
      </c>
      <c r="I81" s="18" t="n">
        <v>0</v>
      </c>
      <c r="J81" s="20" t="n">
        <v>0</v>
      </c>
      <c r="K81" s="18" t="n">
        <v>5.8421797</v>
      </c>
      <c r="L81" s="20" t="n">
        <v>1.83310022</v>
      </c>
      <c r="M81" s="18" t="n">
        <v>0</v>
      </c>
      <c r="N81" s="20" t="n">
        <v>0</v>
      </c>
      <c r="O81" s="18" t="n">
        <v>0</v>
      </c>
      <c r="P81" s="20" t="n">
        <v>0</v>
      </c>
      <c r="Q81" s="18" t="n">
        <v>6.19766384</v>
      </c>
      <c r="R81" s="20" t="n">
        <v>2.14425004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24.56282141</v>
      </c>
      <c r="F44" s="20" t="n">
        <v>2.01177244</v>
      </c>
      <c r="G44" s="18" t="n">
        <v>61.65744072</v>
      </c>
      <c r="H44" s="20" t="n">
        <v>2.51733621</v>
      </c>
      <c r="I44" s="18" t="n">
        <v>0</v>
      </c>
      <c r="J44" s="20" t="n">
        <v>0</v>
      </c>
      <c r="K44" s="18" t="n">
        <v>5.68118827</v>
      </c>
      <c r="L44" s="20" t="n">
        <v>1.02998366</v>
      </c>
      <c r="M44" s="18" t="n">
        <v>0</v>
      </c>
      <c r="N44" s="20" t="n">
        <v>0</v>
      </c>
      <c r="O44" s="18" t="n">
        <v>0</v>
      </c>
      <c r="P44" s="20" t="n">
        <v>0</v>
      </c>
      <c r="Q44" s="18" t="n">
        <v>8.098549589999999</v>
      </c>
      <c r="R44" s="20" t="n">
        <v>1.69655587</v>
      </c>
    </row>
    <row r="45" spans="1:18">
      <c r="A45" s="15" t="s">
        <v>468</v>
      </c>
      <c r="B45" s="17" t="n">
        <v>2670</v>
      </c>
      <c r="C45" s="18">
        <f>(2215.0/B45*100)</f>
        <v/>
      </c>
      <c r="D45" s="19" t="n">
        <v>455</v>
      </c>
      <c r="E45" s="18" t="n">
        <v>31.30561592</v>
      </c>
      <c r="F45" s="20" t="n">
        <v>2.15025839</v>
      </c>
      <c r="G45" s="18" t="n">
        <v>43.66768355</v>
      </c>
      <c r="H45" s="20" t="n">
        <v>2.34507825</v>
      </c>
      <c r="I45" s="18" t="n">
        <v>0</v>
      </c>
      <c r="J45" s="20" t="n">
        <v>0</v>
      </c>
      <c r="K45" s="18" t="n">
        <v>15.32850609</v>
      </c>
      <c r="L45" s="20" t="n">
        <v>1.80243064</v>
      </c>
      <c r="M45" s="18" t="n">
        <v>0.21605641</v>
      </c>
      <c r="N45" s="20" t="n">
        <v>0.21727948</v>
      </c>
      <c r="O45" s="18" t="n">
        <v>0</v>
      </c>
      <c r="P45" s="20" t="n">
        <v>0</v>
      </c>
      <c r="Q45" s="18" t="n">
        <v>9.482138040000001</v>
      </c>
      <c r="R45" s="20" t="n">
        <v>1.48025888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18.10274409</v>
      </c>
      <c r="F54" s="20" t="n">
        <v>2.18430286</v>
      </c>
      <c r="G54" s="18" t="n">
        <v>68.40587651</v>
      </c>
      <c r="H54" s="20" t="n">
        <v>2.39574404</v>
      </c>
      <c r="I54" s="18" t="n">
        <v>0</v>
      </c>
      <c r="J54" s="20" t="n">
        <v>0</v>
      </c>
      <c r="K54" s="18" t="n">
        <v>4.4177092</v>
      </c>
      <c r="L54" s="20" t="n">
        <v>0.9288939000000001</v>
      </c>
      <c r="M54" s="18" t="n">
        <v>0.2248738</v>
      </c>
      <c r="N54" s="20" t="n">
        <v>0.22392797</v>
      </c>
      <c r="O54" s="18" t="n">
        <v>0</v>
      </c>
      <c r="P54" s="20" t="n">
        <v>0</v>
      </c>
      <c r="Q54" s="18" t="n">
        <v>8.848796399999999</v>
      </c>
      <c r="R54" s="20" t="n">
        <v>1.21008328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35.94648541</v>
      </c>
      <c r="F56" s="20" t="n">
        <v>2.54044069</v>
      </c>
      <c r="G56" s="18" t="n">
        <v>57.49925573</v>
      </c>
      <c r="H56" s="20" t="n">
        <v>2.38566322</v>
      </c>
      <c r="I56" s="18" t="n">
        <v>0</v>
      </c>
      <c r="J56" s="20" t="n">
        <v>0</v>
      </c>
      <c r="K56" s="18" t="n">
        <v>3.74646261</v>
      </c>
      <c r="L56" s="20" t="n">
        <v>0.93888774</v>
      </c>
      <c r="M56" s="18" t="n">
        <v>0</v>
      </c>
      <c r="N56" s="20" t="n">
        <v>0</v>
      </c>
      <c r="O56" s="18" t="n">
        <v>0</v>
      </c>
      <c r="P56" s="20" t="n">
        <v>0</v>
      </c>
      <c r="Q56" s="18" t="n">
        <v>2.80779625</v>
      </c>
      <c r="R56" s="20" t="n">
        <v>0.8494001</v>
      </c>
    </row>
    <row r="57" spans="1:18">
      <c r="A57" s="15" t="s">
        <v>480</v>
      </c>
      <c r="B57" s="17" t="n">
        <v>3737</v>
      </c>
      <c r="C57" s="18">
        <f>(3101.0/B57*100)</f>
        <v/>
      </c>
      <c r="D57" s="19" t="n">
        <v>636</v>
      </c>
      <c r="E57" s="18" t="n">
        <v>16.64424263</v>
      </c>
      <c r="F57" s="20" t="n">
        <v>1.68151556</v>
      </c>
      <c r="G57" s="18" t="n">
        <v>73.90078750000001</v>
      </c>
      <c r="H57" s="20" t="n">
        <v>1.72270262</v>
      </c>
      <c r="I57" s="18" t="n">
        <v>0</v>
      </c>
      <c r="J57" s="20" t="n">
        <v>0</v>
      </c>
      <c r="K57" s="18" t="n">
        <v>4.1749098</v>
      </c>
      <c r="L57" s="20" t="n">
        <v>0.7362001500000001</v>
      </c>
      <c r="M57" s="18" t="n">
        <v>0</v>
      </c>
      <c r="N57" s="20" t="n">
        <v>0</v>
      </c>
      <c r="O57" s="18" t="n">
        <v>0</v>
      </c>
      <c r="P57" s="20" t="n">
        <v>0</v>
      </c>
      <c r="Q57" s="18" t="n">
        <v>5.28006007</v>
      </c>
      <c r="R57" s="20" t="n">
        <v>1.2145693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35.25781814</v>
      </c>
      <c r="F59" s="20" t="n">
        <v>2.87768993</v>
      </c>
      <c r="G59" s="18" t="n">
        <v>55.17851934</v>
      </c>
      <c r="H59" s="20" t="n">
        <v>3.05856103</v>
      </c>
      <c r="I59" s="18" t="n">
        <v>0</v>
      </c>
      <c r="J59" s="20" t="n">
        <v>0</v>
      </c>
      <c r="K59" s="18" t="n">
        <v>2.43798869</v>
      </c>
      <c r="L59" s="20" t="n">
        <v>0.96097084</v>
      </c>
      <c r="M59" s="18" t="n">
        <v>0</v>
      </c>
      <c r="N59" s="20" t="n">
        <v>0</v>
      </c>
      <c r="O59" s="18" t="n">
        <v>0</v>
      </c>
      <c r="P59" s="20" t="n">
        <v>0</v>
      </c>
      <c r="Q59" s="18" t="n">
        <v>7.12567382</v>
      </c>
      <c r="R59" s="20" t="n">
        <v>1.5368947</v>
      </c>
    </row>
    <row r="60" spans="1:18">
      <c r="A60" s="15" t="s">
        <v>484</v>
      </c>
      <c r="B60" s="17" t="n">
        <v>2451</v>
      </c>
      <c r="C60" s="18">
        <f>(2048.0/B60*100)</f>
        <v/>
      </c>
      <c r="D60" s="19" t="n">
        <v>403</v>
      </c>
      <c r="E60" s="18" t="n">
        <v>32.01893452</v>
      </c>
      <c r="F60" s="20" t="n">
        <v>2.43129608</v>
      </c>
      <c r="G60" s="18" t="n">
        <v>25.95414138</v>
      </c>
      <c r="H60" s="20" t="n">
        <v>2.43572995</v>
      </c>
      <c r="I60" s="18" t="n">
        <v>0</v>
      </c>
      <c r="J60" s="20" t="n">
        <v>0</v>
      </c>
      <c r="K60" s="18" t="n">
        <v>8.73781374</v>
      </c>
      <c r="L60" s="20" t="n">
        <v>1.55134768</v>
      </c>
      <c r="M60" s="18" t="n">
        <v>0</v>
      </c>
      <c r="N60" s="20" t="n">
        <v>0</v>
      </c>
      <c r="O60" s="18" t="n">
        <v>0</v>
      </c>
      <c r="P60" s="20" t="n">
        <v>0</v>
      </c>
      <c r="Q60" s="18" t="n">
        <v>33.28911035</v>
      </c>
      <c r="R60" s="20" t="n">
        <v>3.06878393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27.80685061</v>
      </c>
      <c r="F63" s="20" t="n">
        <v>2.40729451</v>
      </c>
      <c r="G63" s="18" t="n">
        <v>48.10055286</v>
      </c>
      <c r="H63" s="20" t="n">
        <v>2.73318109</v>
      </c>
      <c r="I63" s="18" t="n">
        <v>0</v>
      </c>
      <c r="J63" s="20" t="n">
        <v>0</v>
      </c>
      <c r="K63" s="18" t="n">
        <v>4.13311213</v>
      </c>
      <c r="L63" s="20" t="n">
        <v>0.95850122</v>
      </c>
      <c r="M63" s="18" t="n">
        <v>0</v>
      </c>
      <c r="N63" s="20" t="n">
        <v>0</v>
      </c>
      <c r="O63" s="18" t="n">
        <v>0</v>
      </c>
      <c r="P63" s="20" t="n">
        <v>0</v>
      </c>
      <c r="Q63" s="18" t="n">
        <v>19.95948439</v>
      </c>
      <c r="R63" s="20" t="n">
        <v>2.2625555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18.45529083</v>
      </c>
      <c r="F65" s="20" t="n">
        <v>2.30160873</v>
      </c>
      <c r="G65" s="18" t="n">
        <v>68.65354417</v>
      </c>
      <c r="H65" s="20" t="n">
        <v>2.4810999</v>
      </c>
      <c r="I65" s="18" t="n">
        <v>0</v>
      </c>
      <c r="J65" s="20" t="n">
        <v>0</v>
      </c>
      <c r="K65" s="18" t="n">
        <v>2.87683449</v>
      </c>
      <c r="L65" s="20" t="n">
        <v>1.00222833</v>
      </c>
      <c r="M65" s="18" t="n">
        <v>0</v>
      </c>
      <c r="N65" s="20" t="n">
        <v>0</v>
      </c>
      <c r="O65" s="18" t="n">
        <v>0</v>
      </c>
      <c r="P65" s="20" t="n">
        <v>0</v>
      </c>
      <c r="Q65" s="18" t="n">
        <v>10.01433052</v>
      </c>
      <c r="R65" s="20" t="n">
        <v>1.84733601</v>
      </c>
    </row>
    <row r="66" spans="1:18">
      <c r="A66" s="15" t="s">
        <v>490</v>
      </c>
      <c r="B66" s="17" t="n">
        <v>2634</v>
      </c>
      <c r="C66" s="18">
        <f>(2193.0/B66*100)</f>
        <v/>
      </c>
      <c r="D66" s="19" t="n">
        <v>441</v>
      </c>
      <c r="E66" s="18" t="n">
        <v>17.66021915</v>
      </c>
      <c r="F66" s="20" t="n">
        <v>2.02842985</v>
      </c>
      <c r="G66" s="18" t="n">
        <v>67.13151447</v>
      </c>
      <c r="H66" s="20" t="n">
        <v>2.42777139</v>
      </c>
      <c r="I66" s="18" t="n">
        <v>0</v>
      </c>
      <c r="J66" s="20" t="n">
        <v>0</v>
      </c>
      <c r="K66" s="18" t="n">
        <v>7.7095305</v>
      </c>
      <c r="L66" s="20" t="n">
        <v>1.15832079</v>
      </c>
      <c r="M66" s="18" t="n">
        <v>0</v>
      </c>
      <c r="N66" s="20" t="n">
        <v>0</v>
      </c>
      <c r="O66" s="18" t="n">
        <v>0</v>
      </c>
      <c r="P66" s="20" t="n">
        <v>0</v>
      </c>
      <c r="Q66" s="18" t="n">
        <v>7.49873587</v>
      </c>
      <c r="R66" s="20" t="n">
        <v>1.22419064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26.54847442</v>
      </c>
      <c r="F69" s="20" t="n">
        <v>5.50667789</v>
      </c>
      <c r="G69" s="18" t="n">
        <v>69.23061595999999</v>
      </c>
      <c r="H69" s="20" t="n">
        <v>5.42029697</v>
      </c>
      <c r="I69" s="18" t="n">
        <v>0</v>
      </c>
      <c r="J69" s="20" t="n">
        <v>0</v>
      </c>
      <c r="K69" s="18" t="n">
        <v>2.64986259</v>
      </c>
      <c r="L69" s="20" t="n">
        <v>1.37771945</v>
      </c>
      <c r="M69" s="18" t="n">
        <v>0</v>
      </c>
      <c r="N69" s="20" t="n">
        <v>0</v>
      </c>
      <c r="O69" s="18" t="n">
        <v>0</v>
      </c>
      <c r="P69" s="20" t="n">
        <v>0</v>
      </c>
      <c r="Q69" s="18" t="n">
        <v>1.57104703</v>
      </c>
      <c r="R69" s="20" t="n">
        <v>1.14236006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33.94070207</v>
      </c>
      <c r="F71" s="20" t="n">
        <v>2.65481612</v>
      </c>
      <c r="G71" s="18" t="n">
        <v>64.78607014000001</v>
      </c>
      <c r="H71" s="20" t="n">
        <v>2.65108245</v>
      </c>
      <c r="I71" s="18" t="n">
        <v>0</v>
      </c>
      <c r="J71" s="20" t="n">
        <v>0</v>
      </c>
      <c r="K71" s="18" t="n">
        <v>0.25132837</v>
      </c>
      <c r="L71" s="20" t="n">
        <v>0.25298782</v>
      </c>
      <c r="M71" s="18" t="n">
        <v>0</v>
      </c>
      <c r="N71" s="20" t="n">
        <v>0</v>
      </c>
      <c r="O71" s="18" t="n">
        <v>0</v>
      </c>
      <c r="P71" s="20" t="n">
        <v>0</v>
      </c>
      <c r="Q71" s="18" t="n">
        <v>1.02189942</v>
      </c>
      <c r="R71" s="20" t="n">
        <v>0.5296773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13.4199951</v>
      </c>
      <c r="F76" s="20" t="n">
        <v>1.77501684</v>
      </c>
      <c r="G76" s="18" t="n">
        <v>68.57903137</v>
      </c>
      <c r="H76" s="20" t="n">
        <v>2.81213532</v>
      </c>
      <c r="I76" s="18" t="n">
        <v>0</v>
      </c>
      <c r="J76" s="20" t="n">
        <v>0</v>
      </c>
      <c r="K76" s="18" t="n">
        <v>7.22592392</v>
      </c>
      <c r="L76" s="20" t="n">
        <v>1.42643518</v>
      </c>
      <c r="M76" s="18" t="n">
        <v>0</v>
      </c>
      <c r="N76" s="20" t="n">
        <v>0</v>
      </c>
      <c r="O76" s="18" t="n">
        <v>0</v>
      </c>
      <c r="P76" s="20" t="n">
        <v>0</v>
      </c>
      <c r="Q76" s="18" t="n">
        <v>10.7750496</v>
      </c>
      <c r="R76" s="20" t="n">
        <v>1.91584493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15.6796577</v>
      </c>
      <c r="F80" s="20" t="n">
        <v>1.86634576</v>
      </c>
      <c r="G80" s="18" t="n">
        <v>83.69037443000001</v>
      </c>
      <c r="H80" s="20" t="n">
        <v>1.85835547</v>
      </c>
      <c r="I80" s="18" t="n">
        <v>0</v>
      </c>
      <c r="J80" s="20" t="n">
        <v>0</v>
      </c>
      <c r="K80" s="18" t="n">
        <v>0</v>
      </c>
      <c r="L80" s="20" t="n">
        <v>0</v>
      </c>
      <c r="M80" s="18" t="n">
        <v>0</v>
      </c>
      <c r="N80" s="20" t="n">
        <v>0</v>
      </c>
      <c r="O80" s="18" t="n">
        <v>0</v>
      </c>
      <c r="P80" s="20" t="n">
        <v>0</v>
      </c>
      <c r="Q80" s="18" t="n">
        <v>0.62996787</v>
      </c>
      <c r="R80" s="20" t="n">
        <v>0.33115714</v>
      </c>
    </row>
    <row r="81" spans="1:18">
      <c r="A81" s="15" t="s">
        <v>505</v>
      </c>
      <c r="B81" s="17" t="n">
        <v>870</v>
      </c>
      <c r="C81" s="18">
        <f>(723.0/B81*100)</f>
        <v/>
      </c>
      <c r="D81" s="19" t="n">
        <v>147</v>
      </c>
      <c r="E81" s="18" t="n">
        <v>66.79252344</v>
      </c>
      <c r="F81" s="20" t="n">
        <v>3.40023785</v>
      </c>
      <c r="G81" s="18" t="n">
        <v>18.98120762</v>
      </c>
      <c r="H81" s="20" t="n">
        <v>2.33616895</v>
      </c>
      <c r="I81" s="18" t="n">
        <v>0</v>
      </c>
      <c r="J81" s="20" t="n">
        <v>0</v>
      </c>
      <c r="K81" s="18" t="n">
        <v>5.8421797</v>
      </c>
      <c r="L81" s="20" t="n">
        <v>1.83310022</v>
      </c>
      <c r="M81" s="18" t="n">
        <v>0</v>
      </c>
      <c r="N81" s="20" t="n">
        <v>0</v>
      </c>
      <c r="O81" s="18" t="n">
        <v>0</v>
      </c>
      <c r="P81" s="20" t="n">
        <v>0</v>
      </c>
      <c r="Q81" s="18" t="n">
        <v>8.38408924</v>
      </c>
      <c r="R81" s="20" t="n">
        <v>2.51877434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41.00093256</v>
      </c>
      <c r="F44" s="20" t="n">
        <v>1.97042511</v>
      </c>
      <c r="G44" s="18" t="n">
        <v>36.99987767</v>
      </c>
      <c r="H44" s="20" t="n">
        <v>2.28011319</v>
      </c>
      <c r="I44" s="18" t="n">
        <v>0</v>
      </c>
      <c r="J44" s="20" t="n">
        <v>0</v>
      </c>
      <c r="K44" s="18" t="n">
        <v>5.68118827</v>
      </c>
      <c r="L44" s="20" t="n">
        <v>1.02998366</v>
      </c>
      <c r="M44" s="18" t="n">
        <v>0</v>
      </c>
      <c r="N44" s="20" t="n">
        <v>0</v>
      </c>
      <c r="O44" s="18" t="n">
        <v>0</v>
      </c>
      <c r="P44" s="20" t="n">
        <v>0</v>
      </c>
      <c r="Q44" s="18" t="n">
        <v>16.31800149</v>
      </c>
      <c r="R44" s="20" t="n">
        <v>2.37365537</v>
      </c>
    </row>
    <row r="45" spans="1:18">
      <c r="A45" s="15" t="s">
        <v>468</v>
      </c>
      <c r="B45" s="17" t="n">
        <v>2670</v>
      </c>
      <c r="C45" s="18">
        <f>(2215.0/B45*100)</f>
        <v/>
      </c>
      <c r="D45" s="19" t="n">
        <v>455</v>
      </c>
      <c r="E45" s="18" t="n">
        <v>50.14970111</v>
      </c>
      <c r="F45" s="20" t="n">
        <v>2.49314623</v>
      </c>
      <c r="G45" s="18" t="n">
        <v>17.09088699</v>
      </c>
      <c r="H45" s="20" t="n">
        <v>1.69673928</v>
      </c>
      <c r="I45" s="18" t="n">
        <v>0</v>
      </c>
      <c r="J45" s="20" t="n">
        <v>0</v>
      </c>
      <c r="K45" s="18" t="n">
        <v>16.39463936</v>
      </c>
      <c r="L45" s="20" t="n">
        <v>1.82962025</v>
      </c>
      <c r="M45" s="18" t="n">
        <v>0.21605641</v>
      </c>
      <c r="N45" s="20" t="n">
        <v>0.21727948</v>
      </c>
      <c r="O45" s="18" t="n">
        <v>0</v>
      </c>
      <c r="P45" s="20" t="n">
        <v>0</v>
      </c>
      <c r="Q45" s="18" t="n">
        <v>16.14871613</v>
      </c>
      <c r="R45" s="20" t="n">
        <v>2.16540776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62.60871187</v>
      </c>
      <c r="F54" s="20" t="n">
        <v>2.52384906</v>
      </c>
      <c r="G54" s="18" t="n">
        <v>15.45450537</v>
      </c>
      <c r="H54" s="20" t="n">
        <v>2.05773472</v>
      </c>
      <c r="I54" s="18" t="n">
        <v>0</v>
      </c>
      <c r="J54" s="20" t="n">
        <v>0</v>
      </c>
      <c r="K54" s="18" t="n">
        <v>4.87311269</v>
      </c>
      <c r="L54" s="20" t="n">
        <v>0.99206912</v>
      </c>
      <c r="M54" s="18" t="n">
        <v>0.2248738</v>
      </c>
      <c r="N54" s="20" t="n">
        <v>0.22392797</v>
      </c>
      <c r="O54" s="18" t="n">
        <v>0.22247769</v>
      </c>
      <c r="P54" s="20" t="n">
        <v>0.22280017</v>
      </c>
      <c r="Q54" s="18" t="n">
        <v>16.61631858</v>
      </c>
      <c r="R54" s="20" t="n">
        <v>1.65592219</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59.63269552</v>
      </c>
      <c r="F56" s="20" t="n">
        <v>2.25442123</v>
      </c>
      <c r="G56" s="18" t="n">
        <v>29.55945606</v>
      </c>
      <c r="H56" s="20" t="n">
        <v>2.12376059</v>
      </c>
      <c r="I56" s="18" t="n">
        <v>0</v>
      </c>
      <c r="J56" s="20" t="n">
        <v>0</v>
      </c>
      <c r="K56" s="18" t="n">
        <v>4.1236556</v>
      </c>
      <c r="L56" s="20" t="n">
        <v>0.93187046</v>
      </c>
      <c r="M56" s="18" t="n">
        <v>0</v>
      </c>
      <c r="N56" s="20" t="n">
        <v>0</v>
      </c>
      <c r="O56" s="18" t="n">
        <v>0</v>
      </c>
      <c r="P56" s="20" t="n">
        <v>0</v>
      </c>
      <c r="Q56" s="18" t="n">
        <v>6.68419283</v>
      </c>
      <c r="R56" s="20" t="n">
        <v>1.38434482</v>
      </c>
    </row>
    <row r="57" spans="1:18">
      <c r="A57" s="15" t="s">
        <v>480</v>
      </c>
      <c r="B57" s="17" t="n">
        <v>3737</v>
      </c>
      <c r="C57" s="18">
        <f>(3101.0/B57*100)</f>
        <v/>
      </c>
      <c r="D57" s="19" t="n">
        <v>636</v>
      </c>
      <c r="E57" s="18" t="n">
        <v>33.24839089</v>
      </c>
      <c r="F57" s="20" t="n">
        <v>2.14648349</v>
      </c>
      <c r="G57" s="18" t="n">
        <v>53.53016362</v>
      </c>
      <c r="H57" s="20" t="n">
        <v>2.00036752</v>
      </c>
      <c r="I57" s="18" t="n">
        <v>0</v>
      </c>
      <c r="J57" s="20" t="n">
        <v>0</v>
      </c>
      <c r="K57" s="18" t="n">
        <v>4.25778936</v>
      </c>
      <c r="L57" s="20" t="n">
        <v>0.7377851</v>
      </c>
      <c r="M57" s="18" t="n">
        <v>0</v>
      </c>
      <c r="N57" s="20" t="n">
        <v>0</v>
      </c>
      <c r="O57" s="18" t="n">
        <v>0</v>
      </c>
      <c r="P57" s="20" t="n">
        <v>0</v>
      </c>
      <c r="Q57" s="18" t="n">
        <v>8.96365612</v>
      </c>
      <c r="R57" s="20" t="n">
        <v>1.28901536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67.75095827</v>
      </c>
      <c r="F59" s="20" t="n">
        <v>2.56668764</v>
      </c>
      <c r="G59" s="18" t="n">
        <v>16.14574905</v>
      </c>
      <c r="H59" s="20" t="n">
        <v>2.24911347</v>
      </c>
      <c r="I59" s="18" t="n">
        <v>0</v>
      </c>
      <c r="J59" s="20" t="n">
        <v>0</v>
      </c>
      <c r="K59" s="18" t="n">
        <v>2.43798869</v>
      </c>
      <c r="L59" s="20" t="n">
        <v>0.96097084</v>
      </c>
      <c r="M59" s="18" t="n">
        <v>0</v>
      </c>
      <c r="N59" s="20" t="n">
        <v>0</v>
      </c>
      <c r="O59" s="18" t="n">
        <v>0</v>
      </c>
      <c r="P59" s="20" t="n">
        <v>0</v>
      </c>
      <c r="Q59" s="18" t="n">
        <v>13.66530399</v>
      </c>
      <c r="R59" s="20" t="n">
        <v>1.857152</v>
      </c>
    </row>
    <row r="60" spans="1:18">
      <c r="A60" s="15" t="s">
        <v>484</v>
      </c>
      <c r="B60" s="17" t="n">
        <v>2451</v>
      </c>
      <c r="C60" s="18">
        <f>(2048.0/B60*100)</f>
        <v/>
      </c>
      <c r="D60" s="19" t="n">
        <v>403</v>
      </c>
      <c r="E60" s="18" t="n">
        <v>33.52897245</v>
      </c>
      <c r="F60" s="20" t="n">
        <v>2.86361832</v>
      </c>
      <c r="G60" s="18" t="n">
        <v>16.2813021</v>
      </c>
      <c r="H60" s="20" t="n">
        <v>2.10769259</v>
      </c>
      <c r="I60" s="18" t="n">
        <v>0</v>
      </c>
      <c r="J60" s="20" t="n">
        <v>0</v>
      </c>
      <c r="K60" s="18" t="n">
        <v>9.129565599999999</v>
      </c>
      <c r="L60" s="20" t="n">
        <v>1.61143448</v>
      </c>
      <c r="M60" s="18" t="n">
        <v>0</v>
      </c>
      <c r="N60" s="20" t="n">
        <v>0</v>
      </c>
      <c r="O60" s="18" t="n">
        <v>0</v>
      </c>
      <c r="P60" s="20" t="n">
        <v>0</v>
      </c>
      <c r="Q60" s="18" t="n">
        <v>41.06015984</v>
      </c>
      <c r="R60" s="20" t="n">
        <v>3.18933429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42.36439305</v>
      </c>
      <c r="F63" s="20" t="n">
        <v>2.51281673</v>
      </c>
      <c r="G63" s="18" t="n">
        <v>20.72622824</v>
      </c>
      <c r="H63" s="20" t="n">
        <v>1.93567421</v>
      </c>
      <c r="I63" s="18" t="n">
        <v>0</v>
      </c>
      <c r="J63" s="20" t="n">
        <v>0</v>
      </c>
      <c r="K63" s="18" t="n">
        <v>4.30316628</v>
      </c>
      <c r="L63" s="20" t="n">
        <v>0.9723584</v>
      </c>
      <c r="M63" s="18" t="n">
        <v>0</v>
      </c>
      <c r="N63" s="20" t="n">
        <v>0</v>
      </c>
      <c r="O63" s="18" t="n">
        <v>0</v>
      </c>
      <c r="P63" s="20" t="n">
        <v>0</v>
      </c>
      <c r="Q63" s="18" t="n">
        <v>32.60621242</v>
      </c>
      <c r="R63" s="20" t="n">
        <v>2.54573011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50.47580382</v>
      </c>
      <c r="F65" s="20" t="n">
        <v>3.23269083</v>
      </c>
      <c r="G65" s="18" t="n">
        <v>28.22057087</v>
      </c>
      <c r="H65" s="20" t="n">
        <v>2.85935888</v>
      </c>
      <c r="I65" s="18" t="n">
        <v>0</v>
      </c>
      <c r="J65" s="20" t="n">
        <v>0</v>
      </c>
      <c r="K65" s="18" t="n">
        <v>2.87683449</v>
      </c>
      <c r="L65" s="20" t="n">
        <v>1.00222833</v>
      </c>
      <c r="M65" s="18" t="n">
        <v>0</v>
      </c>
      <c r="N65" s="20" t="n">
        <v>0</v>
      </c>
      <c r="O65" s="18" t="n">
        <v>0</v>
      </c>
      <c r="P65" s="20" t="n">
        <v>0</v>
      </c>
      <c r="Q65" s="18" t="n">
        <v>18.42679083</v>
      </c>
      <c r="R65" s="20" t="n">
        <v>2.32443744</v>
      </c>
    </row>
    <row r="66" spans="1:18">
      <c r="A66" s="15" t="s">
        <v>490</v>
      </c>
      <c r="B66" s="17" t="n">
        <v>2634</v>
      </c>
      <c r="C66" s="18">
        <f>(2193.0/B66*100)</f>
        <v/>
      </c>
      <c r="D66" s="19" t="n">
        <v>441</v>
      </c>
      <c r="E66" s="18" t="n">
        <v>45.04663369</v>
      </c>
      <c r="F66" s="20" t="n">
        <v>2.34675068</v>
      </c>
      <c r="G66" s="18" t="n">
        <v>29.37916216</v>
      </c>
      <c r="H66" s="20" t="n">
        <v>2.19451242</v>
      </c>
      <c r="I66" s="18" t="n">
        <v>0</v>
      </c>
      <c r="J66" s="20" t="n">
        <v>0</v>
      </c>
      <c r="K66" s="18" t="n">
        <v>8.481903300000001</v>
      </c>
      <c r="L66" s="20" t="n">
        <v>1.27633644</v>
      </c>
      <c r="M66" s="18" t="n">
        <v>0</v>
      </c>
      <c r="N66" s="20" t="n">
        <v>0</v>
      </c>
      <c r="O66" s="18" t="n">
        <v>0</v>
      </c>
      <c r="P66" s="20" t="n">
        <v>0</v>
      </c>
      <c r="Q66" s="18" t="n">
        <v>17.09230084</v>
      </c>
      <c r="R66" s="20" t="n">
        <v>1.93026882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50.78000893</v>
      </c>
      <c r="F69" s="20" t="n">
        <v>5.48810772</v>
      </c>
      <c r="G69" s="18" t="n">
        <v>43.91062022</v>
      </c>
      <c r="H69" s="20" t="n">
        <v>5.47085814</v>
      </c>
      <c r="I69" s="18" t="n">
        <v>0</v>
      </c>
      <c r="J69" s="20" t="n">
        <v>0</v>
      </c>
      <c r="K69" s="18" t="n">
        <v>2.64986259</v>
      </c>
      <c r="L69" s="20" t="n">
        <v>1.37771945</v>
      </c>
      <c r="M69" s="18" t="n">
        <v>0</v>
      </c>
      <c r="N69" s="20" t="n">
        <v>0</v>
      </c>
      <c r="O69" s="18" t="n">
        <v>0</v>
      </c>
      <c r="P69" s="20" t="n">
        <v>0</v>
      </c>
      <c r="Q69" s="18" t="n">
        <v>2.65950825</v>
      </c>
      <c r="R69" s="20" t="n">
        <v>1.40360842</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49.45859729</v>
      </c>
      <c r="F71" s="20" t="n">
        <v>2.44263026</v>
      </c>
      <c r="G71" s="18" t="n">
        <v>48.78642282</v>
      </c>
      <c r="H71" s="20" t="n">
        <v>2.42669639</v>
      </c>
      <c r="I71" s="18" t="n">
        <v>0</v>
      </c>
      <c r="J71" s="20" t="n">
        <v>0</v>
      </c>
      <c r="K71" s="18" t="n">
        <v>0.25132837</v>
      </c>
      <c r="L71" s="20" t="n">
        <v>0.25298782</v>
      </c>
      <c r="M71" s="18" t="n">
        <v>0</v>
      </c>
      <c r="N71" s="20" t="n">
        <v>0</v>
      </c>
      <c r="O71" s="18" t="n">
        <v>0</v>
      </c>
      <c r="P71" s="20" t="n">
        <v>0</v>
      </c>
      <c r="Q71" s="18" t="n">
        <v>1.50365152</v>
      </c>
      <c r="R71" s="20" t="n">
        <v>0.6336603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46.78449383</v>
      </c>
      <c r="F76" s="20" t="n">
        <v>2.92364862</v>
      </c>
      <c r="G76" s="18" t="n">
        <v>29.22378201</v>
      </c>
      <c r="H76" s="20" t="n">
        <v>2.48047865</v>
      </c>
      <c r="I76" s="18" t="n">
        <v>0</v>
      </c>
      <c r="J76" s="20" t="n">
        <v>0</v>
      </c>
      <c r="K76" s="18" t="n">
        <v>7.43089507</v>
      </c>
      <c r="L76" s="20" t="n">
        <v>1.42401637</v>
      </c>
      <c r="M76" s="18" t="n">
        <v>0</v>
      </c>
      <c r="N76" s="20" t="n">
        <v>0</v>
      </c>
      <c r="O76" s="18" t="n">
        <v>0</v>
      </c>
      <c r="P76" s="20" t="n">
        <v>0</v>
      </c>
      <c r="Q76" s="18" t="n">
        <v>16.5608291</v>
      </c>
      <c r="R76" s="20" t="n">
        <v>1.90596643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38.80037594</v>
      </c>
      <c r="F80" s="20" t="n">
        <v>2.51055681</v>
      </c>
      <c r="G80" s="18" t="n">
        <v>60.13831044</v>
      </c>
      <c r="H80" s="20" t="n">
        <v>2.51715651</v>
      </c>
      <c r="I80" s="18" t="n">
        <v>0</v>
      </c>
      <c r="J80" s="20" t="n">
        <v>0</v>
      </c>
      <c r="K80" s="18" t="n">
        <v>0</v>
      </c>
      <c r="L80" s="20" t="n">
        <v>0</v>
      </c>
      <c r="M80" s="18" t="n">
        <v>0</v>
      </c>
      <c r="N80" s="20" t="n">
        <v>0</v>
      </c>
      <c r="O80" s="18" t="n">
        <v>0</v>
      </c>
      <c r="P80" s="20" t="n">
        <v>0</v>
      </c>
      <c r="Q80" s="18" t="n">
        <v>1.06131362</v>
      </c>
      <c r="R80" s="20" t="n">
        <v>0.46897016</v>
      </c>
    </row>
    <row r="81" spans="1:18">
      <c r="A81" s="15" t="s">
        <v>505</v>
      </c>
      <c r="B81" s="17" t="n">
        <v>870</v>
      </c>
      <c r="C81" s="18">
        <f>(723.0/B81*100)</f>
        <v/>
      </c>
      <c r="D81" s="19" t="n">
        <v>147</v>
      </c>
      <c r="E81" s="18" t="n">
        <v>54.70719711</v>
      </c>
      <c r="F81" s="20" t="n">
        <v>4.12140883</v>
      </c>
      <c r="G81" s="18" t="n">
        <v>27.36681387</v>
      </c>
      <c r="H81" s="20" t="n">
        <v>3.40491674</v>
      </c>
      <c r="I81" s="18" t="n">
        <v>0</v>
      </c>
      <c r="J81" s="20" t="n">
        <v>0</v>
      </c>
      <c r="K81" s="18" t="n">
        <v>5.8421797</v>
      </c>
      <c r="L81" s="20" t="n">
        <v>1.83310022</v>
      </c>
      <c r="M81" s="18" t="n">
        <v>0</v>
      </c>
      <c r="N81" s="20" t="n">
        <v>0</v>
      </c>
      <c r="O81" s="18" t="n">
        <v>0</v>
      </c>
      <c r="P81" s="20" t="n">
        <v>0</v>
      </c>
      <c r="Q81" s="18" t="n">
        <v>12.08380933</v>
      </c>
      <c r="R81" s="20" t="n">
        <v>2.53135522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62.79776743</v>
      </c>
      <c r="F44" s="20" t="n">
        <v>2.38146182</v>
      </c>
      <c r="G44" s="18" t="n">
        <v>18.42957391</v>
      </c>
      <c r="H44" s="20" t="n">
        <v>1.87388168</v>
      </c>
      <c r="I44" s="18" t="n">
        <v>0</v>
      </c>
      <c r="J44" s="20" t="n">
        <v>0</v>
      </c>
      <c r="K44" s="18" t="n">
        <v>6.02397433</v>
      </c>
      <c r="L44" s="20" t="n">
        <v>0.99478237</v>
      </c>
      <c r="M44" s="18" t="n">
        <v>0</v>
      </c>
      <c r="N44" s="20" t="n">
        <v>0</v>
      </c>
      <c r="O44" s="18" t="n">
        <v>0</v>
      </c>
      <c r="P44" s="20" t="n">
        <v>0</v>
      </c>
      <c r="Q44" s="18" t="n">
        <v>12.74868432</v>
      </c>
      <c r="R44" s="20" t="n">
        <v>1.85219904</v>
      </c>
    </row>
    <row r="45" spans="1:18">
      <c r="A45" s="15" t="s">
        <v>468</v>
      </c>
      <c r="B45" s="17" t="n">
        <v>2670</v>
      </c>
      <c r="C45" s="18">
        <f>(2215.0/B45*100)</f>
        <v/>
      </c>
      <c r="D45" s="19" t="n">
        <v>455</v>
      </c>
      <c r="E45" s="18" t="n">
        <v>64.16564042</v>
      </c>
      <c r="F45" s="20" t="n">
        <v>2.16713401</v>
      </c>
      <c r="G45" s="18" t="n">
        <v>9.91214931</v>
      </c>
      <c r="H45" s="20" t="n">
        <v>1.51855014</v>
      </c>
      <c r="I45" s="18" t="n">
        <v>0</v>
      </c>
      <c r="J45" s="20" t="n">
        <v>0</v>
      </c>
      <c r="K45" s="18" t="n">
        <v>16.5621035</v>
      </c>
      <c r="L45" s="20" t="n">
        <v>1.85793964</v>
      </c>
      <c r="M45" s="18" t="n">
        <v>0.7535787</v>
      </c>
      <c r="N45" s="20" t="n">
        <v>0.42568867</v>
      </c>
      <c r="O45" s="18" t="n">
        <v>0.11094059</v>
      </c>
      <c r="P45" s="20" t="n">
        <v>0.11763086</v>
      </c>
      <c r="Q45" s="18" t="n">
        <v>8.495587479999999</v>
      </c>
      <c r="R45" s="20" t="n">
        <v>1.32939582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58.04793892</v>
      </c>
      <c r="F54" s="20" t="n">
        <v>2.71996237</v>
      </c>
      <c r="G54" s="18" t="n">
        <v>15.53493629</v>
      </c>
      <c r="H54" s="20" t="n">
        <v>1.67160777</v>
      </c>
      <c r="I54" s="18" t="n">
        <v>0</v>
      </c>
      <c r="J54" s="20" t="n">
        <v>0</v>
      </c>
      <c r="K54" s="18" t="n">
        <v>4.87311269</v>
      </c>
      <c r="L54" s="20" t="n">
        <v>0.99206912</v>
      </c>
      <c r="M54" s="18" t="n">
        <v>0.2248738</v>
      </c>
      <c r="N54" s="20" t="n">
        <v>0.22392797</v>
      </c>
      <c r="O54" s="18" t="n">
        <v>0</v>
      </c>
      <c r="P54" s="20" t="n">
        <v>0</v>
      </c>
      <c r="Q54" s="18" t="n">
        <v>21.3191383</v>
      </c>
      <c r="R54" s="20" t="n">
        <v>2.13361161</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66.02765128</v>
      </c>
      <c r="F56" s="20" t="n">
        <v>1.92064885</v>
      </c>
      <c r="G56" s="18" t="n">
        <v>26.97463409</v>
      </c>
      <c r="H56" s="20" t="n">
        <v>1.88564008</v>
      </c>
      <c r="I56" s="18" t="n">
        <v>0</v>
      </c>
      <c r="J56" s="20" t="n">
        <v>0</v>
      </c>
      <c r="K56" s="18" t="n">
        <v>4.38488458</v>
      </c>
      <c r="L56" s="20" t="n">
        <v>0.94447458</v>
      </c>
      <c r="M56" s="18" t="n">
        <v>0</v>
      </c>
      <c r="N56" s="20" t="n">
        <v>0</v>
      </c>
      <c r="O56" s="18" t="n">
        <v>0</v>
      </c>
      <c r="P56" s="20" t="n">
        <v>0</v>
      </c>
      <c r="Q56" s="18" t="n">
        <v>2.61283005</v>
      </c>
      <c r="R56" s="20" t="n">
        <v>0.64232256</v>
      </c>
    </row>
    <row r="57" spans="1:18">
      <c r="A57" s="15" t="s">
        <v>480</v>
      </c>
      <c r="B57" s="17" t="n">
        <v>3737</v>
      </c>
      <c r="C57" s="18">
        <f>(3101.0/B57*100)</f>
        <v/>
      </c>
      <c r="D57" s="19" t="n">
        <v>636</v>
      </c>
      <c r="E57" s="18" t="n">
        <v>50.949358</v>
      </c>
      <c r="F57" s="20" t="n">
        <v>2.41789791</v>
      </c>
      <c r="G57" s="18" t="n">
        <v>37.41519932</v>
      </c>
      <c r="H57" s="20" t="n">
        <v>2.23882944</v>
      </c>
      <c r="I57" s="18" t="n">
        <v>0</v>
      </c>
      <c r="J57" s="20" t="n">
        <v>0</v>
      </c>
      <c r="K57" s="18" t="n">
        <v>4.72289415</v>
      </c>
      <c r="L57" s="20" t="n">
        <v>0.87188031</v>
      </c>
      <c r="M57" s="18" t="n">
        <v>0</v>
      </c>
      <c r="N57" s="20" t="n">
        <v>0</v>
      </c>
      <c r="O57" s="18" t="n">
        <v>0</v>
      </c>
      <c r="P57" s="20" t="n">
        <v>0</v>
      </c>
      <c r="Q57" s="18" t="n">
        <v>6.91254853</v>
      </c>
      <c r="R57" s="20" t="n">
        <v>1.01324215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80.37852984</v>
      </c>
      <c r="F59" s="20" t="n">
        <v>2.39201424</v>
      </c>
      <c r="G59" s="18" t="n">
        <v>5.69779158</v>
      </c>
      <c r="H59" s="20" t="n">
        <v>1.4500654</v>
      </c>
      <c r="I59" s="18" t="n">
        <v>0</v>
      </c>
      <c r="J59" s="20" t="n">
        <v>0</v>
      </c>
      <c r="K59" s="18" t="n">
        <v>2.43798869</v>
      </c>
      <c r="L59" s="20" t="n">
        <v>0.96097084</v>
      </c>
      <c r="M59" s="18" t="n">
        <v>0</v>
      </c>
      <c r="N59" s="20" t="n">
        <v>0</v>
      </c>
      <c r="O59" s="18" t="n">
        <v>0</v>
      </c>
      <c r="P59" s="20" t="n">
        <v>0</v>
      </c>
      <c r="Q59" s="18" t="n">
        <v>11.48568989</v>
      </c>
      <c r="R59" s="20" t="n">
        <v>1.7872948</v>
      </c>
    </row>
    <row r="60" spans="1:18">
      <c r="A60" s="15" t="s">
        <v>484</v>
      </c>
      <c r="B60" s="17" t="n">
        <v>2451</v>
      </c>
      <c r="C60" s="18">
        <f>(2048.0/B60*100)</f>
        <v/>
      </c>
      <c r="D60" s="19" t="n">
        <v>403</v>
      </c>
      <c r="E60" s="18" t="n">
        <v>46.02761317</v>
      </c>
      <c r="F60" s="20" t="n">
        <v>2.84832385</v>
      </c>
      <c r="G60" s="18" t="n">
        <v>23.56989908</v>
      </c>
      <c r="H60" s="20" t="n">
        <v>2.36149923</v>
      </c>
      <c r="I60" s="18" t="n">
        <v>0</v>
      </c>
      <c r="J60" s="20" t="n">
        <v>0</v>
      </c>
      <c r="K60" s="18" t="n">
        <v>9.129565599999999</v>
      </c>
      <c r="L60" s="20" t="n">
        <v>1.61143448</v>
      </c>
      <c r="M60" s="18" t="n">
        <v>0.16627933</v>
      </c>
      <c r="N60" s="20" t="n">
        <v>0.16818377</v>
      </c>
      <c r="O60" s="18" t="n">
        <v>0</v>
      </c>
      <c r="P60" s="20" t="n">
        <v>0</v>
      </c>
      <c r="Q60" s="18" t="n">
        <v>21.10664282</v>
      </c>
      <c r="R60" s="20" t="n">
        <v>2.65962474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57.6714601</v>
      </c>
      <c r="F63" s="20" t="n">
        <v>2.58622064</v>
      </c>
      <c r="G63" s="18" t="n">
        <v>6.90879622</v>
      </c>
      <c r="H63" s="20" t="n">
        <v>1.37806762</v>
      </c>
      <c r="I63" s="18" t="n">
        <v>0</v>
      </c>
      <c r="J63" s="20" t="n">
        <v>0</v>
      </c>
      <c r="K63" s="18" t="n">
        <v>5.30554841</v>
      </c>
      <c r="L63" s="20" t="n">
        <v>1.07048588</v>
      </c>
      <c r="M63" s="18" t="n">
        <v>0</v>
      </c>
      <c r="N63" s="20" t="n">
        <v>0</v>
      </c>
      <c r="O63" s="18" t="n">
        <v>0</v>
      </c>
      <c r="P63" s="20" t="n">
        <v>0</v>
      </c>
      <c r="Q63" s="18" t="n">
        <v>30.11419526</v>
      </c>
      <c r="R63" s="20" t="n">
        <v>2.58128647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46.70252857</v>
      </c>
      <c r="F65" s="20" t="n">
        <v>2.80854922</v>
      </c>
      <c r="G65" s="18" t="n">
        <v>38.03384402</v>
      </c>
      <c r="H65" s="20" t="n">
        <v>2.62996351</v>
      </c>
      <c r="I65" s="18" t="n">
        <v>0</v>
      </c>
      <c r="J65" s="20" t="n">
        <v>0</v>
      </c>
      <c r="K65" s="18" t="n">
        <v>3.31874057</v>
      </c>
      <c r="L65" s="20" t="n">
        <v>1.08572919</v>
      </c>
      <c r="M65" s="18" t="n">
        <v>0</v>
      </c>
      <c r="N65" s="20" t="n">
        <v>0</v>
      </c>
      <c r="O65" s="18" t="n">
        <v>0</v>
      </c>
      <c r="P65" s="20" t="n">
        <v>0</v>
      </c>
      <c r="Q65" s="18" t="n">
        <v>11.94488684</v>
      </c>
      <c r="R65" s="20" t="n">
        <v>1.76743729</v>
      </c>
    </row>
    <row r="66" spans="1:18">
      <c r="A66" s="15" t="s">
        <v>490</v>
      </c>
      <c r="B66" s="17" t="n">
        <v>2634</v>
      </c>
      <c r="C66" s="18">
        <f>(2193.0/B66*100)</f>
        <v/>
      </c>
      <c r="D66" s="19" t="n">
        <v>441</v>
      </c>
      <c r="E66" s="18" t="n">
        <v>64.02665299</v>
      </c>
      <c r="F66" s="20" t="n">
        <v>2.6122456</v>
      </c>
      <c r="G66" s="18" t="n">
        <v>12.98483526</v>
      </c>
      <c r="H66" s="20" t="n">
        <v>1.80628491</v>
      </c>
      <c r="I66" s="18" t="n">
        <v>0</v>
      </c>
      <c r="J66" s="20" t="n">
        <v>0</v>
      </c>
      <c r="K66" s="18" t="n">
        <v>9.476302349999999</v>
      </c>
      <c r="L66" s="20" t="n">
        <v>1.3474109</v>
      </c>
      <c r="M66" s="18" t="n">
        <v>0</v>
      </c>
      <c r="N66" s="20" t="n">
        <v>0</v>
      </c>
      <c r="O66" s="18" t="n">
        <v>0</v>
      </c>
      <c r="P66" s="20" t="n">
        <v>0</v>
      </c>
      <c r="Q66" s="18" t="n">
        <v>13.51220939</v>
      </c>
      <c r="R66" s="20" t="n">
        <v>1.83462199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69.73115229</v>
      </c>
      <c r="F69" s="20" t="n">
        <v>4.33619001</v>
      </c>
      <c r="G69" s="18" t="n">
        <v>23.89055534</v>
      </c>
      <c r="H69" s="20" t="n">
        <v>4.20947995</v>
      </c>
      <c r="I69" s="18" t="n">
        <v>0</v>
      </c>
      <c r="J69" s="20" t="n">
        <v>0</v>
      </c>
      <c r="K69" s="18" t="n">
        <v>2.64986259</v>
      </c>
      <c r="L69" s="20" t="n">
        <v>1.37771945</v>
      </c>
      <c r="M69" s="18" t="n">
        <v>0</v>
      </c>
      <c r="N69" s="20" t="n">
        <v>0</v>
      </c>
      <c r="O69" s="18" t="n">
        <v>0</v>
      </c>
      <c r="P69" s="20" t="n">
        <v>0</v>
      </c>
      <c r="Q69" s="18" t="n">
        <v>3.72842977</v>
      </c>
      <c r="R69" s="20" t="n">
        <v>2.00989772</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64.76577154</v>
      </c>
      <c r="F71" s="20" t="n">
        <v>2.44998941</v>
      </c>
      <c r="G71" s="18" t="n">
        <v>33.69190354</v>
      </c>
      <c r="H71" s="20" t="n">
        <v>2.472477</v>
      </c>
      <c r="I71" s="18" t="n">
        <v>0</v>
      </c>
      <c r="J71" s="20" t="n">
        <v>0</v>
      </c>
      <c r="K71" s="18" t="n">
        <v>0.25132837</v>
      </c>
      <c r="L71" s="20" t="n">
        <v>0.25298782</v>
      </c>
      <c r="M71" s="18" t="n">
        <v>0</v>
      </c>
      <c r="N71" s="20" t="n">
        <v>0</v>
      </c>
      <c r="O71" s="18" t="n">
        <v>0</v>
      </c>
      <c r="P71" s="20" t="n">
        <v>0</v>
      </c>
      <c r="Q71" s="18" t="n">
        <v>1.29099655</v>
      </c>
      <c r="R71" s="20" t="n">
        <v>0.58451843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48.07607289</v>
      </c>
      <c r="F76" s="20" t="n">
        <v>3.17380204</v>
      </c>
      <c r="G76" s="18" t="n">
        <v>31.9233243</v>
      </c>
      <c r="H76" s="20" t="n">
        <v>2.769147</v>
      </c>
      <c r="I76" s="18" t="n">
        <v>0</v>
      </c>
      <c r="J76" s="20" t="n">
        <v>0</v>
      </c>
      <c r="K76" s="18" t="n">
        <v>8.18930072</v>
      </c>
      <c r="L76" s="20" t="n">
        <v>1.45688348</v>
      </c>
      <c r="M76" s="18" t="n">
        <v>0</v>
      </c>
      <c r="N76" s="20" t="n">
        <v>0</v>
      </c>
      <c r="O76" s="18" t="n">
        <v>0</v>
      </c>
      <c r="P76" s="20" t="n">
        <v>0</v>
      </c>
      <c r="Q76" s="18" t="n">
        <v>11.81130209</v>
      </c>
      <c r="R76" s="20" t="n">
        <v>1.63140582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69.44884682999999</v>
      </c>
      <c r="F80" s="20" t="n">
        <v>2.0545257</v>
      </c>
      <c r="G80" s="18" t="n">
        <v>28.6452972</v>
      </c>
      <c r="H80" s="20" t="n">
        <v>2.16781892</v>
      </c>
      <c r="I80" s="18" t="n">
        <v>0</v>
      </c>
      <c r="J80" s="20" t="n">
        <v>0</v>
      </c>
      <c r="K80" s="18" t="n">
        <v>0</v>
      </c>
      <c r="L80" s="20" t="n">
        <v>0</v>
      </c>
      <c r="M80" s="18" t="n">
        <v>0</v>
      </c>
      <c r="N80" s="20" t="n">
        <v>0</v>
      </c>
      <c r="O80" s="18" t="n">
        <v>0</v>
      </c>
      <c r="P80" s="20" t="n">
        <v>0</v>
      </c>
      <c r="Q80" s="18" t="n">
        <v>1.90585597</v>
      </c>
      <c r="R80" s="20" t="n">
        <v>0.80413886</v>
      </c>
    </row>
    <row r="81" spans="1:18">
      <c r="A81" s="15" t="s">
        <v>505</v>
      </c>
      <c r="B81" s="17" t="n">
        <v>870</v>
      </c>
      <c r="C81" s="18">
        <f>(723.0/B81*100)</f>
        <v/>
      </c>
      <c r="D81" s="19" t="n">
        <v>147</v>
      </c>
      <c r="E81" s="18" t="n">
        <v>46.81422082</v>
      </c>
      <c r="F81" s="20" t="n">
        <v>4.53228593</v>
      </c>
      <c r="G81" s="18" t="n">
        <v>39.13294065</v>
      </c>
      <c r="H81" s="20" t="n">
        <v>4.83048261</v>
      </c>
      <c r="I81" s="18" t="n">
        <v>0</v>
      </c>
      <c r="J81" s="20" t="n">
        <v>0</v>
      </c>
      <c r="K81" s="18" t="n">
        <v>7.4560813</v>
      </c>
      <c r="L81" s="20" t="n">
        <v>2.0360716</v>
      </c>
      <c r="M81" s="18" t="n">
        <v>0</v>
      </c>
      <c r="N81" s="20" t="n">
        <v>0</v>
      </c>
      <c r="O81" s="18" t="n">
        <v>0.60771738</v>
      </c>
      <c r="P81" s="20" t="n">
        <v>0.60273645</v>
      </c>
      <c r="Q81" s="18" t="n">
        <v>5.98903985</v>
      </c>
      <c r="R81" s="20" t="n">
        <v>2.25642069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14.35214479</v>
      </c>
      <c r="F44" s="20" t="n">
        <v>2.03282222</v>
      </c>
      <c r="G44" s="18" t="n">
        <v>73.48996393</v>
      </c>
      <c r="H44" s="20" t="n">
        <v>2.49646567</v>
      </c>
      <c r="I44" s="18" t="n">
        <v>0</v>
      </c>
      <c r="J44" s="20" t="n">
        <v>0</v>
      </c>
      <c r="K44" s="18" t="n">
        <v>6.19587559</v>
      </c>
      <c r="L44" s="20" t="n">
        <v>1.01619077</v>
      </c>
      <c r="M44" s="18" t="n">
        <v>0</v>
      </c>
      <c r="N44" s="20" t="n">
        <v>0</v>
      </c>
      <c r="O44" s="18" t="n">
        <v>0</v>
      </c>
      <c r="P44" s="20" t="n">
        <v>0</v>
      </c>
      <c r="Q44" s="18" t="n">
        <v>5.96201568</v>
      </c>
      <c r="R44" s="20" t="n">
        <v>1.34699788</v>
      </c>
    </row>
    <row r="45" spans="1:18">
      <c r="A45" s="15" t="s">
        <v>468</v>
      </c>
      <c r="B45" s="17" t="n">
        <v>2670</v>
      </c>
      <c r="C45" s="18">
        <f>(2215.0/B45*100)</f>
        <v/>
      </c>
      <c r="D45" s="19" t="n">
        <v>455</v>
      </c>
      <c r="E45" s="18" t="n">
        <v>8.92972016</v>
      </c>
      <c r="F45" s="20" t="n">
        <v>1.79339871</v>
      </c>
      <c r="G45" s="18" t="n">
        <v>69.67030076</v>
      </c>
      <c r="H45" s="20" t="n">
        <v>2.69918388</v>
      </c>
      <c r="I45" s="18" t="n">
        <v>0</v>
      </c>
      <c r="J45" s="20" t="n">
        <v>0</v>
      </c>
      <c r="K45" s="18" t="n">
        <v>16.83493964</v>
      </c>
      <c r="L45" s="20" t="n">
        <v>1.89279249</v>
      </c>
      <c r="M45" s="18" t="n">
        <v>0.8645192900000001</v>
      </c>
      <c r="N45" s="20" t="n">
        <v>0.39216264</v>
      </c>
      <c r="O45" s="18" t="n">
        <v>0.12268299</v>
      </c>
      <c r="P45" s="20" t="n">
        <v>0.12436215</v>
      </c>
      <c r="Q45" s="18" t="n">
        <v>3.57783716</v>
      </c>
      <c r="R45" s="20" t="n">
        <v>0.71601157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12.17084673</v>
      </c>
      <c r="F54" s="20" t="n">
        <v>1.64603733</v>
      </c>
      <c r="G54" s="18" t="n">
        <v>68.97182312</v>
      </c>
      <c r="H54" s="20" t="n">
        <v>2.27635512</v>
      </c>
      <c r="I54" s="18" t="n">
        <v>0</v>
      </c>
      <c r="J54" s="20" t="n">
        <v>0</v>
      </c>
      <c r="K54" s="18" t="n">
        <v>5.07775605</v>
      </c>
      <c r="L54" s="20" t="n">
        <v>0.96976356</v>
      </c>
      <c r="M54" s="18" t="n">
        <v>0.2248738</v>
      </c>
      <c r="N54" s="20" t="n">
        <v>0.22392797</v>
      </c>
      <c r="O54" s="18" t="n">
        <v>0</v>
      </c>
      <c r="P54" s="20" t="n">
        <v>0</v>
      </c>
      <c r="Q54" s="18" t="n">
        <v>13.55470031</v>
      </c>
      <c r="R54" s="20" t="n">
        <v>1.5743247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11.22306791</v>
      </c>
      <c r="F56" s="20" t="n">
        <v>1.61954742</v>
      </c>
      <c r="G56" s="18" t="n">
        <v>83.04348023999999</v>
      </c>
      <c r="H56" s="20" t="n">
        <v>1.71142036</v>
      </c>
      <c r="I56" s="18" t="n">
        <v>0</v>
      </c>
      <c r="J56" s="20" t="n">
        <v>0</v>
      </c>
      <c r="K56" s="18" t="n">
        <v>4.38488458</v>
      </c>
      <c r="L56" s="20" t="n">
        <v>0.94447458</v>
      </c>
      <c r="M56" s="18" t="n">
        <v>0</v>
      </c>
      <c r="N56" s="20" t="n">
        <v>0</v>
      </c>
      <c r="O56" s="18" t="n">
        <v>0</v>
      </c>
      <c r="P56" s="20" t="n">
        <v>0</v>
      </c>
      <c r="Q56" s="18" t="n">
        <v>1.34856726</v>
      </c>
      <c r="R56" s="20" t="n">
        <v>0.4832762</v>
      </c>
    </row>
    <row r="57" spans="1:18">
      <c r="A57" s="15" t="s">
        <v>480</v>
      </c>
      <c r="B57" s="17" t="n">
        <v>3737</v>
      </c>
      <c r="C57" s="18">
        <f>(3101.0/B57*100)</f>
        <v/>
      </c>
      <c r="D57" s="19" t="n">
        <v>636</v>
      </c>
      <c r="E57" s="18" t="n">
        <v>7.31290536</v>
      </c>
      <c r="F57" s="20" t="n">
        <v>1.11777098</v>
      </c>
      <c r="G57" s="18" t="n">
        <v>82.35787046999999</v>
      </c>
      <c r="H57" s="20" t="n">
        <v>1.72419513</v>
      </c>
      <c r="I57" s="18" t="n">
        <v>0</v>
      </c>
      <c r="J57" s="20" t="n">
        <v>0</v>
      </c>
      <c r="K57" s="18" t="n">
        <v>4.72289415</v>
      </c>
      <c r="L57" s="20" t="n">
        <v>0.87188031</v>
      </c>
      <c r="M57" s="18" t="n">
        <v>0</v>
      </c>
      <c r="N57" s="20" t="n">
        <v>0</v>
      </c>
      <c r="O57" s="18" t="n">
        <v>0</v>
      </c>
      <c r="P57" s="20" t="n">
        <v>0</v>
      </c>
      <c r="Q57" s="18" t="n">
        <v>5.60633001</v>
      </c>
      <c r="R57" s="20" t="n">
        <v>1.06537192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24.3919084</v>
      </c>
      <c r="F59" s="20" t="n">
        <v>3.03408898</v>
      </c>
      <c r="G59" s="18" t="n">
        <v>66.38455338999999</v>
      </c>
      <c r="H59" s="20" t="n">
        <v>3.10125592</v>
      </c>
      <c r="I59" s="18" t="n">
        <v>0</v>
      </c>
      <c r="J59" s="20" t="n">
        <v>0</v>
      </c>
      <c r="K59" s="18" t="n">
        <v>2.43798869</v>
      </c>
      <c r="L59" s="20" t="n">
        <v>0.96097084</v>
      </c>
      <c r="M59" s="18" t="n">
        <v>0</v>
      </c>
      <c r="N59" s="20" t="n">
        <v>0</v>
      </c>
      <c r="O59" s="18" t="n">
        <v>0.1335236</v>
      </c>
      <c r="P59" s="20" t="n">
        <v>0.13592935</v>
      </c>
      <c r="Q59" s="18" t="n">
        <v>6.65202592</v>
      </c>
      <c r="R59" s="20" t="n">
        <v>1.37512953</v>
      </c>
    </row>
    <row r="60" spans="1:18">
      <c r="A60" s="15" t="s">
        <v>484</v>
      </c>
      <c r="B60" s="17" t="n">
        <v>2451</v>
      </c>
      <c r="C60" s="18">
        <f>(2048.0/B60*100)</f>
        <v/>
      </c>
      <c r="D60" s="19" t="n">
        <v>403</v>
      </c>
      <c r="E60" s="18" t="n">
        <v>24.93170823</v>
      </c>
      <c r="F60" s="20" t="n">
        <v>2.46193598</v>
      </c>
      <c r="G60" s="18" t="n">
        <v>45.3933554</v>
      </c>
      <c r="H60" s="20" t="n">
        <v>3.4293097</v>
      </c>
      <c r="I60" s="18" t="n">
        <v>0</v>
      </c>
      <c r="J60" s="20" t="n">
        <v>0</v>
      </c>
      <c r="K60" s="18" t="n">
        <v>9.554217420000001</v>
      </c>
      <c r="L60" s="20" t="n">
        <v>1.61547378</v>
      </c>
      <c r="M60" s="18" t="n">
        <v>0.16627933</v>
      </c>
      <c r="N60" s="20" t="n">
        <v>0.16818377</v>
      </c>
      <c r="O60" s="18" t="n">
        <v>0</v>
      </c>
      <c r="P60" s="20" t="n">
        <v>0</v>
      </c>
      <c r="Q60" s="18" t="n">
        <v>19.95443962</v>
      </c>
      <c r="R60" s="20" t="n">
        <v>2.39212504</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13.98120437</v>
      </c>
      <c r="F63" s="20" t="n">
        <v>2.03615695</v>
      </c>
      <c r="G63" s="18" t="n">
        <v>59.79007779</v>
      </c>
      <c r="H63" s="20" t="n">
        <v>2.72072379</v>
      </c>
      <c r="I63" s="18" t="n">
        <v>0</v>
      </c>
      <c r="J63" s="20" t="n">
        <v>0</v>
      </c>
      <c r="K63" s="18" t="n">
        <v>5.40557426</v>
      </c>
      <c r="L63" s="20" t="n">
        <v>1.07717758</v>
      </c>
      <c r="M63" s="18" t="n">
        <v>0</v>
      </c>
      <c r="N63" s="20" t="n">
        <v>0</v>
      </c>
      <c r="O63" s="18" t="n">
        <v>0</v>
      </c>
      <c r="P63" s="20" t="n">
        <v>0</v>
      </c>
      <c r="Q63" s="18" t="n">
        <v>20.82314358</v>
      </c>
      <c r="R63" s="20" t="n">
        <v>2.06325573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18.32962894</v>
      </c>
      <c r="F65" s="20" t="n">
        <v>1.90909933</v>
      </c>
      <c r="G65" s="18" t="n">
        <v>65.65324866</v>
      </c>
      <c r="H65" s="20" t="n">
        <v>2.40231471</v>
      </c>
      <c r="I65" s="18" t="n">
        <v>0</v>
      </c>
      <c r="J65" s="20" t="n">
        <v>0</v>
      </c>
      <c r="K65" s="18" t="n">
        <v>3.31874057</v>
      </c>
      <c r="L65" s="20" t="n">
        <v>1.08572919</v>
      </c>
      <c r="M65" s="18" t="n">
        <v>0</v>
      </c>
      <c r="N65" s="20" t="n">
        <v>0</v>
      </c>
      <c r="O65" s="18" t="n">
        <v>0</v>
      </c>
      <c r="P65" s="20" t="n">
        <v>0</v>
      </c>
      <c r="Q65" s="18" t="n">
        <v>12.69838183</v>
      </c>
      <c r="R65" s="20" t="n">
        <v>1.98460455</v>
      </c>
    </row>
    <row r="66" spans="1:18">
      <c r="A66" s="15" t="s">
        <v>490</v>
      </c>
      <c r="B66" s="17" t="n">
        <v>2634</v>
      </c>
      <c r="C66" s="18">
        <f>(2193.0/B66*100)</f>
        <v/>
      </c>
      <c r="D66" s="19" t="n">
        <v>441</v>
      </c>
      <c r="E66" s="18" t="n">
        <v>12.77640977</v>
      </c>
      <c r="F66" s="20" t="n">
        <v>1.76479054</v>
      </c>
      <c r="G66" s="18" t="n">
        <v>68.13461784</v>
      </c>
      <c r="H66" s="20" t="n">
        <v>2.20662198</v>
      </c>
      <c r="I66" s="18" t="n">
        <v>0</v>
      </c>
      <c r="J66" s="20" t="n">
        <v>0</v>
      </c>
      <c r="K66" s="18" t="n">
        <v>10.23359063</v>
      </c>
      <c r="L66" s="20" t="n">
        <v>1.46975011</v>
      </c>
      <c r="M66" s="18" t="n">
        <v>0</v>
      </c>
      <c r="N66" s="20" t="n">
        <v>0</v>
      </c>
      <c r="O66" s="18" t="n">
        <v>0</v>
      </c>
      <c r="P66" s="20" t="n">
        <v>0</v>
      </c>
      <c r="Q66" s="18" t="n">
        <v>8.85538176</v>
      </c>
      <c r="R66" s="20" t="n">
        <v>1.4200659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30.22860343</v>
      </c>
      <c r="F69" s="20" t="n">
        <v>5.21675109</v>
      </c>
      <c r="G69" s="18" t="n">
        <v>66.57364226999999</v>
      </c>
      <c r="H69" s="20" t="n">
        <v>5.03199883</v>
      </c>
      <c r="I69" s="18" t="n">
        <v>0</v>
      </c>
      <c r="J69" s="20" t="n">
        <v>0</v>
      </c>
      <c r="K69" s="18" t="n">
        <v>2.64986259</v>
      </c>
      <c r="L69" s="20" t="n">
        <v>1.37771945</v>
      </c>
      <c r="M69" s="18" t="n">
        <v>0</v>
      </c>
      <c r="N69" s="20" t="n">
        <v>0</v>
      </c>
      <c r="O69" s="18" t="n">
        <v>0</v>
      </c>
      <c r="P69" s="20" t="n">
        <v>0</v>
      </c>
      <c r="Q69" s="18" t="n">
        <v>0.54789171</v>
      </c>
      <c r="R69" s="20" t="n">
        <v>0.51553908</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27.98369533</v>
      </c>
      <c r="F71" s="20" t="n">
        <v>2.40837669</v>
      </c>
      <c r="G71" s="18" t="n">
        <v>70.51112155</v>
      </c>
      <c r="H71" s="20" t="n">
        <v>2.43512435</v>
      </c>
      <c r="I71" s="18" t="n">
        <v>0</v>
      </c>
      <c r="J71" s="20" t="n">
        <v>0</v>
      </c>
      <c r="K71" s="18" t="n">
        <v>0.25132837</v>
      </c>
      <c r="L71" s="20" t="n">
        <v>0.25298782</v>
      </c>
      <c r="M71" s="18" t="n">
        <v>0</v>
      </c>
      <c r="N71" s="20" t="n">
        <v>0</v>
      </c>
      <c r="O71" s="18" t="n">
        <v>0</v>
      </c>
      <c r="P71" s="20" t="n">
        <v>0</v>
      </c>
      <c r="Q71" s="18" t="n">
        <v>1.25385475</v>
      </c>
      <c r="R71" s="20" t="n">
        <v>0.57855915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12.52558886</v>
      </c>
      <c r="F76" s="20" t="n">
        <v>1.94970202</v>
      </c>
      <c r="G76" s="18" t="n">
        <v>61.75789602</v>
      </c>
      <c r="H76" s="20" t="n">
        <v>2.2855235</v>
      </c>
      <c r="I76" s="18" t="n">
        <v>0</v>
      </c>
      <c r="J76" s="20" t="n">
        <v>0</v>
      </c>
      <c r="K76" s="18" t="n">
        <v>9.768422749999999</v>
      </c>
      <c r="L76" s="20" t="n">
        <v>1.64791235</v>
      </c>
      <c r="M76" s="18" t="n">
        <v>0</v>
      </c>
      <c r="N76" s="20" t="n">
        <v>0</v>
      </c>
      <c r="O76" s="18" t="n">
        <v>0</v>
      </c>
      <c r="P76" s="20" t="n">
        <v>0</v>
      </c>
      <c r="Q76" s="18" t="n">
        <v>15.94809238</v>
      </c>
      <c r="R76" s="20" t="n">
        <v>1.92019529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5.66948074</v>
      </c>
      <c r="F80" s="20" t="n">
        <v>1.02075634</v>
      </c>
      <c r="G80" s="18" t="n">
        <v>93.12214828</v>
      </c>
      <c r="H80" s="20" t="n">
        <v>1.07487841</v>
      </c>
      <c r="I80" s="18" t="n">
        <v>0</v>
      </c>
      <c r="J80" s="20" t="n">
        <v>0</v>
      </c>
      <c r="K80" s="18" t="n">
        <v>0</v>
      </c>
      <c r="L80" s="20" t="n">
        <v>0</v>
      </c>
      <c r="M80" s="18" t="n">
        <v>0</v>
      </c>
      <c r="N80" s="20" t="n">
        <v>0</v>
      </c>
      <c r="O80" s="18" t="n">
        <v>0</v>
      </c>
      <c r="P80" s="20" t="n">
        <v>0</v>
      </c>
      <c r="Q80" s="18" t="n">
        <v>1.20837098</v>
      </c>
      <c r="R80" s="20" t="n">
        <v>0.58291534</v>
      </c>
    </row>
    <row r="81" spans="1:18">
      <c r="A81" s="15" t="s">
        <v>505</v>
      </c>
      <c r="B81" s="17" t="n">
        <v>870</v>
      </c>
      <c r="C81" s="18">
        <f>(723.0/B81*100)</f>
        <v/>
      </c>
      <c r="D81" s="19" t="n">
        <v>147</v>
      </c>
      <c r="E81" s="18" t="n">
        <v>9.79998449</v>
      </c>
      <c r="F81" s="20" t="n">
        <v>2.24062215</v>
      </c>
      <c r="G81" s="18" t="n">
        <v>74.59497295</v>
      </c>
      <c r="H81" s="20" t="n">
        <v>3.67367004</v>
      </c>
      <c r="I81" s="18" t="n">
        <v>0</v>
      </c>
      <c r="J81" s="20" t="n">
        <v>0</v>
      </c>
      <c r="K81" s="18" t="n">
        <v>7.4560813</v>
      </c>
      <c r="L81" s="20" t="n">
        <v>2.0360716</v>
      </c>
      <c r="M81" s="18" t="n">
        <v>0</v>
      </c>
      <c r="N81" s="20" t="n">
        <v>0</v>
      </c>
      <c r="O81" s="18" t="n">
        <v>0.60771738</v>
      </c>
      <c r="P81" s="20" t="n">
        <v>0.60273645</v>
      </c>
      <c r="Q81" s="18" t="n">
        <v>7.54124388</v>
      </c>
      <c r="R81" s="20" t="n">
        <v>2.5313603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47.29803938</v>
      </c>
      <c r="F44" s="20" t="n">
        <v>2.78083395</v>
      </c>
      <c r="G44" s="18" t="n">
        <v>40.13345558</v>
      </c>
      <c r="H44" s="20" t="n">
        <v>2.95406011</v>
      </c>
      <c r="I44" s="18" t="n">
        <v>0</v>
      </c>
      <c r="J44" s="20" t="n">
        <v>0</v>
      </c>
      <c r="K44" s="18" t="n">
        <v>6.86350109</v>
      </c>
      <c r="L44" s="20" t="n">
        <v>1.07638617</v>
      </c>
      <c r="M44" s="18" t="n">
        <v>0</v>
      </c>
      <c r="N44" s="20" t="n">
        <v>0</v>
      </c>
      <c r="O44" s="18" t="n">
        <v>3.29772641</v>
      </c>
      <c r="P44" s="20" t="n">
        <v>0.98685115</v>
      </c>
      <c r="Q44" s="18" t="n">
        <v>2.40727754</v>
      </c>
      <c r="R44" s="20" t="n">
        <v>1.00171875</v>
      </c>
    </row>
    <row r="45" spans="1:18">
      <c r="A45" s="15" t="s">
        <v>468</v>
      </c>
      <c r="B45" s="17" t="n">
        <v>2670</v>
      </c>
      <c r="C45" s="18">
        <f>(2215.0/B45*100)</f>
        <v/>
      </c>
      <c r="D45" s="19" t="n">
        <v>455</v>
      </c>
      <c r="E45" s="18" t="n">
        <v>37.51628108</v>
      </c>
      <c r="F45" s="20" t="n">
        <v>2.37965215</v>
      </c>
      <c r="G45" s="18" t="n">
        <v>34.52780479</v>
      </c>
      <c r="H45" s="20" t="n">
        <v>2.28381581</v>
      </c>
      <c r="I45" s="18" t="n">
        <v>0</v>
      </c>
      <c r="J45" s="20" t="n">
        <v>0</v>
      </c>
      <c r="K45" s="18" t="n">
        <v>17.08142408</v>
      </c>
      <c r="L45" s="20" t="n">
        <v>1.94343659</v>
      </c>
      <c r="M45" s="18" t="n">
        <v>0.75130651</v>
      </c>
      <c r="N45" s="20" t="n">
        <v>0.37707766</v>
      </c>
      <c r="O45" s="18" t="n">
        <v>5.8460366</v>
      </c>
      <c r="P45" s="20" t="n">
        <v>1.06078515</v>
      </c>
      <c r="Q45" s="18" t="n">
        <v>4.27714695</v>
      </c>
      <c r="R45" s="20" t="n">
        <v>0.98738138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32.80385963</v>
      </c>
      <c r="F54" s="20" t="n">
        <v>2.46766314</v>
      </c>
      <c r="G54" s="18" t="n">
        <v>57.88342655</v>
      </c>
      <c r="H54" s="20" t="n">
        <v>2.72623499</v>
      </c>
      <c r="I54" s="18" t="n">
        <v>0</v>
      </c>
      <c r="J54" s="20" t="n">
        <v>0</v>
      </c>
      <c r="K54" s="18" t="n">
        <v>5.76708303</v>
      </c>
      <c r="L54" s="20" t="n">
        <v>0.96779902</v>
      </c>
      <c r="M54" s="18" t="n">
        <v>0.2248738</v>
      </c>
      <c r="N54" s="20" t="n">
        <v>0.22392797</v>
      </c>
      <c r="O54" s="18" t="n">
        <v>0.62677962</v>
      </c>
      <c r="P54" s="20" t="n">
        <v>0.3599193</v>
      </c>
      <c r="Q54" s="18" t="n">
        <v>2.69397738</v>
      </c>
      <c r="R54" s="20" t="n">
        <v>0.78698736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52.16583077</v>
      </c>
      <c r="F56" s="20" t="n">
        <v>2.73186552</v>
      </c>
      <c r="G56" s="18" t="n">
        <v>41.52924713</v>
      </c>
      <c r="H56" s="20" t="n">
        <v>2.4070394</v>
      </c>
      <c r="I56" s="18" t="n">
        <v>0</v>
      </c>
      <c r="J56" s="20" t="n">
        <v>0</v>
      </c>
      <c r="K56" s="18" t="n">
        <v>5.1628674</v>
      </c>
      <c r="L56" s="20" t="n">
        <v>0.99965</v>
      </c>
      <c r="M56" s="18" t="n">
        <v>0.12246249</v>
      </c>
      <c r="N56" s="20" t="n">
        <v>0.11060805</v>
      </c>
      <c r="O56" s="18" t="n">
        <v>0</v>
      </c>
      <c r="P56" s="20" t="n">
        <v>0</v>
      </c>
      <c r="Q56" s="18" t="n">
        <v>1.01959221</v>
      </c>
      <c r="R56" s="20" t="n">
        <v>0.43113123</v>
      </c>
    </row>
    <row r="57" spans="1:18">
      <c r="A57" s="15" t="s">
        <v>480</v>
      </c>
      <c r="B57" s="17" t="n">
        <v>3737</v>
      </c>
      <c r="C57" s="18">
        <f>(3101.0/B57*100)</f>
        <v/>
      </c>
      <c r="D57" s="19" t="n">
        <v>636</v>
      </c>
      <c r="E57" s="18" t="n">
        <v>68.26932223999999</v>
      </c>
      <c r="F57" s="20" t="n">
        <v>1.93270581</v>
      </c>
      <c r="G57" s="18" t="n">
        <v>24.84662874</v>
      </c>
      <c r="H57" s="20" t="n">
        <v>1.90797058</v>
      </c>
      <c r="I57" s="18" t="n">
        <v>0</v>
      </c>
      <c r="J57" s="20" t="n">
        <v>0</v>
      </c>
      <c r="K57" s="18" t="n">
        <v>4.94531356</v>
      </c>
      <c r="L57" s="20" t="n">
        <v>0.90434252</v>
      </c>
      <c r="M57" s="18" t="n">
        <v>0</v>
      </c>
      <c r="N57" s="20" t="n">
        <v>0</v>
      </c>
      <c r="O57" s="18" t="n">
        <v>0.26520896</v>
      </c>
      <c r="P57" s="20" t="n">
        <v>0.26519479</v>
      </c>
      <c r="Q57" s="18" t="n">
        <v>1.67352649</v>
      </c>
      <c r="R57" s="20" t="n">
        <v>0.68195099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60.98061962</v>
      </c>
      <c r="F59" s="20" t="n">
        <v>3.0618644</v>
      </c>
      <c r="G59" s="18" t="n">
        <v>31.06261828</v>
      </c>
      <c r="H59" s="20" t="n">
        <v>3.05989505</v>
      </c>
      <c r="I59" s="18" t="n">
        <v>0</v>
      </c>
      <c r="J59" s="20" t="n">
        <v>0</v>
      </c>
      <c r="K59" s="18" t="n">
        <v>2.60135892</v>
      </c>
      <c r="L59" s="20" t="n">
        <v>0.96703501</v>
      </c>
      <c r="M59" s="18" t="n">
        <v>0</v>
      </c>
      <c r="N59" s="20" t="n">
        <v>0</v>
      </c>
      <c r="O59" s="18" t="n">
        <v>4.23804109</v>
      </c>
      <c r="P59" s="20" t="n">
        <v>0.96835189</v>
      </c>
      <c r="Q59" s="18" t="n">
        <v>1.11736209</v>
      </c>
      <c r="R59" s="20" t="n">
        <v>0.49521527</v>
      </c>
    </row>
    <row r="60" spans="1:18">
      <c r="A60" s="15" t="s">
        <v>484</v>
      </c>
      <c r="B60" s="17" t="n">
        <v>2451</v>
      </c>
      <c r="C60" s="18">
        <f>(2048.0/B60*100)</f>
        <v/>
      </c>
      <c r="D60" s="19" t="n">
        <v>403</v>
      </c>
      <c r="E60" s="18" t="n">
        <v>41.8582706</v>
      </c>
      <c r="F60" s="20" t="n">
        <v>2.7641247</v>
      </c>
      <c r="G60" s="18" t="n">
        <v>32.73453008</v>
      </c>
      <c r="H60" s="20" t="n">
        <v>2.4836588</v>
      </c>
      <c r="I60" s="18" t="n">
        <v>0</v>
      </c>
      <c r="J60" s="20" t="n">
        <v>0</v>
      </c>
      <c r="K60" s="18" t="n">
        <v>10.34470666</v>
      </c>
      <c r="L60" s="20" t="n">
        <v>1.63335077</v>
      </c>
      <c r="M60" s="18" t="n">
        <v>0</v>
      </c>
      <c r="N60" s="20" t="n">
        <v>0</v>
      </c>
      <c r="O60" s="18" t="n">
        <v>5.48918263</v>
      </c>
      <c r="P60" s="20" t="n">
        <v>1.27027604</v>
      </c>
      <c r="Q60" s="18" t="n">
        <v>9.573310019999999</v>
      </c>
      <c r="R60" s="20" t="n">
        <v>1.79309177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39.29818658</v>
      </c>
      <c r="F63" s="20" t="n">
        <v>2.33410178</v>
      </c>
      <c r="G63" s="18" t="n">
        <v>48.49824093</v>
      </c>
      <c r="H63" s="20" t="n">
        <v>2.67792634</v>
      </c>
      <c r="I63" s="18" t="n">
        <v>0</v>
      </c>
      <c r="J63" s="20" t="n">
        <v>0</v>
      </c>
      <c r="K63" s="18" t="n">
        <v>5.59088849</v>
      </c>
      <c r="L63" s="20" t="n">
        <v>1.06937046</v>
      </c>
      <c r="M63" s="18" t="n">
        <v>0</v>
      </c>
      <c r="N63" s="20" t="n">
        <v>0</v>
      </c>
      <c r="O63" s="18" t="n">
        <v>1.87704844</v>
      </c>
      <c r="P63" s="20" t="n">
        <v>0.73930063</v>
      </c>
      <c r="Q63" s="18" t="n">
        <v>4.73563556</v>
      </c>
      <c r="R63" s="20" t="n">
        <v>1.3046461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41.80088437</v>
      </c>
      <c r="F65" s="20" t="n">
        <v>2.54278068</v>
      </c>
      <c r="G65" s="18" t="n">
        <v>52.98553707</v>
      </c>
      <c r="H65" s="20" t="n">
        <v>2.68478914</v>
      </c>
      <c r="I65" s="18" t="n">
        <v>0</v>
      </c>
      <c r="J65" s="20" t="n">
        <v>0</v>
      </c>
      <c r="K65" s="18" t="n">
        <v>3.31874057</v>
      </c>
      <c r="L65" s="20" t="n">
        <v>1.08572919</v>
      </c>
      <c r="M65" s="18" t="n">
        <v>0</v>
      </c>
      <c r="N65" s="20" t="n">
        <v>0</v>
      </c>
      <c r="O65" s="18" t="n">
        <v>0</v>
      </c>
      <c r="P65" s="20" t="n">
        <v>0</v>
      </c>
      <c r="Q65" s="18" t="n">
        <v>1.89483799</v>
      </c>
      <c r="R65" s="20" t="n">
        <v>1.04241717</v>
      </c>
    </row>
    <row r="66" spans="1:18">
      <c r="A66" s="15" t="s">
        <v>490</v>
      </c>
      <c r="B66" s="17" t="n">
        <v>2634</v>
      </c>
      <c r="C66" s="18">
        <f>(2193.0/B66*100)</f>
        <v/>
      </c>
      <c r="D66" s="19" t="n">
        <v>441</v>
      </c>
      <c r="E66" s="18" t="n">
        <v>36.67580278</v>
      </c>
      <c r="F66" s="20" t="n">
        <v>2.48668147</v>
      </c>
      <c r="G66" s="18" t="n">
        <v>47.63881985</v>
      </c>
      <c r="H66" s="20" t="n">
        <v>2.41185494</v>
      </c>
      <c r="I66" s="18" t="n">
        <v>0</v>
      </c>
      <c r="J66" s="20" t="n">
        <v>0</v>
      </c>
      <c r="K66" s="18" t="n">
        <v>10.65418012</v>
      </c>
      <c r="L66" s="20" t="n">
        <v>1.56212977</v>
      </c>
      <c r="M66" s="18" t="n">
        <v>2.53437003</v>
      </c>
      <c r="N66" s="20" t="n">
        <v>0.74783764</v>
      </c>
      <c r="O66" s="18" t="n">
        <v>0</v>
      </c>
      <c r="P66" s="20" t="n">
        <v>0</v>
      </c>
      <c r="Q66" s="18" t="n">
        <v>2.49682723</v>
      </c>
      <c r="R66" s="20" t="n">
        <v>0.63796952</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47.15050832</v>
      </c>
      <c r="F69" s="20" t="n">
        <v>4.62203971</v>
      </c>
      <c r="G69" s="18" t="n">
        <v>49.48779048</v>
      </c>
      <c r="H69" s="20" t="n">
        <v>4.36227096</v>
      </c>
      <c r="I69" s="18" t="n">
        <v>0</v>
      </c>
      <c r="J69" s="20" t="n">
        <v>0</v>
      </c>
      <c r="K69" s="18" t="n">
        <v>2.64986259</v>
      </c>
      <c r="L69" s="20" t="n">
        <v>1.37771945</v>
      </c>
      <c r="M69" s="18" t="n">
        <v>0</v>
      </c>
      <c r="N69" s="20" t="n">
        <v>0</v>
      </c>
      <c r="O69" s="18" t="n">
        <v>0</v>
      </c>
      <c r="P69" s="20" t="n">
        <v>0</v>
      </c>
      <c r="Q69" s="18" t="n">
        <v>0.7118386</v>
      </c>
      <c r="R69" s="20" t="n">
        <v>0.74352891</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51.39786497</v>
      </c>
      <c r="F71" s="20" t="n">
        <v>2.53132757</v>
      </c>
      <c r="G71" s="18" t="n">
        <v>47.6304191</v>
      </c>
      <c r="H71" s="20" t="n">
        <v>2.48193597</v>
      </c>
      <c r="I71" s="18" t="n">
        <v>0</v>
      </c>
      <c r="J71" s="20" t="n">
        <v>0</v>
      </c>
      <c r="K71" s="18" t="n">
        <v>0.50618303</v>
      </c>
      <c r="L71" s="20" t="n">
        <v>0.36554206</v>
      </c>
      <c r="M71" s="18" t="n">
        <v>0</v>
      </c>
      <c r="N71" s="20" t="n">
        <v>0</v>
      </c>
      <c r="O71" s="18" t="n">
        <v>0</v>
      </c>
      <c r="P71" s="20" t="n">
        <v>0</v>
      </c>
      <c r="Q71" s="18" t="n">
        <v>0.46553291</v>
      </c>
      <c r="R71" s="20" t="n">
        <v>0.33408539</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34.26566855</v>
      </c>
      <c r="F76" s="20" t="n">
        <v>2.73535986</v>
      </c>
      <c r="G76" s="18" t="n">
        <v>52.24977295</v>
      </c>
      <c r="H76" s="20" t="n">
        <v>2.50659577</v>
      </c>
      <c r="I76" s="18" t="n">
        <v>0</v>
      </c>
      <c r="J76" s="20" t="n">
        <v>0</v>
      </c>
      <c r="K76" s="18" t="n">
        <v>10.21553602</v>
      </c>
      <c r="L76" s="20" t="n">
        <v>1.66534636</v>
      </c>
      <c r="M76" s="18" t="n">
        <v>0</v>
      </c>
      <c r="N76" s="20" t="n">
        <v>0</v>
      </c>
      <c r="O76" s="18" t="n">
        <v>0</v>
      </c>
      <c r="P76" s="20" t="n">
        <v>0</v>
      </c>
      <c r="Q76" s="18" t="n">
        <v>3.26902247</v>
      </c>
      <c r="R76" s="20" t="n">
        <v>1.01177344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49.33238246</v>
      </c>
      <c r="F80" s="20" t="n">
        <v>2.33388256</v>
      </c>
      <c r="G80" s="18" t="n">
        <v>50.66761754</v>
      </c>
      <c r="H80" s="20" t="n">
        <v>2.33388256</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42.72215355</v>
      </c>
      <c r="F81" s="20" t="n">
        <v>3.79746833</v>
      </c>
      <c r="G81" s="18" t="n">
        <v>48.72395921</v>
      </c>
      <c r="H81" s="20" t="n">
        <v>4.31779192</v>
      </c>
      <c r="I81" s="18" t="n">
        <v>0</v>
      </c>
      <c r="J81" s="20" t="n">
        <v>0</v>
      </c>
      <c r="K81" s="18" t="n">
        <v>7.76814747</v>
      </c>
      <c r="L81" s="20" t="n">
        <v>2.13084001</v>
      </c>
      <c r="M81" s="18" t="n">
        <v>0</v>
      </c>
      <c r="N81" s="20" t="n">
        <v>0</v>
      </c>
      <c r="O81" s="18" t="n">
        <v>0</v>
      </c>
      <c r="P81" s="20" t="n">
        <v>0</v>
      </c>
      <c r="Q81" s="18" t="n">
        <v>0.7857397699999999</v>
      </c>
      <c r="R81" s="20" t="n">
        <v>0.80056392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(2233.0/B44*100)</f>
        <v/>
      </c>
      <c r="D44" s="19" t="n">
        <v>458</v>
      </c>
      <c r="E44" s="18" t="n">
        <v>82.88543687000001</v>
      </c>
      <c r="F44" s="20" t="n">
        <v>1.89634859</v>
      </c>
      <c r="G44" s="18" t="n">
        <v>9.909731649999999</v>
      </c>
      <c r="H44" s="20" t="n">
        <v>1.63118419</v>
      </c>
      <c r="I44" s="18" t="n">
        <v>0</v>
      </c>
      <c r="J44" s="20" t="n">
        <v>0</v>
      </c>
      <c r="K44" s="18" t="n">
        <v>7.20483148</v>
      </c>
      <c r="L44" s="20" t="n">
        <v>1.14479605</v>
      </c>
      <c r="M44" s="18" t="n">
        <v>0</v>
      </c>
      <c r="N44" s="20" t="n">
        <v>0</v>
      </c>
      <c r="O44" s="18" t="n">
        <v>0</v>
      </c>
      <c r="P44" s="20" t="n">
        <v>0</v>
      </c>
      <c r="Q44" s="18" t="n">
        <v>0</v>
      </c>
      <c r="R44" s="20" t="n">
        <v>0</v>
      </c>
    </row>
    <row r="45" spans="1:18">
      <c r="A45" s="15" t="s">
        <v>468</v>
      </c>
      <c r="B45" s="17" t="n">
        <v>2670</v>
      </c>
      <c r="C45" s="18">
        <f>(2215.0/B45*100)</f>
        <v/>
      </c>
      <c r="D45" s="19" t="n">
        <v>455</v>
      </c>
      <c r="E45" s="18" t="n">
        <v>79.50165389999999</v>
      </c>
      <c r="F45" s="20" t="n">
        <v>2.11066131</v>
      </c>
      <c r="G45" s="18" t="n">
        <v>2.64244438</v>
      </c>
      <c r="H45" s="20" t="n">
        <v>0.71293398</v>
      </c>
      <c r="I45" s="18" t="n">
        <v>0</v>
      </c>
      <c r="J45" s="20" t="n">
        <v>0</v>
      </c>
      <c r="K45" s="18" t="n">
        <v>17.36275252</v>
      </c>
      <c r="L45" s="20" t="n">
        <v>1.94645033</v>
      </c>
      <c r="M45" s="18" t="n">
        <v>0.4931492</v>
      </c>
      <c r="N45" s="20" t="n">
        <v>0.3208695</v>
      </c>
      <c r="O45" s="18" t="n">
        <v>0</v>
      </c>
      <c r="P45" s="20" t="n">
        <v>0</v>
      </c>
      <c r="Q45" s="18" t="n">
        <v>0</v>
      </c>
      <c r="R45" s="20" t="n">
        <v>0</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(2137.0/B54*100)</f>
        <v/>
      </c>
      <c r="D54" s="19" t="n">
        <v>420</v>
      </c>
      <c r="E54" s="18" t="n">
        <v>81.01374599</v>
      </c>
      <c r="F54" s="20" t="n">
        <v>1.84915473</v>
      </c>
      <c r="G54" s="18" t="n">
        <v>12.17864898</v>
      </c>
      <c r="H54" s="20" t="n">
        <v>1.70899197</v>
      </c>
      <c r="I54" s="18" t="n">
        <v>0</v>
      </c>
      <c r="J54" s="20" t="n">
        <v>0</v>
      </c>
      <c r="K54" s="18" t="n">
        <v>6.58273123</v>
      </c>
      <c r="L54" s="20" t="n">
        <v>1.04918426</v>
      </c>
      <c r="M54" s="18" t="n">
        <v>0.2248738</v>
      </c>
      <c r="N54" s="20" t="n">
        <v>0.22392797</v>
      </c>
      <c r="O54" s="18" t="n">
        <v>0</v>
      </c>
      <c r="P54" s="20" t="n">
        <v>0</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(2786.0/B56*100)</f>
        <v/>
      </c>
      <c r="D56" s="19" t="n">
        <v>557</v>
      </c>
      <c r="E56" s="18" t="n">
        <v>92.12232717000001</v>
      </c>
      <c r="F56" s="20" t="n">
        <v>1.33283581</v>
      </c>
      <c r="G56" s="18" t="n">
        <v>2.71480543</v>
      </c>
      <c r="H56" s="20" t="n">
        <v>0.78501817</v>
      </c>
      <c r="I56" s="18" t="n">
        <v>0</v>
      </c>
      <c r="J56" s="20" t="n">
        <v>0</v>
      </c>
      <c r="K56" s="18" t="n">
        <v>5.1628674</v>
      </c>
      <c r="L56" s="20" t="n">
        <v>0.99965</v>
      </c>
      <c r="M56" s="18" t="n">
        <v>0</v>
      </c>
      <c r="N56" s="20" t="n">
        <v>0</v>
      </c>
      <c r="O56" s="18" t="n">
        <v>0</v>
      </c>
      <c r="P56" s="20" t="n">
        <v>0</v>
      </c>
      <c r="Q56" s="18" t="n">
        <v>0</v>
      </c>
      <c r="R56" s="20" t="n">
        <v>0</v>
      </c>
    </row>
    <row r="57" spans="1:18">
      <c r="A57" s="15" t="s">
        <v>480</v>
      </c>
      <c r="B57" s="17" t="n">
        <v>3737</v>
      </c>
      <c r="C57" s="18">
        <f>(3101.0/B57*100)</f>
        <v/>
      </c>
      <c r="D57" s="19" t="n">
        <v>636</v>
      </c>
      <c r="E57" s="18" t="n">
        <v>91.51047945000001</v>
      </c>
      <c r="F57" s="20" t="n">
        <v>1.07124234</v>
      </c>
      <c r="G57" s="18" t="n">
        <v>3.27899802</v>
      </c>
      <c r="H57" s="20" t="n">
        <v>0.84556738</v>
      </c>
      <c r="I57" s="18" t="n">
        <v>0</v>
      </c>
      <c r="J57" s="20" t="n">
        <v>0</v>
      </c>
      <c r="K57" s="18" t="n">
        <v>5.21052252</v>
      </c>
      <c r="L57" s="20" t="n">
        <v>0.8668699600000001</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(1903.0/B59*100)</f>
        <v/>
      </c>
      <c r="D59" s="19" t="n">
        <v>375</v>
      </c>
      <c r="E59" s="18" t="n">
        <v>94.40324357999999</v>
      </c>
      <c r="F59" s="20" t="n">
        <v>1.61674655</v>
      </c>
      <c r="G59" s="18" t="n">
        <v>1.94034187</v>
      </c>
      <c r="H59" s="20" t="n">
        <v>1.11987704</v>
      </c>
      <c r="I59" s="18" t="n">
        <v>0</v>
      </c>
      <c r="J59" s="20" t="n">
        <v>0</v>
      </c>
      <c r="K59" s="18" t="n">
        <v>3.42235555</v>
      </c>
      <c r="L59" s="20" t="n">
        <v>1.0506311</v>
      </c>
      <c r="M59" s="18" t="n">
        <v>0</v>
      </c>
      <c r="N59" s="20" t="n">
        <v>0</v>
      </c>
      <c r="O59" s="18" t="n">
        <v>0.23405899</v>
      </c>
      <c r="P59" s="20" t="n">
        <v>0.23598253</v>
      </c>
      <c r="Q59" s="18" t="n">
        <v>0</v>
      </c>
      <c r="R59" s="20" t="n">
        <v>0</v>
      </c>
    </row>
    <row r="60" spans="1:18">
      <c r="A60" s="15" t="s">
        <v>484</v>
      </c>
      <c r="B60" s="17" t="n">
        <v>2451</v>
      </c>
      <c r="C60" s="18">
        <f>(2048.0/B60*100)</f>
        <v/>
      </c>
      <c r="D60" s="19" t="n">
        <v>403</v>
      </c>
      <c r="E60" s="18" t="n">
        <v>83.23842565</v>
      </c>
      <c r="F60" s="20" t="n">
        <v>2.05845359</v>
      </c>
      <c r="G60" s="18" t="n">
        <v>5.60492096</v>
      </c>
      <c r="H60" s="20" t="n">
        <v>1.26075672</v>
      </c>
      <c r="I60" s="18" t="n">
        <v>0</v>
      </c>
      <c r="J60" s="20" t="n">
        <v>0</v>
      </c>
      <c r="K60" s="18" t="n">
        <v>11.15665339</v>
      </c>
      <c r="L60" s="20" t="n">
        <v>1.64288857</v>
      </c>
      <c r="M60" s="18" t="n">
        <v>0</v>
      </c>
      <c r="N60" s="20" t="n">
        <v>0</v>
      </c>
      <c r="O60" s="18" t="n">
        <v>0</v>
      </c>
      <c r="P60" s="20" t="n">
        <v>0</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(2100.0/B63*100)</f>
        <v/>
      </c>
      <c r="D63" s="19" t="n">
        <v>411</v>
      </c>
      <c r="E63" s="18" t="n">
        <v>77.25390704</v>
      </c>
      <c r="F63" s="20" t="n">
        <v>2.30809226</v>
      </c>
      <c r="G63" s="18" t="n">
        <v>16.28373133</v>
      </c>
      <c r="H63" s="20" t="n">
        <v>1.97877126</v>
      </c>
      <c r="I63" s="18" t="n">
        <v>0</v>
      </c>
      <c r="J63" s="20" t="n">
        <v>0</v>
      </c>
      <c r="K63" s="18" t="n">
        <v>6.46236164</v>
      </c>
      <c r="L63" s="20" t="n">
        <v>1.17432175</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(1488.0/B65*100)</f>
        <v/>
      </c>
      <c r="D65" s="19" t="n">
        <v>302</v>
      </c>
      <c r="E65" s="18" t="n">
        <v>78.73886003</v>
      </c>
      <c r="F65" s="20" t="n">
        <v>2.22168442</v>
      </c>
      <c r="G65" s="18" t="n">
        <v>17.9423994</v>
      </c>
      <c r="H65" s="20" t="n">
        <v>1.88523978</v>
      </c>
      <c r="I65" s="18" t="n">
        <v>0</v>
      </c>
      <c r="J65" s="20" t="n">
        <v>0</v>
      </c>
      <c r="K65" s="18" t="n">
        <v>3.31874057</v>
      </c>
      <c r="L65" s="20" t="n">
        <v>1.08572919</v>
      </c>
      <c r="M65" s="18" t="n">
        <v>0</v>
      </c>
      <c r="N65" s="20" t="n">
        <v>0</v>
      </c>
      <c r="O65" s="18" t="n">
        <v>0</v>
      </c>
      <c r="P65" s="20" t="n">
        <v>0</v>
      </c>
      <c r="Q65" s="18" t="n">
        <v>0</v>
      </c>
      <c r="R65" s="20" t="n">
        <v>0</v>
      </c>
    </row>
    <row r="66" spans="1:18">
      <c r="A66" s="15" t="s">
        <v>490</v>
      </c>
      <c r="B66" s="17" t="n">
        <v>2634</v>
      </c>
      <c r="C66" s="18">
        <f>(2193.0/B66*100)</f>
        <v/>
      </c>
      <c r="D66" s="19" t="n">
        <v>441</v>
      </c>
      <c r="E66" s="18" t="n">
        <v>81.99052979</v>
      </c>
      <c r="F66" s="20" t="n">
        <v>2.03450572</v>
      </c>
      <c r="G66" s="18" t="n">
        <v>7.0304886</v>
      </c>
      <c r="H66" s="20" t="n">
        <v>1.22573775</v>
      </c>
      <c r="I66" s="18" t="n">
        <v>0</v>
      </c>
      <c r="J66" s="20" t="n">
        <v>0</v>
      </c>
      <c r="K66" s="18" t="n">
        <v>10.97898161</v>
      </c>
      <c r="L66" s="20" t="n">
        <v>1.54788118</v>
      </c>
      <c r="M66" s="18" t="n">
        <v>0</v>
      </c>
      <c r="N66" s="20" t="n">
        <v>0</v>
      </c>
      <c r="O66" s="18" t="n">
        <v>0</v>
      </c>
      <c r="P66" s="20" t="n">
        <v>0</v>
      </c>
      <c r="Q66" s="18" t="n">
        <v>0</v>
      </c>
      <c r="R66" s="20" t="n">
        <v>0</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(611.0/B69*100)</f>
        <v/>
      </c>
      <c r="D69" s="19" t="n">
        <v>109</v>
      </c>
      <c r="E69" s="18" t="n">
        <v>82.47853452</v>
      </c>
      <c r="F69" s="20" t="n">
        <v>4.00769273</v>
      </c>
      <c r="G69" s="18" t="n">
        <v>14.07002379</v>
      </c>
      <c r="H69" s="20" t="n">
        <v>4.14978843</v>
      </c>
      <c r="I69" s="18" t="n">
        <v>0</v>
      </c>
      <c r="J69" s="20" t="n">
        <v>0</v>
      </c>
      <c r="K69" s="18" t="n">
        <v>3.45144168</v>
      </c>
      <c r="L69" s="20" t="n">
        <v>1.20502474</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(2084.0/B71*100)</f>
        <v/>
      </c>
      <c r="D71" s="19" t="n">
        <v>382</v>
      </c>
      <c r="E71" s="18" t="n">
        <v>89.34942984</v>
      </c>
      <c r="F71" s="20" t="n">
        <v>1.35572363</v>
      </c>
      <c r="G71" s="18" t="n">
        <v>10.14438713</v>
      </c>
      <c r="H71" s="20" t="n">
        <v>1.42476459</v>
      </c>
      <c r="I71" s="18" t="n">
        <v>0</v>
      </c>
      <c r="J71" s="20" t="n">
        <v>0</v>
      </c>
      <c r="K71" s="18" t="n">
        <v>0.50618303</v>
      </c>
      <c r="L71" s="20" t="n">
        <v>0.36554206</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(2053.0/B76*100)</f>
        <v/>
      </c>
      <c r="D76" s="19" t="n">
        <v>400</v>
      </c>
      <c r="E76" s="18" t="n">
        <v>75.12071005</v>
      </c>
      <c r="F76" s="20" t="n">
        <v>2.57564725</v>
      </c>
      <c r="G76" s="18" t="n">
        <v>14.26598182</v>
      </c>
      <c r="H76" s="20" t="n">
        <v>1.86428727</v>
      </c>
      <c r="I76" s="18" t="n">
        <v>0</v>
      </c>
      <c r="J76" s="20" t="n">
        <v>0</v>
      </c>
      <c r="K76" s="18" t="n">
        <v>10.61330813</v>
      </c>
      <c r="L76" s="20" t="n">
        <v>1.66195318</v>
      </c>
      <c r="M76" s="18" t="n">
        <v>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(2540.0/B80*100)</f>
        <v/>
      </c>
      <c r="D80" s="19" t="n">
        <v>500</v>
      </c>
      <c r="E80" s="18" t="n">
        <v>50.20270359</v>
      </c>
      <c r="F80" s="20" t="n">
        <v>2.2357731</v>
      </c>
      <c r="G80" s="18" t="n">
        <v>49.79729641</v>
      </c>
      <c r="H80" s="20" t="n">
        <v>2.2357731</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(723.0/B81*100)</f>
        <v/>
      </c>
      <c r="D81" s="19" t="n">
        <v>147</v>
      </c>
      <c r="E81" s="18" t="n">
        <v>78.30136944</v>
      </c>
      <c r="F81" s="20" t="n">
        <v>3.40636491</v>
      </c>
      <c r="G81" s="18" t="n">
        <v>13.25668238</v>
      </c>
      <c r="H81" s="20" t="n">
        <v>2.99068364</v>
      </c>
      <c r="I81" s="18" t="n">
        <v>0</v>
      </c>
      <c r="J81" s="20" t="n">
        <v>0</v>
      </c>
      <c r="K81" s="18" t="n">
        <v>8.44194817</v>
      </c>
      <c r="L81" s="20" t="n">
        <v>2.24208445</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30.62915384</v>
      </c>
      <c r="F54" s="20" t="n">
        <v>2.16279963</v>
      </c>
      <c r="G54" s="18" t="n">
        <v>62.41137392</v>
      </c>
      <c r="H54" s="20" t="n">
        <v>2.24519091</v>
      </c>
      <c r="I54" s="18" t="n">
        <v>0</v>
      </c>
      <c r="J54" s="20" t="n">
        <v>0</v>
      </c>
      <c r="K54" s="18" t="n">
        <v>0.43373869</v>
      </c>
      <c r="L54" s="20" t="n">
        <v>0.31064777</v>
      </c>
      <c r="M54" s="18" t="n">
        <v>0</v>
      </c>
      <c r="N54" s="20" t="n">
        <v>0</v>
      </c>
      <c r="O54" s="18" t="n">
        <v>0.63300713</v>
      </c>
      <c r="P54" s="20" t="n">
        <v>0.49160064</v>
      </c>
      <c r="Q54" s="18" t="n">
        <v>5.89272642</v>
      </c>
      <c r="R54" s="20" t="n">
        <v>1.2062067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84.49232669</v>
      </c>
      <c r="F56" s="20" t="n">
        <v>1.69693903</v>
      </c>
      <c r="G56" s="18" t="n">
        <v>13.40043434</v>
      </c>
      <c r="H56" s="20" t="n">
        <v>1.62811122</v>
      </c>
      <c r="I56" s="18" t="n">
        <v>0</v>
      </c>
      <c r="J56" s="20" t="n">
        <v>0</v>
      </c>
      <c r="K56" s="18" t="n">
        <v>0</v>
      </c>
      <c r="L56" s="20" t="n">
        <v>0</v>
      </c>
      <c r="M56" s="18" t="n">
        <v>0</v>
      </c>
      <c r="N56" s="20" t="n">
        <v>0</v>
      </c>
      <c r="O56" s="18" t="n">
        <v>0</v>
      </c>
      <c r="P56" s="20" t="n">
        <v>0</v>
      </c>
      <c r="Q56" s="18" t="n">
        <v>2.10723898</v>
      </c>
      <c r="R56" s="20" t="n">
        <v>0.6971086399999999</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33.48732967</v>
      </c>
      <c r="F65" s="20" t="n">
        <v>2.53069384</v>
      </c>
      <c r="G65" s="18" t="n">
        <v>62.29020211</v>
      </c>
      <c r="H65" s="20" t="n">
        <v>2.60313611</v>
      </c>
      <c r="I65" s="18" t="n">
        <v>0</v>
      </c>
      <c r="J65" s="20" t="n">
        <v>0</v>
      </c>
      <c r="K65" s="18" t="n">
        <v>2.83323319</v>
      </c>
      <c r="L65" s="20" t="n">
        <v>1.22223764</v>
      </c>
      <c r="M65" s="18" t="n">
        <v>0</v>
      </c>
      <c r="N65" s="20" t="n">
        <v>0</v>
      </c>
      <c r="O65" s="18" t="n">
        <v>0</v>
      </c>
      <c r="P65" s="20" t="n">
        <v>0</v>
      </c>
      <c r="Q65" s="18" t="n">
        <v>1.38923504</v>
      </c>
      <c r="R65" s="20" t="n">
        <v>0.86453877</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14.96386329</v>
      </c>
      <c r="F54" s="20" t="n">
        <v>2.34933289</v>
      </c>
      <c r="G54" s="18" t="n">
        <v>76.79016935</v>
      </c>
      <c r="H54" s="20" t="n">
        <v>2.33371806</v>
      </c>
      <c r="I54" s="18" t="n">
        <v>0</v>
      </c>
      <c r="J54" s="20" t="n">
        <v>0</v>
      </c>
      <c r="K54" s="18" t="n">
        <v>0.43373869</v>
      </c>
      <c r="L54" s="20" t="n">
        <v>0.31064777</v>
      </c>
      <c r="M54" s="18" t="n">
        <v>0</v>
      </c>
      <c r="N54" s="20" t="n">
        <v>0</v>
      </c>
      <c r="O54" s="18" t="n">
        <v>0.49288709</v>
      </c>
      <c r="P54" s="20" t="n">
        <v>0.35550685</v>
      </c>
      <c r="Q54" s="18" t="n">
        <v>7.31934158</v>
      </c>
      <c r="R54" s="20" t="n">
        <v>1.34546637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23.42270696</v>
      </c>
      <c r="F56" s="20" t="n">
        <v>1.69567525</v>
      </c>
      <c r="G56" s="18" t="n">
        <v>74.51853774</v>
      </c>
      <c r="H56" s="20" t="n">
        <v>1.92891849</v>
      </c>
      <c r="I56" s="18" t="n">
        <v>0</v>
      </c>
      <c r="J56" s="20" t="n">
        <v>0</v>
      </c>
      <c r="K56" s="18" t="n">
        <v>0.17280318</v>
      </c>
      <c r="L56" s="20" t="n">
        <v>0.17262722</v>
      </c>
      <c r="M56" s="18" t="n">
        <v>0</v>
      </c>
      <c r="N56" s="20" t="n">
        <v>0</v>
      </c>
      <c r="O56" s="18" t="n">
        <v>0</v>
      </c>
      <c r="P56" s="20" t="n">
        <v>0</v>
      </c>
      <c r="Q56" s="18" t="n">
        <v>1.88595213</v>
      </c>
      <c r="R56" s="20" t="n">
        <v>0.72096516</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16.91061562</v>
      </c>
      <c r="F65" s="20" t="n">
        <v>2.29865931</v>
      </c>
      <c r="G65" s="18" t="n">
        <v>75.35804886</v>
      </c>
      <c r="H65" s="20" t="n">
        <v>2.66214431</v>
      </c>
      <c r="I65" s="18" t="n">
        <v>0</v>
      </c>
      <c r="J65" s="20" t="n">
        <v>0</v>
      </c>
      <c r="K65" s="18" t="n">
        <v>2.83323319</v>
      </c>
      <c r="L65" s="20" t="n">
        <v>1.22223764</v>
      </c>
      <c r="M65" s="18" t="n">
        <v>0</v>
      </c>
      <c r="N65" s="20" t="n">
        <v>0</v>
      </c>
      <c r="O65" s="18" t="n">
        <v>0</v>
      </c>
      <c r="P65" s="20" t="n">
        <v>0</v>
      </c>
      <c r="Q65" s="18" t="n">
        <v>4.89810233</v>
      </c>
      <c r="R65" s="20" t="n">
        <v>1.29211971</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25.82670389</v>
      </c>
      <c r="F54" s="20" t="n">
        <v>2.08747005</v>
      </c>
      <c r="G54" s="18" t="n">
        <v>65.37452125</v>
      </c>
      <c r="H54" s="20" t="n">
        <v>2.31465455</v>
      </c>
      <c r="I54" s="18" t="n">
        <v>0</v>
      </c>
      <c r="J54" s="20" t="n">
        <v>0</v>
      </c>
      <c r="K54" s="18" t="n">
        <v>0.43373869</v>
      </c>
      <c r="L54" s="20" t="n">
        <v>0.31064777</v>
      </c>
      <c r="M54" s="18" t="n">
        <v>0</v>
      </c>
      <c r="N54" s="20" t="n">
        <v>0</v>
      </c>
      <c r="O54" s="18" t="n">
        <v>0</v>
      </c>
      <c r="P54" s="20" t="n">
        <v>0</v>
      </c>
      <c r="Q54" s="18" t="n">
        <v>8.365036160000001</v>
      </c>
      <c r="R54" s="20" t="n">
        <v>1.38355892</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31.52000467</v>
      </c>
      <c r="F56" s="20" t="n">
        <v>2.06287173</v>
      </c>
      <c r="G56" s="18" t="n">
        <v>65.49553286</v>
      </c>
      <c r="H56" s="20" t="n">
        <v>2.1667056</v>
      </c>
      <c r="I56" s="18" t="n">
        <v>0</v>
      </c>
      <c r="J56" s="20" t="n">
        <v>0</v>
      </c>
      <c r="K56" s="18" t="n">
        <v>0.17280318</v>
      </c>
      <c r="L56" s="20" t="n">
        <v>0.17262722</v>
      </c>
      <c r="M56" s="18" t="n">
        <v>0</v>
      </c>
      <c r="N56" s="20" t="n">
        <v>0</v>
      </c>
      <c r="O56" s="18" t="n">
        <v>0</v>
      </c>
      <c r="P56" s="20" t="n">
        <v>0</v>
      </c>
      <c r="Q56" s="18" t="n">
        <v>2.81165929</v>
      </c>
      <c r="R56" s="20" t="n">
        <v>0.89597392</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20.28830759</v>
      </c>
      <c r="F65" s="20" t="n">
        <v>1.94264857</v>
      </c>
      <c r="G65" s="18" t="n">
        <v>70.84502508999999</v>
      </c>
      <c r="H65" s="20" t="n">
        <v>2.52394919</v>
      </c>
      <c r="I65" s="18" t="n">
        <v>0</v>
      </c>
      <c r="J65" s="20" t="n">
        <v>0</v>
      </c>
      <c r="K65" s="18" t="n">
        <v>2.83323319</v>
      </c>
      <c r="L65" s="20" t="n">
        <v>1.22223764</v>
      </c>
      <c r="M65" s="18" t="n">
        <v>0</v>
      </c>
      <c r="N65" s="20" t="n">
        <v>0</v>
      </c>
      <c r="O65" s="18" t="n">
        <v>0</v>
      </c>
      <c r="P65" s="20" t="n">
        <v>0</v>
      </c>
      <c r="Q65" s="18" t="n">
        <v>6.03343413</v>
      </c>
      <c r="R65" s="20" t="n">
        <v>1.48958112</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32.39575998</v>
      </c>
      <c r="F54" s="20" t="n">
        <v>2.04203833</v>
      </c>
      <c r="G54" s="18" t="n">
        <v>64.28546654</v>
      </c>
      <c r="H54" s="20" t="n">
        <v>2.27488481</v>
      </c>
      <c r="I54" s="18" t="n">
        <v>0</v>
      </c>
      <c r="J54" s="20" t="n">
        <v>0</v>
      </c>
      <c r="K54" s="18" t="n">
        <v>0.43373869</v>
      </c>
      <c r="L54" s="20" t="n">
        <v>0.31064777</v>
      </c>
      <c r="M54" s="18" t="n">
        <v>0</v>
      </c>
      <c r="N54" s="20" t="n">
        <v>0</v>
      </c>
      <c r="O54" s="18" t="n">
        <v>0.22862528</v>
      </c>
      <c r="P54" s="20" t="n">
        <v>0.22948642</v>
      </c>
      <c r="Q54" s="18" t="n">
        <v>2.65640951</v>
      </c>
      <c r="R54" s="20" t="n">
        <v>0.87283397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37.06528416</v>
      </c>
      <c r="F56" s="20" t="n">
        <v>2.45357242</v>
      </c>
      <c r="G56" s="18" t="n">
        <v>61.40711505</v>
      </c>
      <c r="H56" s="20" t="n">
        <v>2.43512755</v>
      </c>
      <c r="I56" s="18" t="n">
        <v>0</v>
      </c>
      <c r="J56" s="20" t="n">
        <v>0</v>
      </c>
      <c r="K56" s="18" t="n">
        <v>0.25898176</v>
      </c>
      <c r="L56" s="20" t="n">
        <v>0.19208202</v>
      </c>
      <c r="M56" s="18" t="n">
        <v>0</v>
      </c>
      <c r="N56" s="20" t="n">
        <v>0</v>
      </c>
      <c r="O56" s="18" t="n">
        <v>0</v>
      </c>
      <c r="P56" s="20" t="n">
        <v>0</v>
      </c>
      <c r="Q56" s="18" t="n">
        <v>1.26861903</v>
      </c>
      <c r="R56" s="20" t="n">
        <v>0.44954731</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36.64223949</v>
      </c>
      <c r="F65" s="20" t="n">
        <v>3.14855591</v>
      </c>
      <c r="G65" s="18" t="n">
        <v>58.16827788</v>
      </c>
      <c r="H65" s="20" t="n">
        <v>2.9695743</v>
      </c>
      <c r="I65" s="18" t="n">
        <v>0</v>
      </c>
      <c r="J65" s="20" t="n">
        <v>0</v>
      </c>
      <c r="K65" s="18" t="n">
        <v>2.83323319</v>
      </c>
      <c r="L65" s="20" t="n">
        <v>1.22223764</v>
      </c>
      <c r="M65" s="18" t="n">
        <v>0</v>
      </c>
      <c r="N65" s="20" t="n">
        <v>0</v>
      </c>
      <c r="O65" s="18" t="n">
        <v>0</v>
      </c>
      <c r="P65" s="20" t="n">
        <v>0</v>
      </c>
      <c r="Q65" s="18" t="n">
        <v>2.35624943</v>
      </c>
      <c r="R65" s="20" t="n">
        <v>1.02653932</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7.7411914</v>
      </c>
      <c r="F54" s="20" t="n">
        <v>1.51289833</v>
      </c>
      <c r="G54" s="18" t="n">
        <v>77.32070143999999</v>
      </c>
      <c r="H54" s="20" t="n">
        <v>2.04604532</v>
      </c>
      <c r="I54" s="18" t="n">
        <v>0</v>
      </c>
      <c r="J54" s="20" t="n">
        <v>0</v>
      </c>
      <c r="K54" s="18" t="n">
        <v>0.90379299</v>
      </c>
      <c r="L54" s="20" t="n">
        <v>0.46823386</v>
      </c>
      <c r="M54" s="18" t="n">
        <v>0</v>
      </c>
      <c r="N54" s="20" t="n">
        <v>0</v>
      </c>
      <c r="O54" s="18" t="n">
        <v>0.44632508</v>
      </c>
      <c r="P54" s="20" t="n">
        <v>0.31426403</v>
      </c>
      <c r="Q54" s="18" t="n">
        <v>13.58798909</v>
      </c>
      <c r="R54" s="20" t="n">
        <v>1.73521836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20.6122772</v>
      </c>
      <c r="F56" s="20" t="n">
        <v>1.87686228</v>
      </c>
      <c r="G56" s="18" t="n">
        <v>74.13868926000001</v>
      </c>
      <c r="H56" s="20" t="n">
        <v>2.07458337</v>
      </c>
      <c r="I56" s="18" t="n">
        <v>0</v>
      </c>
      <c r="J56" s="20" t="n">
        <v>0</v>
      </c>
      <c r="K56" s="18" t="n">
        <v>0.25898176</v>
      </c>
      <c r="L56" s="20" t="n">
        <v>0.19208202</v>
      </c>
      <c r="M56" s="18" t="n">
        <v>0</v>
      </c>
      <c r="N56" s="20" t="n">
        <v>0</v>
      </c>
      <c r="O56" s="18" t="n">
        <v>0</v>
      </c>
      <c r="P56" s="20" t="n">
        <v>0</v>
      </c>
      <c r="Q56" s="18" t="n">
        <v>4.99005178</v>
      </c>
      <c r="R56" s="20" t="n">
        <v>1.01891346</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16.53529337</v>
      </c>
      <c r="F65" s="20" t="n">
        <v>2.01759185</v>
      </c>
      <c r="G65" s="18" t="n">
        <v>68.03165356</v>
      </c>
      <c r="H65" s="20" t="n">
        <v>2.48351714</v>
      </c>
      <c r="I65" s="18" t="n">
        <v>0</v>
      </c>
      <c r="J65" s="20" t="n">
        <v>0</v>
      </c>
      <c r="K65" s="18" t="n">
        <v>3.22600476</v>
      </c>
      <c r="L65" s="20" t="n">
        <v>1.27456893</v>
      </c>
      <c r="M65" s="18" t="n">
        <v>0</v>
      </c>
      <c r="N65" s="20" t="n">
        <v>0</v>
      </c>
      <c r="O65" s="18" t="n">
        <v>0</v>
      </c>
      <c r="P65" s="20" t="n">
        <v>0</v>
      </c>
      <c r="Q65" s="18" t="n">
        <v>12.20704831</v>
      </c>
      <c r="R65" s="20" t="n">
        <v>1.93913929</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9.605260100000001</v>
      </c>
      <c r="F54" s="20" t="n">
        <v>1.57417356</v>
      </c>
      <c r="G54" s="18" t="n">
        <v>65.33760896</v>
      </c>
      <c r="H54" s="20" t="n">
        <v>2.42849186</v>
      </c>
      <c r="I54" s="18" t="n">
        <v>0</v>
      </c>
      <c r="J54" s="20" t="n">
        <v>0</v>
      </c>
      <c r="K54" s="18" t="n">
        <v>0.90379299</v>
      </c>
      <c r="L54" s="20" t="n">
        <v>0.46823386</v>
      </c>
      <c r="M54" s="18" t="n">
        <v>0</v>
      </c>
      <c r="N54" s="20" t="n">
        <v>0</v>
      </c>
      <c r="O54" s="18" t="n">
        <v>0.23652795</v>
      </c>
      <c r="P54" s="20" t="n">
        <v>0.24128297</v>
      </c>
      <c r="Q54" s="18" t="n">
        <v>23.91681001</v>
      </c>
      <c r="R54" s="20" t="n">
        <v>2.21679554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45.250492</v>
      </c>
      <c r="F56" s="20" t="n">
        <v>2.67522906</v>
      </c>
      <c r="G56" s="18" t="n">
        <v>45.38327044</v>
      </c>
      <c r="H56" s="20" t="n">
        <v>2.66135269</v>
      </c>
      <c r="I56" s="18" t="n">
        <v>0</v>
      </c>
      <c r="J56" s="20" t="n">
        <v>0</v>
      </c>
      <c r="K56" s="18" t="n">
        <v>0.67976565</v>
      </c>
      <c r="L56" s="20" t="n">
        <v>0.35182392</v>
      </c>
      <c r="M56" s="18" t="n">
        <v>0</v>
      </c>
      <c r="N56" s="20" t="n">
        <v>0</v>
      </c>
      <c r="O56" s="18" t="n">
        <v>0</v>
      </c>
      <c r="P56" s="20" t="n">
        <v>0</v>
      </c>
      <c r="Q56" s="18" t="n">
        <v>8.68647191</v>
      </c>
      <c r="R56" s="20" t="n">
        <v>1.37083432</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13.93833113</v>
      </c>
      <c r="F65" s="20" t="n">
        <v>1.84689947</v>
      </c>
      <c r="G65" s="18" t="n">
        <v>64.31242892</v>
      </c>
      <c r="H65" s="20" t="n">
        <v>2.55311492</v>
      </c>
      <c r="I65" s="18" t="n">
        <v>0</v>
      </c>
      <c r="J65" s="20" t="n">
        <v>0</v>
      </c>
      <c r="K65" s="18" t="n">
        <v>3.22600476</v>
      </c>
      <c r="L65" s="20" t="n">
        <v>1.27456893</v>
      </c>
      <c r="M65" s="18" t="n">
        <v>0</v>
      </c>
      <c r="N65" s="20" t="n">
        <v>0</v>
      </c>
      <c r="O65" s="18" t="n">
        <v>0</v>
      </c>
      <c r="P65" s="20" t="n">
        <v>0</v>
      </c>
      <c r="Q65" s="18" t="n">
        <v>18.52323518</v>
      </c>
      <c r="R65" s="20" t="n">
        <v>2.38416752</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42.62001948</v>
      </c>
      <c r="F54" s="20" t="n">
        <v>2.87352368</v>
      </c>
      <c r="G54" s="18" t="n">
        <v>20.77105328</v>
      </c>
      <c r="H54" s="20" t="n">
        <v>2.17097054</v>
      </c>
      <c r="I54" s="18" t="n">
        <v>0</v>
      </c>
      <c r="J54" s="20" t="n">
        <v>0</v>
      </c>
      <c r="K54" s="18" t="n">
        <v>1.08249171</v>
      </c>
      <c r="L54" s="20" t="n">
        <v>0.49342473</v>
      </c>
      <c r="M54" s="18" t="n">
        <v>0</v>
      </c>
      <c r="N54" s="20" t="n">
        <v>0</v>
      </c>
      <c r="O54" s="18" t="n">
        <v>0.56863677</v>
      </c>
      <c r="P54" s="20" t="n">
        <v>0.43932538</v>
      </c>
      <c r="Q54" s="18" t="n">
        <v>34.95779877</v>
      </c>
      <c r="R54" s="20" t="n">
        <v>2.71945628</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65.81278021</v>
      </c>
      <c r="F56" s="20" t="n">
        <v>2.3672235</v>
      </c>
      <c r="G56" s="18" t="n">
        <v>23.2927683</v>
      </c>
      <c r="H56" s="20" t="n">
        <v>1.76504942</v>
      </c>
      <c r="I56" s="18" t="n">
        <v>0</v>
      </c>
      <c r="J56" s="20" t="n">
        <v>0</v>
      </c>
      <c r="K56" s="18" t="n">
        <v>0.67976565</v>
      </c>
      <c r="L56" s="20" t="n">
        <v>0.35182392</v>
      </c>
      <c r="M56" s="18" t="n">
        <v>0</v>
      </c>
      <c r="N56" s="20" t="n">
        <v>0</v>
      </c>
      <c r="O56" s="18" t="n">
        <v>0</v>
      </c>
      <c r="P56" s="20" t="n">
        <v>0</v>
      </c>
      <c r="Q56" s="18" t="n">
        <v>10.21468584</v>
      </c>
      <c r="R56" s="20" t="n">
        <v>1.68571603</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51.46771054</v>
      </c>
      <c r="F65" s="20" t="n">
        <v>2.65462725</v>
      </c>
      <c r="G65" s="18" t="n">
        <v>29.16155324</v>
      </c>
      <c r="H65" s="20" t="n">
        <v>2.55782725</v>
      </c>
      <c r="I65" s="18" t="n">
        <v>0</v>
      </c>
      <c r="J65" s="20" t="n">
        <v>0</v>
      </c>
      <c r="K65" s="18" t="n">
        <v>3.22600476</v>
      </c>
      <c r="L65" s="20" t="n">
        <v>1.27456893</v>
      </c>
      <c r="M65" s="18" t="n">
        <v>0</v>
      </c>
      <c r="N65" s="20" t="n">
        <v>0</v>
      </c>
      <c r="O65" s="18" t="n">
        <v>0</v>
      </c>
      <c r="P65" s="20" t="n">
        <v>0</v>
      </c>
      <c r="Q65" s="18" t="n">
        <v>16.14473146</v>
      </c>
      <c r="R65" s="20" t="n">
        <v>2.17561575</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34.33891693</v>
      </c>
      <c r="F54" s="20" t="n">
        <v>2.44511905</v>
      </c>
      <c r="G54" s="18" t="n">
        <v>11.98107308</v>
      </c>
      <c r="H54" s="20" t="n">
        <v>1.40998542</v>
      </c>
      <c r="I54" s="18" t="n">
        <v>0</v>
      </c>
      <c r="J54" s="20" t="n">
        <v>0</v>
      </c>
      <c r="K54" s="18" t="n">
        <v>1.08249171</v>
      </c>
      <c r="L54" s="20" t="n">
        <v>0.49342473</v>
      </c>
      <c r="M54" s="18" t="n">
        <v>0.2402199</v>
      </c>
      <c r="N54" s="20" t="n">
        <v>0.24076853</v>
      </c>
      <c r="O54" s="18" t="n">
        <v>0</v>
      </c>
      <c r="P54" s="20" t="n">
        <v>0</v>
      </c>
      <c r="Q54" s="18" t="n">
        <v>52.35729839</v>
      </c>
      <c r="R54" s="20" t="n">
        <v>3.02102043</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43.31952833</v>
      </c>
      <c r="F56" s="20" t="n">
        <v>2.14479195</v>
      </c>
      <c r="G56" s="18" t="n">
        <v>37.17420413</v>
      </c>
      <c r="H56" s="20" t="n">
        <v>2.15510177</v>
      </c>
      <c r="I56" s="18" t="n">
        <v>0</v>
      </c>
      <c r="J56" s="20" t="n">
        <v>0</v>
      </c>
      <c r="K56" s="18" t="n">
        <v>0.67976565</v>
      </c>
      <c r="L56" s="20" t="n">
        <v>0.35182392</v>
      </c>
      <c r="M56" s="18" t="n">
        <v>0</v>
      </c>
      <c r="N56" s="20" t="n">
        <v>0</v>
      </c>
      <c r="O56" s="18" t="n">
        <v>0</v>
      </c>
      <c r="P56" s="20" t="n">
        <v>0</v>
      </c>
      <c r="Q56" s="18" t="n">
        <v>18.82650189</v>
      </c>
      <c r="R56" s="20" t="n">
        <v>2.0674841</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37.0018689</v>
      </c>
      <c r="F65" s="20" t="n">
        <v>2.8245467</v>
      </c>
      <c r="G65" s="18" t="n">
        <v>21.30859885</v>
      </c>
      <c r="H65" s="20" t="n">
        <v>2.34147718</v>
      </c>
      <c r="I65" s="18" t="n">
        <v>0</v>
      </c>
      <c r="J65" s="20" t="n">
        <v>0</v>
      </c>
      <c r="K65" s="18" t="n">
        <v>3.22600476</v>
      </c>
      <c r="L65" s="20" t="n">
        <v>1.27456893</v>
      </c>
      <c r="M65" s="18" t="n">
        <v>0</v>
      </c>
      <c r="N65" s="20" t="n">
        <v>0</v>
      </c>
      <c r="O65" s="18" t="n">
        <v>0</v>
      </c>
      <c r="P65" s="20" t="n">
        <v>0</v>
      </c>
      <c r="Q65" s="18" t="n">
        <v>38.46352749</v>
      </c>
      <c r="R65" s="20" t="n">
        <v>2.74002282</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53.82556013</v>
      </c>
      <c r="F54" s="20" t="n">
        <v>2.74324107</v>
      </c>
      <c r="G54" s="18" t="n">
        <v>37.16800418</v>
      </c>
      <c r="H54" s="20" t="n">
        <v>2.5098153</v>
      </c>
      <c r="I54" s="18" t="n">
        <v>0</v>
      </c>
      <c r="J54" s="20" t="n">
        <v>0</v>
      </c>
      <c r="K54" s="18" t="n">
        <v>1.08249171</v>
      </c>
      <c r="L54" s="20" t="n">
        <v>0.49342473</v>
      </c>
      <c r="M54" s="18" t="n">
        <v>0.2402199</v>
      </c>
      <c r="N54" s="20" t="n">
        <v>0.24076853</v>
      </c>
      <c r="O54" s="18" t="n">
        <v>1.06147225</v>
      </c>
      <c r="P54" s="20" t="n">
        <v>0.33907512</v>
      </c>
      <c r="Q54" s="18" t="n">
        <v>6.62225184</v>
      </c>
      <c r="R54" s="20" t="n">
        <v>1.26074006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90.04183897999999</v>
      </c>
      <c r="F56" s="20" t="n">
        <v>1.15599212</v>
      </c>
      <c r="G56" s="18" t="n">
        <v>5.50992456</v>
      </c>
      <c r="H56" s="20" t="n">
        <v>0.8485574299999999</v>
      </c>
      <c r="I56" s="18" t="n">
        <v>0</v>
      </c>
      <c r="J56" s="20" t="n">
        <v>0</v>
      </c>
      <c r="K56" s="18" t="n">
        <v>0.67976565</v>
      </c>
      <c r="L56" s="20" t="n">
        <v>0.35182392</v>
      </c>
      <c r="M56" s="18" t="n">
        <v>0</v>
      </c>
      <c r="N56" s="20" t="n">
        <v>0</v>
      </c>
      <c r="O56" s="18" t="n">
        <v>0</v>
      </c>
      <c r="P56" s="20" t="n">
        <v>0</v>
      </c>
      <c r="Q56" s="18" t="n">
        <v>3.76847081</v>
      </c>
      <c r="R56" s="20" t="n">
        <v>0.7962507599999999</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67.50315784999999</v>
      </c>
      <c r="F65" s="20" t="n">
        <v>2.95483837</v>
      </c>
      <c r="G65" s="18" t="n">
        <v>21.3717587</v>
      </c>
      <c r="H65" s="20" t="n">
        <v>2.33190628</v>
      </c>
      <c r="I65" s="18" t="n">
        <v>0</v>
      </c>
      <c r="J65" s="20" t="n">
        <v>0</v>
      </c>
      <c r="K65" s="18" t="n">
        <v>3.22600476</v>
      </c>
      <c r="L65" s="20" t="n">
        <v>1.27456893</v>
      </c>
      <c r="M65" s="18" t="n">
        <v>0</v>
      </c>
      <c r="N65" s="20" t="n">
        <v>0</v>
      </c>
      <c r="O65" s="18" t="n">
        <v>0.4489956</v>
      </c>
      <c r="P65" s="20" t="n">
        <v>0.44425131</v>
      </c>
      <c r="Q65" s="18" t="n">
        <v>7.45008309</v>
      </c>
      <c r="R65" s="20" t="n">
        <v>1.7111764</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37.77587407</v>
      </c>
      <c r="F54" s="20" t="n">
        <v>2.84400911</v>
      </c>
      <c r="G54" s="18" t="n">
        <v>50.678664</v>
      </c>
      <c r="H54" s="20" t="n">
        <v>2.865757</v>
      </c>
      <c r="I54" s="18" t="n">
        <v>0</v>
      </c>
      <c r="J54" s="20" t="n">
        <v>0</v>
      </c>
      <c r="K54" s="18" t="n">
        <v>2.48384011</v>
      </c>
      <c r="L54" s="20" t="n">
        <v>0.54122689</v>
      </c>
      <c r="M54" s="18" t="n">
        <v>0.2402199</v>
      </c>
      <c r="N54" s="20" t="n">
        <v>0.24076853</v>
      </c>
      <c r="O54" s="18" t="n">
        <v>0.26898687</v>
      </c>
      <c r="P54" s="20" t="n">
        <v>0.26473924</v>
      </c>
      <c r="Q54" s="18" t="n">
        <v>8.55241504</v>
      </c>
      <c r="R54" s="20" t="n">
        <v>1.59896126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31.86200703</v>
      </c>
      <c r="F56" s="20" t="n">
        <v>2.16585852</v>
      </c>
      <c r="G56" s="18" t="n">
        <v>63.93946105</v>
      </c>
      <c r="H56" s="20" t="n">
        <v>2.40803338</v>
      </c>
      <c r="I56" s="18" t="n">
        <v>0</v>
      </c>
      <c r="J56" s="20" t="n">
        <v>0</v>
      </c>
      <c r="K56" s="18" t="n">
        <v>1.31839916</v>
      </c>
      <c r="L56" s="20" t="n">
        <v>0.49804399</v>
      </c>
      <c r="M56" s="18" t="n">
        <v>0</v>
      </c>
      <c r="N56" s="20" t="n">
        <v>0</v>
      </c>
      <c r="O56" s="18" t="n">
        <v>0</v>
      </c>
      <c r="P56" s="20" t="n">
        <v>0</v>
      </c>
      <c r="Q56" s="18" t="n">
        <v>2.88013275</v>
      </c>
      <c r="R56" s="20" t="n">
        <v>0.99326289</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38.93753875</v>
      </c>
      <c r="F65" s="20" t="n">
        <v>2.964587</v>
      </c>
      <c r="G65" s="18" t="n">
        <v>54.69432894</v>
      </c>
      <c r="H65" s="20" t="n">
        <v>3.00585535</v>
      </c>
      <c r="I65" s="18" t="n">
        <v>0</v>
      </c>
      <c r="J65" s="20" t="n">
        <v>0</v>
      </c>
      <c r="K65" s="18" t="n">
        <v>3.22600476</v>
      </c>
      <c r="L65" s="20" t="n">
        <v>1.27456893</v>
      </c>
      <c r="M65" s="18" t="n">
        <v>0</v>
      </c>
      <c r="N65" s="20" t="n">
        <v>0</v>
      </c>
      <c r="O65" s="18" t="n">
        <v>0</v>
      </c>
      <c r="P65" s="20" t="n">
        <v>0</v>
      </c>
      <c r="Q65" s="18" t="n">
        <v>3.14212755</v>
      </c>
      <c r="R65" s="20" t="n">
        <v>1.02690175</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31.0511079</v>
      </c>
      <c r="F54" s="20" t="n">
        <v>2.66331975</v>
      </c>
      <c r="G54" s="18" t="n">
        <v>56.4303538</v>
      </c>
      <c r="H54" s="20" t="n">
        <v>2.67626604</v>
      </c>
      <c r="I54" s="18" t="n">
        <v>0</v>
      </c>
      <c r="J54" s="20" t="n">
        <v>0</v>
      </c>
      <c r="K54" s="18" t="n">
        <v>2.48384011</v>
      </c>
      <c r="L54" s="20" t="n">
        <v>0.54122689</v>
      </c>
      <c r="M54" s="18" t="n">
        <v>0.2402199</v>
      </c>
      <c r="N54" s="20" t="n">
        <v>0.24076853</v>
      </c>
      <c r="O54" s="18" t="n">
        <v>0</v>
      </c>
      <c r="P54" s="20" t="n">
        <v>0</v>
      </c>
      <c r="Q54" s="18" t="n">
        <v>9.794478290000001</v>
      </c>
      <c r="R54" s="20" t="n">
        <v>1.53707436</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36.20913063</v>
      </c>
      <c r="F56" s="20" t="n">
        <v>2.27579592</v>
      </c>
      <c r="G56" s="18" t="n">
        <v>58.89704438</v>
      </c>
      <c r="H56" s="20" t="n">
        <v>2.42120023</v>
      </c>
      <c r="I56" s="18" t="n">
        <v>0</v>
      </c>
      <c r="J56" s="20" t="n">
        <v>0</v>
      </c>
      <c r="K56" s="18" t="n">
        <v>1.50354546</v>
      </c>
      <c r="L56" s="20" t="n">
        <v>0.5269225199999999</v>
      </c>
      <c r="M56" s="18" t="n">
        <v>0</v>
      </c>
      <c r="N56" s="20" t="n">
        <v>0</v>
      </c>
      <c r="O56" s="18" t="n">
        <v>0</v>
      </c>
      <c r="P56" s="20" t="n">
        <v>0</v>
      </c>
      <c r="Q56" s="18" t="n">
        <v>3.39027952</v>
      </c>
      <c r="R56" s="20" t="n">
        <v>0.8066487</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32.86766907</v>
      </c>
      <c r="F65" s="20" t="n">
        <v>2.77820397</v>
      </c>
      <c r="G65" s="18" t="n">
        <v>56.14905171</v>
      </c>
      <c r="H65" s="20" t="n">
        <v>2.96074566</v>
      </c>
      <c r="I65" s="18" t="n">
        <v>0</v>
      </c>
      <c r="J65" s="20" t="n">
        <v>0</v>
      </c>
      <c r="K65" s="18" t="n">
        <v>4.01711852</v>
      </c>
      <c r="L65" s="20" t="n">
        <v>1.24597682</v>
      </c>
      <c r="M65" s="18" t="n">
        <v>0</v>
      </c>
      <c r="N65" s="20" t="n">
        <v>0</v>
      </c>
      <c r="O65" s="18" t="n">
        <v>0</v>
      </c>
      <c r="P65" s="20" t="n">
        <v>0</v>
      </c>
      <c r="Q65" s="18" t="n">
        <v>6.9661607</v>
      </c>
      <c r="R65" s="20" t="n">
        <v>1.49238793</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63.96343736</v>
      </c>
      <c r="F54" s="20" t="n">
        <v>2.85732721</v>
      </c>
      <c r="G54" s="18" t="n">
        <v>28.60186745</v>
      </c>
      <c r="H54" s="20" t="n">
        <v>2.73713665</v>
      </c>
      <c r="I54" s="18" t="n">
        <v>0</v>
      </c>
      <c r="J54" s="20" t="n">
        <v>0</v>
      </c>
      <c r="K54" s="18" t="n">
        <v>4.35599944</v>
      </c>
      <c r="L54" s="20" t="n">
        <v>0.79978061</v>
      </c>
      <c r="M54" s="18" t="n">
        <v>0</v>
      </c>
      <c r="N54" s="20" t="n">
        <v>0</v>
      </c>
      <c r="O54" s="18" t="n">
        <v>0.4063377</v>
      </c>
      <c r="P54" s="20" t="n">
        <v>0.28005111</v>
      </c>
      <c r="Q54" s="18" t="n">
        <v>2.67235805</v>
      </c>
      <c r="R54" s="20" t="n">
        <v>0.69399414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66.99380101</v>
      </c>
      <c r="F56" s="20" t="n">
        <v>2.2625383</v>
      </c>
      <c r="G56" s="18" t="n">
        <v>30.21200548</v>
      </c>
      <c r="H56" s="20" t="n">
        <v>2.33285071</v>
      </c>
      <c r="I56" s="18" t="n">
        <v>0</v>
      </c>
      <c r="J56" s="20" t="n">
        <v>0</v>
      </c>
      <c r="K56" s="18" t="n">
        <v>2.17866095</v>
      </c>
      <c r="L56" s="20" t="n">
        <v>0.73400368</v>
      </c>
      <c r="M56" s="18" t="n">
        <v>0</v>
      </c>
      <c r="N56" s="20" t="n">
        <v>0</v>
      </c>
      <c r="O56" s="18" t="n">
        <v>0</v>
      </c>
      <c r="P56" s="20" t="n">
        <v>0</v>
      </c>
      <c r="Q56" s="18" t="n">
        <v>0.61553255</v>
      </c>
      <c r="R56" s="20" t="n">
        <v>0.3206058</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61.12089213</v>
      </c>
      <c r="F65" s="20" t="n">
        <v>2.82225773</v>
      </c>
      <c r="G65" s="18" t="n">
        <v>33.56448781</v>
      </c>
      <c r="H65" s="20" t="n">
        <v>2.42046346</v>
      </c>
      <c r="I65" s="18" t="n">
        <v>0</v>
      </c>
      <c r="J65" s="20" t="n">
        <v>0</v>
      </c>
      <c r="K65" s="18" t="n">
        <v>5.01596899</v>
      </c>
      <c r="L65" s="20" t="n">
        <v>1.37208455</v>
      </c>
      <c r="M65" s="18" t="n">
        <v>0</v>
      </c>
      <c r="N65" s="20" t="n">
        <v>0</v>
      </c>
      <c r="O65" s="18" t="n">
        <v>0</v>
      </c>
      <c r="P65" s="20" t="n">
        <v>0</v>
      </c>
      <c r="Q65" s="18" t="n">
        <v>0.29865108</v>
      </c>
      <c r="R65" s="20" t="n">
        <v>0.29794936</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16.82694945</v>
      </c>
      <c r="F54" s="20" t="n">
        <v>2.0409172</v>
      </c>
      <c r="G54" s="18" t="n">
        <v>77.00638321</v>
      </c>
      <c r="H54" s="20" t="n">
        <v>2.17028021</v>
      </c>
      <c r="I54" s="18" t="n">
        <v>0</v>
      </c>
      <c r="J54" s="20" t="n">
        <v>0</v>
      </c>
      <c r="K54" s="18" t="n">
        <v>4.85533471</v>
      </c>
      <c r="L54" s="20" t="n">
        <v>0.90025777</v>
      </c>
      <c r="M54" s="18" t="n">
        <v>0</v>
      </c>
      <c r="N54" s="20" t="n">
        <v>0</v>
      </c>
      <c r="O54" s="18" t="n">
        <v>0</v>
      </c>
      <c r="P54" s="20" t="n">
        <v>0</v>
      </c>
      <c r="Q54" s="18" t="n">
        <v>1.31133263</v>
      </c>
      <c r="R54" s="20" t="n">
        <v>0.5193432</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23.03898344</v>
      </c>
      <c r="F56" s="20" t="n">
        <v>2.49830422</v>
      </c>
      <c r="G56" s="18" t="n">
        <v>74.340658</v>
      </c>
      <c r="H56" s="20" t="n">
        <v>2.66956679</v>
      </c>
      <c r="I56" s="18" t="n">
        <v>0</v>
      </c>
      <c r="J56" s="20" t="n">
        <v>0</v>
      </c>
      <c r="K56" s="18" t="n">
        <v>2.43861727</v>
      </c>
      <c r="L56" s="20" t="n">
        <v>0.77048676</v>
      </c>
      <c r="M56" s="18" t="n">
        <v>0</v>
      </c>
      <c r="N56" s="20" t="n">
        <v>0</v>
      </c>
      <c r="O56" s="18" t="n">
        <v>0</v>
      </c>
      <c r="P56" s="20" t="n">
        <v>0</v>
      </c>
      <c r="Q56" s="18" t="n">
        <v>0.1817413</v>
      </c>
      <c r="R56" s="20" t="n">
        <v>0.18177376</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20.08551659</v>
      </c>
      <c r="F65" s="20" t="n">
        <v>2.31625951</v>
      </c>
      <c r="G65" s="18" t="n">
        <v>74.89851442</v>
      </c>
      <c r="H65" s="20" t="n">
        <v>2.36492201</v>
      </c>
      <c r="I65" s="18" t="n">
        <v>0</v>
      </c>
      <c r="J65" s="20" t="n">
        <v>0</v>
      </c>
      <c r="K65" s="18" t="n">
        <v>5.01596899</v>
      </c>
      <c r="L65" s="20" t="n">
        <v>1.37208455</v>
      </c>
      <c r="M65" s="18" t="n">
        <v>0</v>
      </c>
      <c r="N65" s="20" t="n">
        <v>0</v>
      </c>
      <c r="O65" s="18" t="n">
        <v>0</v>
      </c>
      <c r="P65" s="20" t="n">
        <v>0</v>
      </c>
      <c r="Q65" s="18" t="n">
        <v>0</v>
      </c>
      <c r="R65" s="20" t="n">
        <v>0</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34.99541541</v>
      </c>
      <c r="F54" s="20" t="n">
        <v>2.59509679</v>
      </c>
      <c r="G54" s="18" t="n">
        <v>56.4907366</v>
      </c>
      <c r="H54" s="20" t="n">
        <v>2.63891115</v>
      </c>
      <c r="I54" s="18" t="n">
        <v>0</v>
      </c>
      <c r="J54" s="20" t="n">
        <v>0</v>
      </c>
      <c r="K54" s="18" t="n">
        <v>6.52131435</v>
      </c>
      <c r="L54" s="20" t="n">
        <v>1.11365993</v>
      </c>
      <c r="M54" s="18" t="n">
        <v>0</v>
      </c>
      <c r="N54" s="20" t="n">
        <v>0</v>
      </c>
      <c r="O54" s="18" t="n">
        <v>0</v>
      </c>
      <c r="P54" s="20" t="n">
        <v>0</v>
      </c>
      <c r="Q54" s="18" t="n">
        <v>1.99253363</v>
      </c>
      <c r="R54" s="20" t="n">
        <v>0.70746345</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69.1546664</v>
      </c>
      <c r="F56" s="20" t="n">
        <v>1.93772239</v>
      </c>
      <c r="G56" s="18" t="n">
        <v>26.68681296</v>
      </c>
      <c r="H56" s="20" t="n">
        <v>2.07232953</v>
      </c>
      <c r="I56" s="18" t="n">
        <v>0</v>
      </c>
      <c r="J56" s="20" t="n">
        <v>0</v>
      </c>
      <c r="K56" s="18" t="n">
        <v>2.80890983</v>
      </c>
      <c r="L56" s="20" t="n">
        <v>0.78694994</v>
      </c>
      <c r="M56" s="18" t="n">
        <v>0.1604601</v>
      </c>
      <c r="N56" s="20" t="n">
        <v>0.16086401</v>
      </c>
      <c r="O56" s="18" t="n">
        <v>0</v>
      </c>
      <c r="P56" s="20" t="n">
        <v>0</v>
      </c>
      <c r="Q56" s="18" t="n">
        <v>1.18915071</v>
      </c>
      <c r="R56" s="20" t="n">
        <v>0.4730078</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32.96701113</v>
      </c>
      <c r="F65" s="20" t="n">
        <v>2.7686077</v>
      </c>
      <c r="G65" s="18" t="n">
        <v>60.98206883</v>
      </c>
      <c r="H65" s="20" t="n">
        <v>2.35236675</v>
      </c>
      <c r="I65" s="18" t="n">
        <v>0</v>
      </c>
      <c r="J65" s="20" t="n">
        <v>0</v>
      </c>
      <c r="K65" s="18" t="n">
        <v>5.36095267</v>
      </c>
      <c r="L65" s="20" t="n">
        <v>1.49715535</v>
      </c>
      <c r="M65" s="18" t="n">
        <v>0</v>
      </c>
      <c r="N65" s="20" t="n">
        <v>0</v>
      </c>
      <c r="O65" s="18" t="n">
        <v>0</v>
      </c>
      <c r="P65" s="20" t="n">
        <v>0</v>
      </c>
      <c r="Q65" s="18" t="n">
        <v>0.68996737</v>
      </c>
      <c r="R65" s="20" t="n">
        <v>0.49856802</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23.98306821</v>
      </c>
      <c r="F54" s="20" t="n">
        <v>2.45341614</v>
      </c>
      <c r="G54" s="18" t="n">
        <v>68.86846452</v>
      </c>
      <c r="H54" s="20" t="n">
        <v>2.60762381</v>
      </c>
      <c r="I54" s="18" t="n">
        <v>0</v>
      </c>
      <c r="J54" s="20" t="n">
        <v>0</v>
      </c>
      <c r="K54" s="18" t="n">
        <v>6.52131435</v>
      </c>
      <c r="L54" s="20" t="n">
        <v>1.11365993</v>
      </c>
      <c r="M54" s="18" t="n">
        <v>0</v>
      </c>
      <c r="N54" s="20" t="n">
        <v>0</v>
      </c>
      <c r="O54" s="18" t="n">
        <v>0.22125129</v>
      </c>
      <c r="P54" s="20" t="n">
        <v>0.24730472</v>
      </c>
      <c r="Q54" s="18" t="n">
        <v>0.40590162</v>
      </c>
      <c r="R54" s="20" t="n">
        <v>0.25311504</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23.74651427</v>
      </c>
      <c r="F56" s="20" t="n">
        <v>1.94860947</v>
      </c>
      <c r="G56" s="18" t="n">
        <v>72.83606183000001</v>
      </c>
      <c r="H56" s="20" t="n">
        <v>2.30962694</v>
      </c>
      <c r="I56" s="18" t="n">
        <v>0</v>
      </c>
      <c r="J56" s="20" t="n">
        <v>0</v>
      </c>
      <c r="K56" s="18" t="n">
        <v>2.80890983</v>
      </c>
      <c r="L56" s="20" t="n">
        <v>0.78694994</v>
      </c>
      <c r="M56" s="18" t="n">
        <v>0.1604601</v>
      </c>
      <c r="N56" s="20" t="n">
        <v>0.16086401</v>
      </c>
      <c r="O56" s="18" t="n">
        <v>0</v>
      </c>
      <c r="P56" s="20" t="n">
        <v>0</v>
      </c>
      <c r="Q56" s="18" t="n">
        <v>0.44805398</v>
      </c>
      <c r="R56" s="20" t="n">
        <v>0.31771302</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18.61235648</v>
      </c>
      <c r="F65" s="20" t="n">
        <v>2.39846221</v>
      </c>
      <c r="G65" s="18" t="n">
        <v>75.68170716</v>
      </c>
      <c r="H65" s="20" t="n">
        <v>2.22906472</v>
      </c>
      <c r="I65" s="18" t="n">
        <v>0</v>
      </c>
      <c r="J65" s="20" t="n">
        <v>0</v>
      </c>
      <c r="K65" s="18" t="n">
        <v>5.36095267</v>
      </c>
      <c r="L65" s="20" t="n">
        <v>1.49715535</v>
      </c>
      <c r="M65" s="18" t="n">
        <v>0</v>
      </c>
      <c r="N65" s="20" t="n">
        <v>0</v>
      </c>
      <c r="O65" s="18" t="n">
        <v>0</v>
      </c>
      <c r="P65" s="20" t="n">
        <v>0</v>
      </c>
      <c r="Q65" s="18" t="n">
        <v>0.34498368</v>
      </c>
      <c r="R65" s="20" t="n">
        <v>0.34809385</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(2691.0/B44*100)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2670</v>
      </c>
      <c r="C45" s="18">
        <f>(2670.0/B45*100)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(2148.0/B54*100)</f>
        <v/>
      </c>
      <c r="D54" s="19" t="n">
        <v>409</v>
      </c>
      <c r="E54" s="18" t="n">
        <v>57.35728272</v>
      </c>
      <c r="F54" s="20" t="n">
        <v>2.56349801</v>
      </c>
      <c r="G54" s="18" t="n">
        <v>34.53887502</v>
      </c>
      <c r="H54" s="20" t="n">
        <v>2.20614438</v>
      </c>
      <c r="I54" s="18" t="n">
        <v>0</v>
      </c>
      <c r="J54" s="20" t="n">
        <v>0</v>
      </c>
      <c r="K54" s="18" t="n">
        <v>7.65528383</v>
      </c>
      <c r="L54" s="20" t="n">
        <v>1.4050553</v>
      </c>
      <c r="M54" s="18" t="n">
        <v>0</v>
      </c>
      <c r="N54" s="20" t="n">
        <v>0</v>
      </c>
      <c r="O54" s="18" t="n">
        <v>0.44855843</v>
      </c>
      <c r="P54" s="20" t="n">
        <v>0.32134613</v>
      </c>
      <c r="Q54" s="18" t="n">
        <v>0</v>
      </c>
      <c r="R54" s="20" t="n">
        <v>0</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(2780.0/B56*100)</f>
        <v/>
      </c>
      <c r="D56" s="19" t="n">
        <v>563</v>
      </c>
      <c r="E56" s="18" t="n">
        <v>68.02341885</v>
      </c>
      <c r="F56" s="20" t="n">
        <v>2.25643138</v>
      </c>
      <c r="G56" s="18" t="n">
        <v>25.91248995</v>
      </c>
      <c r="H56" s="20" t="n">
        <v>2.09485625</v>
      </c>
      <c r="I56" s="18" t="n">
        <v>0</v>
      </c>
      <c r="J56" s="20" t="n">
        <v>0</v>
      </c>
      <c r="K56" s="18" t="n">
        <v>6.0640912</v>
      </c>
      <c r="L56" s="20" t="n">
        <v>1.15214514</v>
      </c>
      <c r="M56" s="18" t="n">
        <v>0</v>
      </c>
      <c r="N56" s="20" t="n">
        <v>0</v>
      </c>
      <c r="O56" s="18" t="n">
        <v>0</v>
      </c>
      <c r="P56" s="20" t="n">
        <v>0</v>
      </c>
      <c r="Q56" s="18" t="n">
        <v>0</v>
      </c>
      <c r="R56" s="20" t="n">
        <v>0</v>
      </c>
    </row>
    <row r="57" spans="1:18">
      <c r="A57" s="15" t="s">
        <v>480</v>
      </c>
      <c r="B57" s="17" t="n">
        <v>3737</v>
      </c>
      <c r="C57" s="18">
        <f>(3737.0/B57*100)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(2278.0/B59*100)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2451</v>
      </c>
      <c r="C60" s="18">
        <f>(2451.0/B60*100)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(2511.0/B63*100)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(1490.0/B65*100)</f>
        <v/>
      </c>
      <c r="D65" s="19" t="n">
        <v>300</v>
      </c>
      <c r="E65" s="18" t="n">
        <v>53.40865825</v>
      </c>
      <c r="F65" s="20" t="n">
        <v>3.09268097</v>
      </c>
      <c r="G65" s="18" t="n">
        <v>40.60900579</v>
      </c>
      <c r="H65" s="20" t="n">
        <v>2.82558164</v>
      </c>
      <c r="I65" s="18" t="n">
        <v>0</v>
      </c>
      <c r="J65" s="20" t="n">
        <v>0</v>
      </c>
      <c r="K65" s="18" t="n">
        <v>5.67122068</v>
      </c>
      <c r="L65" s="20" t="n">
        <v>1.52838886</v>
      </c>
      <c r="M65" s="18" t="n">
        <v>0</v>
      </c>
      <c r="N65" s="20" t="n">
        <v>0</v>
      </c>
      <c r="O65" s="18" t="n">
        <v>0.31111528</v>
      </c>
      <c r="P65" s="20" t="n">
        <v>0.31299436</v>
      </c>
      <c r="Q65" s="18" t="n">
        <v>0</v>
      </c>
      <c r="R65" s="20" t="n">
        <v>0</v>
      </c>
    </row>
    <row r="66" spans="1:18">
      <c r="A66" s="15" t="s">
        <v>490</v>
      </c>
      <c r="B66" s="17" t="n">
        <v>2634</v>
      </c>
      <c r="C66" s="18">
        <f>(2634.0/B66*100)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(720.0/B69*100)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(2466.0/B71*100)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(2453.0/B76*100)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(3040.0/B80*100)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870</v>
      </c>
      <c r="C81" s="18">
        <f>(870.0/B81*100)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13.57591325</v>
      </c>
      <c r="F44" s="20" t="n">
        <v>2.23597306</v>
      </c>
      <c r="G44" s="18" t="n">
        <v>83.19859371</v>
      </c>
      <c r="H44" s="20" t="n">
        <v>1.91684323</v>
      </c>
      <c r="I44" s="18" t="n">
        <v>0</v>
      </c>
      <c r="J44" s="20" t="n">
        <v>0</v>
      </c>
      <c r="K44" s="18" t="n">
        <v>0.5711547300000001</v>
      </c>
      <c r="L44" s="20" t="n">
        <v>0.41365178</v>
      </c>
      <c r="M44" s="18" t="n">
        <v>0</v>
      </c>
      <c r="N44" s="20" t="n">
        <v>0</v>
      </c>
      <c r="O44" s="18" t="n">
        <v>1.60876255</v>
      </c>
      <c r="P44" s="20" t="n">
        <v>0.9159291899999999</v>
      </c>
      <c r="Q44" s="18" t="n">
        <v>1.04557577</v>
      </c>
      <c r="R44" s="20" t="n">
        <v>0.35121082</v>
      </c>
    </row>
    <row r="45" spans="1:18">
      <c r="A45" s="15" t="s">
        <v>468</v>
      </c>
      <c r="B45" s="17" t="n">
        <v>2670</v>
      </c>
      <c r="C45" s="18">
        <f>(2221.0/B45*100)</f>
        <v/>
      </c>
      <c r="D45" s="19" t="n">
        <v>449</v>
      </c>
      <c r="E45" s="18" t="n">
        <v>22.5906478</v>
      </c>
      <c r="F45" s="20" t="n">
        <v>2.2735905</v>
      </c>
      <c r="G45" s="18" t="n">
        <v>67.25628714</v>
      </c>
      <c r="H45" s="20" t="n">
        <v>2.80352986</v>
      </c>
      <c r="I45" s="18" t="n">
        <v>0</v>
      </c>
      <c r="J45" s="20" t="n">
        <v>0</v>
      </c>
      <c r="K45" s="18" t="n">
        <v>2.09483913</v>
      </c>
      <c r="L45" s="20" t="n">
        <v>0.67188203</v>
      </c>
      <c r="M45" s="18" t="n">
        <v>0.7142302699999999</v>
      </c>
      <c r="N45" s="20" t="n">
        <v>0.49733553</v>
      </c>
      <c r="O45" s="18" t="n">
        <v>3.15109125</v>
      </c>
      <c r="P45" s="20" t="n">
        <v>1.19334233</v>
      </c>
      <c r="Q45" s="18" t="n">
        <v>4.19290442</v>
      </c>
      <c r="R45" s="20" t="n">
        <v>1.10721041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22.6333757</v>
      </c>
      <c r="F57" s="20" t="n">
        <v>2.09889276</v>
      </c>
      <c r="G57" s="18" t="n">
        <v>75.47021491</v>
      </c>
      <c r="H57" s="20" t="n">
        <v>2.11407197</v>
      </c>
      <c r="I57" s="18" t="n">
        <v>0</v>
      </c>
      <c r="J57" s="20" t="n">
        <v>0</v>
      </c>
      <c r="K57" s="18" t="n">
        <v>0.28367939</v>
      </c>
      <c r="L57" s="20" t="n">
        <v>0.22989853</v>
      </c>
      <c r="M57" s="18" t="n">
        <v>0</v>
      </c>
      <c r="N57" s="20" t="n">
        <v>0</v>
      </c>
      <c r="O57" s="18" t="n">
        <v>0</v>
      </c>
      <c r="P57" s="20" t="n">
        <v>0</v>
      </c>
      <c r="Q57" s="18" t="n">
        <v>1.61272999</v>
      </c>
      <c r="R57" s="20" t="n">
        <v>0.58611894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17.1552911</v>
      </c>
      <c r="F59" s="20" t="n">
        <v>2.20716571</v>
      </c>
      <c r="G59" s="18" t="n">
        <v>80.93434163000001</v>
      </c>
      <c r="H59" s="20" t="n">
        <v>2.17533147</v>
      </c>
      <c r="I59" s="18" t="n">
        <v>0</v>
      </c>
      <c r="J59" s="20" t="n">
        <v>0</v>
      </c>
      <c r="K59" s="18" t="n">
        <v>0</v>
      </c>
      <c r="L59" s="20" t="n">
        <v>0</v>
      </c>
      <c r="M59" s="18" t="n">
        <v>0</v>
      </c>
      <c r="N59" s="20" t="n">
        <v>0</v>
      </c>
      <c r="O59" s="18" t="n">
        <v>1.81030755</v>
      </c>
      <c r="P59" s="20" t="n">
        <v>0.77492366</v>
      </c>
      <c r="Q59" s="18" t="n">
        <v>0.10005972</v>
      </c>
      <c r="R59" s="20" t="n">
        <v>0.10091664</v>
      </c>
    </row>
    <row r="60" spans="1:18">
      <c r="A60" s="15" t="s">
        <v>484</v>
      </c>
      <c r="B60" s="17" t="n">
        <v>2451</v>
      </c>
      <c r="C60" s="18">
        <f>(2056.0/B60*100)</f>
        <v/>
      </c>
      <c r="D60" s="19" t="n">
        <v>395</v>
      </c>
      <c r="E60" s="18" t="n">
        <v>38.11810167</v>
      </c>
      <c r="F60" s="20" t="n">
        <v>3.21064947</v>
      </c>
      <c r="G60" s="18" t="n">
        <v>52.85528765</v>
      </c>
      <c r="H60" s="20" t="n">
        <v>2.95569102</v>
      </c>
      <c r="I60" s="18" t="n">
        <v>0</v>
      </c>
      <c r="J60" s="20" t="n">
        <v>0</v>
      </c>
      <c r="K60" s="18" t="n">
        <v>1.89563157</v>
      </c>
      <c r="L60" s="20" t="n">
        <v>0.91501254</v>
      </c>
      <c r="M60" s="18" t="n">
        <v>0</v>
      </c>
      <c r="N60" s="20" t="n">
        <v>0</v>
      </c>
      <c r="O60" s="18" t="n">
        <v>3.629346</v>
      </c>
      <c r="P60" s="20" t="n">
        <v>1.17216468</v>
      </c>
      <c r="Q60" s="18" t="n">
        <v>3.50163311</v>
      </c>
      <c r="R60" s="20" t="n">
        <v>0.95576546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15.29355015</v>
      </c>
      <c r="F63" s="20" t="n">
        <v>2.21506564</v>
      </c>
      <c r="G63" s="18" t="n">
        <v>82.06968946000001</v>
      </c>
      <c r="H63" s="20" t="n">
        <v>2.21366159</v>
      </c>
      <c r="I63" s="18" t="n">
        <v>0</v>
      </c>
      <c r="J63" s="20" t="n">
        <v>0</v>
      </c>
      <c r="K63" s="18" t="n">
        <v>0.63454978</v>
      </c>
      <c r="L63" s="20" t="n">
        <v>0.3343527</v>
      </c>
      <c r="M63" s="18" t="n">
        <v>0</v>
      </c>
      <c r="N63" s="20" t="n">
        <v>0</v>
      </c>
      <c r="O63" s="18" t="n">
        <v>0.85561915</v>
      </c>
      <c r="P63" s="20" t="n">
        <v>0.49052169</v>
      </c>
      <c r="Q63" s="18" t="n">
        <v>1.14659147</v>
      </c>
      <c r="R63" s="20" t="n">
        <v>0.49847425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29.60502864</v>
      </c>
      <c r="F66" s="20" t="n">
        <v>2.10903169</v>
      </c>
      <c r="G66" s="18" t="n">
        <v>65.82578526</v>
      </c>
      <c r="H66" s="20" t="n">
        <v>2.12067466</v>
      </c>
      <c r="I66" s="18" t="n">
        <v>0</v>
      </c>
      <c r="J66" s="20" t="n">
        <v>0</v>
      </c>
      <c r="K66" s="18" t="n">
        <v>2.11040815</v>
      </c>
      <c r="L66" s="20" t="n">
        <v>0.75276775</v>
      </c>
      <c r="M66" s="18" t="n">
        <v>1.25763409</v>
      </c>
      <c r="N66" s="20" t="n">
        <v>0.53027561</v>
      </c>
      <c r="O66" s="18" t="n">
        <v>0</v>
      </c>
      <c r="P66" s="20" t="n">
        <v>0</v>
      </c>
      <c r="Q66" s="18" t="n">
        <v>1.20114386</v>
      </c>
      <c r="R66" s="20" t="n">
        <v>0.60872961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11.65560834</v>
      </c>
      <c r="F69" s="20" t="n">
        <v>1.94433548</v>
      </c>
      <c r="G69" s="18" t="n">
        <v>87.46464499</v>
      </c>
      <c r="H69" s="20" t="n">
        <v>1.7024111</v>
      </c>
      <c r="I69" s="18" t="n">
        <v>0</v>
      </c>
      <c r="J69" s="20" t="n">
        <v>0</v>
      </c>
      <c r="K69" s="18" t="n">
        <v>0</v>
      </c>
      <c r="L69" s="20" t="n">
        <v>0</v>
      </c>
      <c r="M69" s="18" t="n">
        <v>0</v>
      </c>
      <c r="N69" s="20" t="n">
        <v>0</v>
      </c>
      <c r="O69" s="18" t="n">
        <v>0</v>
      </c>
      <c r="P69" s="20" t="n">
        <v>0</v>
      </c>
      <c r="Q69" s="18" t="n">
        <v>0.87974667</v>
      </c>
      <c r="R69" s="20" t="n">
        <v>0.67511449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27.3491687</v>
      </c>
      <c r="F71" s="20" t="n">
        <v>2.71165756</v>
      </c>
      <c r="G71" s="18" t="n">
        <v>72.65083129999999</v>
      </c>
      <c r="H71" s="20" t="n">
        <v>2.71165756</v>
      </c>
      <c r="I71" s="18" t="n">
        <v>0</v>
      </c>
      <c r="J71" s="20" t="n">
        <v>0</v>
      </c>
      <c r="K71" s="18" t="n">
        <v>0</v>
      </c>
      <c r="L71" s="20" t="n">
        <v>0</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3.42314793</v>
      </c>
      <c r="F76" s="20" t="n">
        <v>0.98393259</v>
      </c>
      <c r="G76" s="18" t="n">
        <v>95.05239355000001</v>
      </c>
      <c r="H76" s="20" t="n">
        <v>1.16357134</v>
      </c>
      <c r="I76" s="18" t="n">
        <v>0</v>
      </c>
      <c r="J76" s="20" t="n">
        <v>0</v>
      </c>
      <c r="K76" s="18" t="n">
        <v>0.8309766200000001</v>
      </c>
      <c r="L76" s="20" t="n">
        <v>0.43350052</v>
      </c>
      <c r="M76" s="18" t="n">
        <v>0</v>
      </c>
      <c r="N76" s="20" t="n">
        <v>0</v>
      </c>
      <c r="O76" s="18" t="n">
        <v>0</v>
      </c>
      <c r="P76" s="20" t="n">
        <v>0</v>
      </c>
      <c r="Q76" s="18" t="n">
        <v>0.6934819</v>
      </c>
      <c r="R76" s="20" t="n">
        <v>0.43177822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4.39932604</v>
      </c>
      <c r="F80" s="20" t="n">
        <v>0.98931208</v>
      </c>
      <c r="G80" s="18" t="n">
        <v>95.60067395999999</v>
      </c>
      <c r="H80" s="20" t="n">
        <v>0.98931208</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2.23476176</v>
      </c>
      <c r="F81" s="20" t="n">
        <v>1.20247296</v>
      </c>
      <c r="G81" s="18" t="n">
        <v>97.45625377</v>
      </c>
      <c r="H81" s="20" t="n">
        <v>1.24875528</v>
      </c>
      <c r="I81" s="18" t="n">
        <v>0</v>
      </c>
      <c r="J81" s="20" t="n">
        <v>0</v>
      </c>
      <c r="K81" s="18" t="n">
        <v>0.30898446</v>
      </c>
      <c r="L81" s="20" t="n">
        <v>0.31247724</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30.35424541</v>
      </c>
      <c r="F44" s="20" t="n">
        <v>2.60839517</v>
      </c>
      <c r="G44" s="18" t="n">
        <v>62.57858813</v>
      </c>
      <c r="H44" s="20" t="n">
        <v>2.67886639</v>
      </c>
      <c r="I44" s="18" t="n">
        <v>0</v>
      </c>
      <c r="J44" s="20" t="n">
        <v>0</v>
      </c>
      <c r="K44" s="18" t="n">
        <v>0.78186671</v>
      </c>
      <c r="L44" s="20" t="n">
        <v>0.45913909</v>
      </c>
      <c r="M44" s="18" t="n">
        <v>0</v>
      </c>
      <c r="N44" s="20" t="n">
        <v>0</v>
      </c>
      <c r="O44" s="18" t="n">
        <v>0</v>
      </c>
      <c r="P44" s="20" t="n">
        <v>0</v>
      </c>
      <c r="Q44" s="18" t="n">
        <v>6.28529974</v>
      </c>
      <c r="R44" s="20" t="n">
        <v>1.32227921</v>
      </c>
    </row>
    <row r="45" spans="1:18">
      <c r="A45" s="15" t="s">
        <v>468</v>
      </c>
      <c r="B45" s="17" t="n">
        <v>2670</v>
      </c>
      <c r="C45" s="18">
        <f>(2221.0/B45*100)</f>
        <v/>
      </c>
      <c r="D45" s="19" t="n">
        <v>449</v>
      </c>
      <c r="E45" s="18" t="n">
        <v>35.26041755</v>
      </c>
      <c r="F45" s="20" t="n">
        <v>2.27323039</v>
      </c>
      <c r="G45" s="18" t="n">
        <v>49.87842896</v>
      </c>
      <c r="H45" s="20" t="n">
        <v>2.28912258</v>
      </c>
      <c r="I45" s="18" t="n">
        <v>0</v>
      </c>
      <c r="J45" s="20" t="n">
        <v>0</v>
      </c>
      <c r="K45" s="18" t="n">
        <v>2.09483913</v>
      </c>
      <c r="L45" s="20" t="n">
        <v>0.67188203</v>
      </c>
      <c r="M45" s="18" t="n">
        <v>2.81113317</v>
      </c>
      <c r="N45" s="20" t="n">
        <v>0.83374468</v>
      </c>
      <c r="O45" s="18" t="n">
        <v>0</v>
      </c>
      <c r="P45" s="20" t="n">
        <v>0</v>
      </c>
      <c r="Q45" s="18" t="n">
        <v>9.955181189999999</v>
      </c>
      <c r="R45" s="20" t="n">
        <v>1.41511228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9.378432930000001</v>
      </c>
      <c r="F57" s="20" t="n">
        <v>1.38514555</v>
      </c>
      <c r="G57" s="18" t="n">
        <v>87.9345072</v>
      </c>
      <c r="H57" s="20" t="n">
        <v>1.48464519</v>
      </c>
      <c r="I57" s="18" t="n">
        <v>0</v>
      </c>
      <c r="J57" s="20" t="n">
        <v>0</v>
      </c>
      <c r="K57" s="18" t="n">
        <v>0.36910089</v>
      </c>
      <c r="L57" s="20" t="n">
        <v>0.24642465</v>
      </c>
      <c r="M57" s="18" t="n">
        <v>0</v>
      </c>
      <c r="N57" s="20" t="n">
        <v>0</v>
      </c>
      <c r="O57" s="18" t="n">
        <v>0</v>
      </c>
      <c r="P57" s="20" t="n">
        <v>0</v>
      </c>
      <c r="Q57" s="18" t="n">
        <v>2.31795898</v>
      </c>
      <c r="R57" s="20" t="n">
        <v>0.57703506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49.41533721</v>
      </c>
      <c r="F59" s="20" t="n">
        <v>3.24068348</v>
      </c>
      <c r="G59" s="18" t="n">
        <v>44.51747529</v>
      </c>
      <c r="H59" s="20" t="n">
        <v>3.11460118</v>
      </c>
      <c r="I59" s="18" t="n">
        <v>0</v>
      </c>
      <c r="J59" s="20" t="n">
        <v>0</v>
      </c>
      <c r="K59" s="18" t="n">
        <v>0</v>
      </c>
      <c r="L59" s="20" t="n">
        <v>0</v>
      </c>
      <c r="M59" s="18" t="n">
        <v>0</v>
      </c>
      <c r="N59" s="20" t="n">
        <v>0</v>
      </c>
      <c r="O59" s="18" t="n">
        <v>0</v>
      </c>
      <c r="P59" s="20" t="n">
        <v>0</v>
      </c>
      <c r="Q59" s="18" t="n">
        <v>6.0671875</v>
      </c>
      <c r="R59" s="20" t="n">
        <v>1.54236775</v>
      </c>
    </row>
    <row r="60" spans="1:18">
      <c r="A60" s="15" t="s">
        <v>484</v>
      </c>
      <c r="B60" s="17" t="n">
        <v>2451</v>
      </c>
      <c r="C60" s="18">
        <f>(2056.0/B60*100)</f>
        <v/>
      </c>
      <c r="D60" s="19" t="n">
        <v>395</v>
      </c>
      <c r="E60" s="18" t="n">
        <v>42.02092382</v>
      </c>
      <c r="F60" s="20" t="n">
        <v>2.51697616</v>
      </c>
      <c r="G60" s="18" t="n">
        <v>39.71012483</v>
      </c>
      <c r="H60" s="20" t="n">
        <v>2.44119845</v>
      </c>
      <c r="I60" s="18" t="n">
        <v>0</v>
      </c>
      <c r="J60" s="20" t="n">
        <v>0</v>
      </c>
      <c r="K60" s="18" t="n">
        <v>1.89563157</v>
      </c>
      <c r="L60" s="20" t="n">
        <v>0.91501254</v>
      </c>
      <c r="M60" s="18" t="n">
        <v>0.64533853</v>
      </c>
      <c r="N60" s="20" t="n">
        <v>0.36372569</v>
      </c>
      <c r="O60" s="18" t="n">
        <v>0</v>
      </c>
      <c r="P60" s="20" t="n">
        <v>0</v>
      </c>
      <c r="Q60" s="18" t="n">
        <v>15.72798126</v>
      </c>
      <c r="R60" s="20" t="n">
        <v>2.41297347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39.34281045</v>
      </c>
      <c r="F63" s="20" t="n">
        <v>2.88421357</v>
      </c>
      <c r="G63" s="18" t="n">
        <v>43.12990829</v>
      </c>
      <c r="H63" s="20" t="n">
        <v>2.59994892</v>
      </c>
      <c r="I63" s="18" t="n">
        <v>0</v>
      </c>
      <c r="J63" s="20" t="n">
        <v>0</v>
      </c>
      <c r="K63" s="18" t="n">
        <v>0.63454978</v>
      </c>
      <c r="L63" s="20" t="n">
        <v>0.3343527</v>
      </c>
      <c r="M63" s="18" t="n">
        <v>0</v>
      </c>
      <c r="N63" s="20" t="n">
        <v>0</v>
      </c>
      <c r="O63" s="18" t="n">
        <v>0</v>
      </c>
      <c r="P63" s="20" t="n">
        <v>0</v>
      </c>
      <c r="Q63" s="18" t="n">
        <v>16.89273148</v>
      </c>
      <c r="R63" s="20" t="n">
        <v>2.16693675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25.89954082</v>
      </c>
      <c r="F66" s="20" t="n">
        <v>1.88843777</v>
      </c>
      <c r="G66" s="18" t="n">
        <v>65.38062223</v>
      </c>
      <c r="H66" s="20" t="n">
        <v>2.36586551</v>
      </c>
      <c r="I66" s="18" t="n">
        <v>0</v>
      </c>
      <c r="J66" s="20" t="n">
        <v>0</v>
      </c>
      <c r="K66" s="18" t="n">
        <v>2.11040815</v>
      </c>
      <c r="L66" s="20" t="n">
        <v>0.75276775</v>
      </c>
      <c r="M66" s="18" t="n">
        <v>0</v>
      </c>
      <c r="N66" s="20" t="n">
        <v>0</v>
      </c>
      <c r="O66" s="18" t="n">
        <v>0</v>
      </c>
      <c r="P66" s="20" t="n">
        <v>0</v>
      </c>
      <c r="Q66" s="18" t="n">
        <v>6.6094288</v>
      </c>
      <c r="R66" s="20" t="n">
        <v>1.42699346</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48.02065676</v>
      </c>
      <c r="F69" s="20" t="n">
        <v>3.98947605</v>
      </c>
      <c r="G69" s="18" t="n">
        <v>51.42602035</v>
      </c>
      <c r="H69" s="20" t="n">
        <v>3.83376124</v>
      </c>
      <c r="I69" s="18" t="n">
        <v>0</v>
      </c>
      <c r="J69" s="20" t="n">
        <v>0</v>
      </c>
      <c r="K69" s="18" t="n">
        <v>0</v>
      </c>
      <c r="L69" s="20" t="n">
        <v>0</v>
      </c>
      <c r="M69" s="18" t="n">
        <v>0</v>
      </c>
      <c r="N69" s="20" t="n">
        <v>0</v>
      </c>
      <c r="O69" s="18" t="n">
        <v>0</v>
      </c>
      <c r="P69" s="20" t="n">
        <v>0</v>
      </c>
      <c r="Q69" s="18" t="n">
        <v>0.55332289</v>
      </c>
      <c r="R69" s="20" t="n">
        <v>0.62189606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20.9625332</v>
      </c>
      <c r="F71" s="20" t="n">
        <v>2.4347258</v>
      </c>
      <c r="G71" s="18" t="n">
        <v>78.2912616</v>
      </c>
      <c r="H71" s="20" t="n">
        <v>2.4676558</v>
      </c>
      <c r="I71" s="18" t="n">
        <v>0</v>
      </c>
      <c r="J71" s="20" t="n">
        <v>0</v>
      </c>
      <c r="K71" s="18" t="n">
        <v>0</v>
      </c>
      <c r="L71" s="20" t="n">
        <v>0</v>
      </c>
      <c r="M71" s="18" t="n">
        <v>0</v>
      </c>
      <c r="N71" s="20" t="n">
        <v>0</v>
      </c>
      <c r="O71" s="18" t="n">
        <v>0</v>
      </c>
      <c r="P71" s="20" t="n">
        <v>0</v>
      </c>
      <c r="Q71" s="18" t="n">
        <v>0.7462052</v>
      </c>
      <c r="R71" s="20" t="n">
        <v>0.41810678</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27.91612651</v>
      </c>
      <c r="F76" s="20" t="n">
        <v>2.64462804</v>
      </c>
      <c r="G76" s="18" t="n">
        <v>67.00920239</v>
      </c>
      <c r="H76" s="20" t="n">
        <v>2.82250251</v>
      </c>
      <c r="I76" s="18" t="n">
        <v>0</v>
      </c>
      <c r="J76" s="20" t="n">
        <v>0</v>
      </c>
      <c r="K76" s="18" t="n">
        <v>0.9756534100000001</v>
      </c>
      <c r="L76" s="20" t="n">
        <v>0.45427606</v>
      </c>
      <c r="M76" s="18" t="n">
        <v>0</v>
      </c>
      <c r="N76" s="20" t="n">
        <v>0</v>
      </c>
      <c r="O76" s="18" t="n">
        <v>0</v>
      </c>
      <c r="P76" s="20" t="n">
        <v>0</v>
      </c>
      <c r="Q76" s="18" t="n">
        <v>4.09901769</v>
      </c>
      <c r="R76" s="20" t="n">
        <v>1.10340992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32.0339643</v>
      </c>
      <c r="F80" s="20" t="n">
        <v>2.28917996</v>
      </c>
      <c r="G80" s="18" t="n">
        <v>67.75320959</v>
      </c>
      <c r="H80" s="20" t="n">
        <v>2.29814499</v>
      </c>
      <c r="I80" s="18" t="n">
        <v>0</v>
      </c>
      <c r="J80" s="20" t="n">
        <v>0</v>
      </c>
      <c r="K80" s="18" t="n">
        <v>0</v>
      </c>
      <c r="L80" s="20" t="n">
        <v>0</v>
      </c>
      <c r="M80" s="18" t="n">
        <v>0</v>
      </c>
      <c r="N80" s="20" t="n">
        <v>0</v>
      </c>
      <c r="O80" s="18" t="n">
        <v>0</v>
      </c>
      <c r="P80" s="20" t="n">
        <v>0</v>
      </c>
      <c r="Q80" s="18" t="n">
        <v>0.21282611</v>
      </c>
      <c r="R80" s="20" t="n">
        <v>0.21159321</v>
      </c>
    </row>
    <row r="81" spans="1:18">
      <c r="A81" s="15" t="s">
        <v>505</v>
      </c>
      <c r="B81" s="17" t="n">
        <v>870</v>
      </c>
      <c r="C81" s="18">
        <f>(725.0/B81*100)</f>
        <v/>
      </c>
      <c r="D81" s="19" t="n">
        <v>145</v>
      </c>
      <c r="E81" s="18" t="n">
        <v>15.27934773</v>
      </c>
      <c r="F81" s="20" t="n">
        <v>3.52413713</v>
      </c>
      <c r="G81" s="18" t="n">
        <v>80.57356584999999</v>
      </c>
      <c r="H81" s="20" t="n">
        <v>3.9872741</v>
      </c>
      <c r="I81" s="18" t="n">
        <v>0</v>
      </c>
      <c r="J81" s="20" t="n">
        <v>0</v>
      </c>
      <c r="K81" s="18" t="n">
        <v>0.30898446</v>
      </c>
      <c r="L81" s="20" t="n">
        <v>0.31247724</v>
      </c>
      <c r="M81" s="18" t="n">
        <v>0</v>
      </c>
      <c r="N81" s="20" t="n">
        <v>0</v>
      </c>
      <c r="O81" s="18" t="n">
        <v>0</v>
      </c>
      <c r="P81" s="20" t="n">
        <v>0</v>
      </c>
      <c r="Q81" s="18" t="n">
        <v>3.83810195</v>
      </c>
      <c r="R81" s="20" t="n">
        <v>1.74641386</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14.48586453</v>
      </c>
      <c r="F44" s="20" t="n">
        <v>1.98713474</v>
      </c>
      <c r="G44" s="18" t="n">
        <v>81.91316759999999</v>
      </c>
      <c r="H44" s="20" t="n">
        <v>2.00274544</v>
      </c>
      <c r="I44" s="18" t="n">
        <v>0</v>
      </c>
      <c r="J44" s="20" t="n">
        <v>0</v>
      </c>
      <c r="K44" s="18" t="n">
        <v>0.78186671</v>
      </c>
      <c r="L44" s="20" t="n">
        <v>0.45913909</v>
      </c>
      <c r="M44" s="18" t="n">
        <v>0</v>
      </c>
      <c r="N44" s="20" t="n">
        <v>0</v>
      </c>
      <c r="O44" s="18" t="n">
        <v>1.76829986</v>
      </c>
      <c r="P44" s="20" t="n">
        <v>0.59109975</v>
      </c>
      <c r="Q44" s="18" t="n">
        <v>1.0508013</v>
      </c>
      <c r="R44" s="20" t="n">
        <v>0.35608109</v>
      </c>
    </row>
    <row r="45" spans="1:18">
      <c r="A45" s="15" t="s">
        <v>468</v>
      </c>
      <c r="B45" s="17" t="n">
        <v>2670</v>
      </c>
      <c r="C45" s="18">
        <f>(2221.0/B45*100)</f>
        <v/>
      </c>
      <c r="D45" s="19" t="n">
        <v>449</v>
      </c>
      <c r="E45" s="18" t="n">
        <v>24.15186357</v>
      </c>
      <c r="F45" s="20" t="n">
        <v>2.20744011</v>
      </c>
      <c r="G45" s="18" t="n">
        <v>65.90226127</v>
      </c>
      <c r="H45" s="20" t="n">
        <v>2.54214994</v>
      </c>
      <c r="I45" s="18" t="n">
        <v>0</v>
      </c>
      <c r="J45" s="20" t="n">
        <v>0</v>
      </c>
      <c r="K45" s="18" t="n">
        <v>2.5667707</v>
      </c>
      <c r="L45" s="20" t="n">
        <v>0.97874721</v>
      </c>
      <c r="M45" s="18" t="n">
        <v>0.39221876</v>
      </c>
      <c r="N45" s="20" t="n">
        <v>0.39328635</v>
      </c>
      <c r="O45" s="18" t="n">
        <v>3.3623128</v>
      </c>
      <c r="P45" s="20" t="n">
        <v>0.8957439</v>
      </c>
      <c r="Q45" s="18" t="n">
        <v>3.62457289</v>
      </c>
      <c r="R45" s="20" t="n">
        <v>0.94567312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12.87548396</v>
      </c>
      <c r="F57" s="20" t="n">
        <v>2.07266132</v>
      </c>
      <c r="G57" s="18" t="n">
        <v>85.14106867</v>
      </c>
      <c r="H57" s="20" t="n">
        <v>2.12498665</v>
      </c>
      <c r="I57" s="18" t="n">
        <v>0</v>
      </c>
      <c r="J57" s="20" t="n">
        <v>0</v>
      </c>
      <c r="K57" s="18" t="n">
        <v>0.36910089</v>
      </c>
      <c r="L57" s="20" t="n">
        <v>0.24642465</v>
      </c>
      <c r="M57" s="18" t="n">
        <v>0</v>
      </c>
      <c r="N57" s="20" t="n">
        <v>0</v>
      </c>
      <c r="O57" s="18" t="n">
        <v>0</v>
      </c>
      <c r="P57" s="20" t="n">
        <v>0</v>
      </c>
      <c r="Q57" s="18" t="n">
        <v>1.61434648</v>
      </c>
      <c r="R57" s="20" t="n">
        <v>0.58260327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19.73612521</v>
      </c>
      <c r="F59" s="20" t="n">
        <v>2.2094775</v>
      </c>
      <c r="G59" s="18" t="n">
        <v>79.81712277</v>
      </c>
      <c r="H59" s="20" t="n">
        <v>2.24201259</v>
      </c>
      <c r="I59" s="18" t="n">
        <v>0</v>
      </c>
      <c r="J59" s="20" t="n">
        <v>0</v>
      </c>
      <c r="K59" s="18" t="n">
        <v>0</v>
      </c>
      <c r="L59" s="20" t="n">
        <v>0</v>
      </c>
      <c r="M59" s="18" t="n">
        <v>0</v>
      </c>
      <c r="N59" s="20" t="n">
        <v>0</v>
      </c>
      <c r="O59" s="18" t="n">
        <v>0.2485115</v>
      </c>
      <c r="P59" s="20" t="n">
        <v>0.17658128</v>
      </c>
      <c r="Q59" s="18" t="n">
        <v>0.19824053</v>
      </c>
      <c r="R59" s="20" t="n">
        <v>0.14099121</v>
      </c>
    </row>
    <row r="60" spans="1:18">
      <c r="A60" s="15" t="s">
        <v>484</v>
      </c>
      <c r="B60" s="17" t="n">
        <v>2451</v>
      </c>
      <c r="C60" s="18">
        <f>(2056.0/B60*100)</f>
        <v/>
      </c>
      <c r="D60" s="19" t="n">
        <v>395</v>
      </c>
      <c r="E60" s="18" t="n">
        <v>39.02250635</v>
      </c>
      <c r="F60" s="20" t="n">
        <v>3.06284633</v>
      </c>
      <c r="G60" s="18" t="n">
        <v>51.42733172</v>
      </c>
      <c r="H60" s="20" t="n">
        <v>3.00035559</v>
      </c>
      <c r="I60" s="18" t="n">
        <v>0</v>
      </c>
      <c r="J60" s="20" t="n">
        <v>0</v>
      </c>
      <c r="K60" s="18" t="n">
        <v>1.89563157</v>
      </c>
      <c r="L60" s="20" t="n">
        <v>0.91501254</v>
      </c>
      <c r="M60" s="18" t="n">
        <v>0</v>
      </c>
      <c r="N60" s="20" t="n">
        <v>0</v>
      </c>
      <c r="O60" s="18" t="n">
        <v>3.03094689</v>
      </c>
      <c r="P60" s="20" t="n">
        <v>0.96455552</v>
      </c>
      <c r="Q60" s="18" t="n">
        <v>4.62358347</v>
      </c>
      <c r="R60" s="20" t="n">
        <v>1.55432263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24.59639739</v>
      </c>
      <c r="F63" s="20" t="n">
        <v>2.10665495</v>
      </c>
      <c r="G63" s="18" t="n">
        <v>71.5603545</v>
      </c>
      <c r="H63" s="20" t="n">
        <v>1.98766091</v>
      </c>
      <c r="I63" s="18" t="n">
        <v>0</v>
      </c>
      <c r="J63" s="20" t="n">
        <v>0</v>
      </c>
      <c r="K63" s="18" t="n">
        <v>0.63454978</v>
      </c>
      <c r="L63" s="20" t="n">
        <v>0.3343527</v>
      </c>
      <c r="M63" s="18" t="n">
        <v>0</v>
      </c>
      <c r="N63" s="20" t="n">
        <v>0</v>
      </c>
      <c r="O63" s="18" t="n">
        <v>1.90050434</v>
      </c>
      <c r="P63" s="20" t="n">
        <v>0.79831456</v>
      </c>
      <c r="Q63" s="18" t="n">
        <v>1.30819399</v>
      </c>
      <c r="R63" s="20" t="n">
        <v>0.46356981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15.89536912</v>
      </c>
      <c r="F66" s="20" t="n">
        <v>1.73938761</v>
      </c>
      <c r="G66" s="18" t="n">
        <v>78.15426795</v>
      </c>
      <c r="H66" s="20" t="n">
        <v>1.94128956</v>
      </c>
      <c r="I66" s="18" t="n">
        <v>0</v>
      </c>
      <c r="J66" s="20" t="n">
        <v>0</v>
      </c>
      <c r="K66" s="18" t="n">
        <v>2.72379889</v>
      </c>
      <c r="L66" s="20" t="n">
        <v>0.95239785</v>
      </c>
      <c r="M66" s="18" t="n">
        <v>2.64807729</v>
      </c>
      <c r="N66" s="20" t="n">
        <v>0.78550156</v>
      </c>
      <c r="O66" s="18" t="n">
        <v>0</v>
      </c>
      <c r="P66" s="20" t="n">
        <v>0</v>
      </c>
      <c r="Q66" s="18" t="n">
        <v>0.57848675</v>
      </c>
      <c r="R66" s="20" t="n">
        <v>0.4151597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3.18474443</v>
      </c>
      <c r="F69" s="20" t="n">
        <v>1.52209159</v>
      </c>
      <c r="G69" s="18" t="n">
        <v>96.81525557000001</v>
      </c>
      <c r="H69" s="20" t="n">
        <v>1.52209159</v>
      </c>
      <c r="I69" s="18" t="n">
        <v>0</v>
      </c>
      <c r="J69" s="20" t="n">
        <v>0</v>
      </c>
      <c r="K69" s="18" t="n">
        <v>0</v>
      </c>
      <c r="L69" s="20" t="n">
        <v>0</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17.07531444</v>
      </c>
      <c r="F71" s="20" t="n">
        <v>1.933422</v>
      </c>
      <c r="G71" s="18" t="n">
        <v>82.68468527</v>
      </c>
      <c r="H71" s="20" t="n">
        <v>1.92751439</v>
      </c>
      <c r="I71" s="18" t="n">
        <v>0</v>
      </c>
      <c r="J71" s="20" t="n">
        <v>0</v>
      </c>
      <c r="K71" s="18" t="n">
        <v>0</v>
      </c>
      <c r="L71" s="20" t="n">
        <v>0</v>
      </c>
      <c r="M71" s="18" t="n">
        <v>0</v>
      </c>
      <c r="N71" s="20" t="n">
        <v>0</v>
      </c>
      <c r="O71" s="18" t="n">
        <v>0</v>
      </c>
      <c r="P71" s="20" t="n">
        <v>0</v>
      </c>
      <c r="Q71" s="18" t="n">
        <v>0.24000028</v>
      </c>
      <c r="R71" s="20" t="n">
        <v>0.23646314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5.17150794</v>
      </c>
      <c r="F76" s="20" t="n">
        <v>1.0339279</v>
      </c>
      <c r="G76" s="18" t="n">
        <v>93.49500962</v>
      </c>
      <c r="H76" s="20" t="n">
        <v>1.17735976</v>
      </c>
      <c r="I76" s="18" t="n">
        <v>0</v>
      </c>
      <c r="J76" s="20" t="n">
        <v>0</v>
      </c>
      <c r="K76" s="18" t="n">
        <v>0.9756534100000001</v>
      </c>
      <c r="L76" s="20" t="n">
        <v>0.45427606</v>
      </c>
      <c r="M76" s="18" t="n">
        <v>0</v>
      </c>
      <c r="N76" s="20" t="n">
        <v>0</v>
      </c>
      <c r="O76" s="18" t="n">
        <v>0</v>
      </c>
      <c r="P76" s="20" t="n">
        <v>0</v>
      </c>
      <c r="Q76" s="18" t="n">
        <v>0.35782904</v>
      </c>
      <c r="R76" s="20" t="n">
        <v>0.26660049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5.89711963</v>
      </c>
      <c r="F80" s="20" t="n">
        <v>1.53913263</v>
      </c>
      <c r="G80" s="18" t="n">
        <v>94.10288036999999</v>
      </c>
      <c r="H80" s="20" t="n">
        <v>1.53913263</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5.81719751</v>
      </c>
      <c r="F81" s="20" t="n">
        <v>1.61404587</v>
      </c>
      <c r="G81" s="18" t="n">
        <v>92.14696425</v>
      </c>
      <c r="H81" s="20" t="n">
        <v>2.16491368</v>
      </c>
      <c r="I81" s="18" t="n">
        <v>0</v>
      </c>
      <c r="J81" s="20" t="n">
        <v>0</v>
      </c>
      <c r="K81" s="18" t="n">
        <v>0.30898446</v>
      </c>
      <c r="L81" s="20" t="n">
        <v>0.31247724</v>
      </c>
      <c r="M81" s="18" t="n">
        <v>0</v>
      </c>
      <c r="N81" s="20" t="n">
        <v>0</v>
      </c>
      <c r="O81" s="18" t="n">
        <v>0</v>
      </c>
      <c r="P81" s="20" t="n">
        <v>0</v>
      </c>
      <c r="Q81" s="18" t="n">
        <v>1.72685378</v>
      </c>
      <c r="R81" s="20" t="n">
        <v>1.24760569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33.88640129</v>
      </c>
      <c r="F44" s="20" t="n">
        <v>2.72757952</v>
      </c>
      <c r="G44" s="18" t="n">
        <v>61.87222913</v>
      </c>
      <c r="H44" s="20" t="n">
        <v>2.98349253</v>
      </c>
      <c r="I44" s="18" t="n">
        <v>0</v>
      </c>
      <c r="J44" s="20" t="n">
        <v>0</v>
      </c>
      <c r="K44" s="18" t="n">
        <v>0.98820634</v>
      </c>
      <c r="L44" s="20" t="n">
        <v>0.50393191</v>
      </c>
      <c r="M44" s="18" t="n">
        <v>0</v>
      </c>
      <c r="N44" s="20" t="n">
        <v>0</v>
      </c>
      <c r="O44" s="18" t="n">
        <v>1.61427893</v>
      </c>
      <c r="P44" s="20" t="n">
        <v>0.6752391599999999</v>
      </c>
      <c r="Q44" s="18" t="n">
        <v>1.63888431</v>
      </c>
      <c r="R44" s="20" t="n">
        <v>0.5570851</v>
      </c>
    </row>
    <row r="45" spans="1:18">
      <c r="A45" s="15" t="s">
        <v>468</v>
      </c>
      <c r="B45" s="17" t="n">
        <v>2670</v>
      </c>
      <c r="C45" s="18">
        <f>(2221.0/B45*100)</f>
        <v/>
      </c>
      <c r="D45" s="19" t="n">
        <v>449</v>
      </c>
      <c r="E45" s="18" t="n">
        <v>55.06456803</v>
      </c>
      <c r="F45" s="20" t="n">
        <v>2.66332865</v>
      </c>
      <c r="G45" s="18" t="n">
        <v>34.08462207</v>
      </c>
      <c r="H45" s="20" t="n">
        <v>2.61121887</v>
      </c>
      <c r="I45" s="18" t="n">
        <v>0</v>
      </c>
      <c r="J45" s="20" t="n">
        <v>0</v>
      </c>
      <c r="K45" s="18" t="n">
        <v>2.5667707</v>
      </c>
      <c r="L45" s="20" t="n">
        <v>0.97874721</v>
      </c>
      <c r="M45" s="18" t="n">
        <v>0.39221876</v>
      </c>
      <c r="N45" s="20" t="n">
        <v>0.39328635</v>
      </c>
      <c r="O45" s="18" t="n">
        <v>3.34785835</v>
      </c>
      <c r="P45" s="20" t="n">
        <v>1.03671296</v>
      </c>
      <c r="Q45" s="18" t="n">
        <v>4.54396209</v>
      </c>
      <c r="R45" s="20" t="n">
        <v>1.14466688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57.53600915</v>
      </c>
      <c r="F57" s="20" t="n">
        <v>2.45948007</v>
      </c>
      <c r="G57" s="18" t="n">
        <v>39.32000923</v>
      </c>
      <c r="H57" s="20" t="n">
        <v>2.13485893</v>
      </c>
      <c r="I57" s="18" t="n">
        <v>0</v>
      </c>
      <c r="J57" s="20" t="n">
        <v>0</v>
      </c>
      <c r="K57" s="18" t="n">
        <v>0.36910089</v>
      </c>
      <c r="L57" s="20" t="n">
        <v>0.24642465</v>
      </c>
      <c r="M57" s="18" t="n">
        <v>0</v>
      </c>
      <c r="N57" s="20" t="n">
        <v>0</v>
      </c>
      <c r="O57" s="18" t="n">
        <v>0.65580595</v>
      </c>
      <c r="P57" s="20" t="n">
        <v>0.35447281</v>
      </c>
      <c r="Q57" s="18" t="n">
        <v>2.11907478</v>
      </c>
      <c r="R57" s="20" t="n">
        <v>0.69480894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52.03287305</v>
      </c>
      <c r="F59" s="20" t="n">
        <v>3.15139069</v>
      </c>
      <c r="G59" s="18" t="n">
        <v>45.2494127</v>
      </c>
      <c r="H59" s="20" t="n">
        <v>3.12230994</v>
      </c>
      <c r="I59" s="18" t="n">
        <v>0</v>
      </c>
      <c r="J59" s="20" t="n">
        <v>0</v>
      </c>
      <c r="K59" s="18" t="n">
        <v>0</v>
      </c>
      <c r="L59" s="20" t="n">
        <v>0</v>
      </c>
      <c r="M59" s="18" t="n">
        <v>0</v>
      </c>
      <c r="N59" s="20" t="n">
        <v>0</v>
      </c>
      <c r="O59" s="18" t="n">
        <v>2.17124274</v>
      </c>
      <c r="P59" s="20" t="n">
        <v>0.9124470099999999</v>
      </c>
      <c r="Q59" s="18" t="n">
        <v>0.54647151</v>
      </c>
      <c r="R59" s="20" t="n">
        <v>0.36845102</v>
      </c>
    </row>
    <row r="60" spans="1:18">
      <c r="A60" s="15" t="s">
        <v>484</v>
      </c>
      <c r="B60" s="17" t="n">
        <v>2451</v>
      </c>
      <c r="C60" s="18">
        <f>(2056.0/B60*100)</f>
        <v/>
      </c>
      <c r="D60" s="19" t="n">
        <v>395</v>
      </c>
      <c r="E60" s="18" t="n">
        <v>46.22796971</v>
      </c>
      <c r="F60" s="20" t="n">
        <v>3.18924056</v>
      </c>
      <c r="G60" s="18" t="n">
        <v>43.39193155</v>
      </c>
      <c r="H60" s="20" t="n">
        <v>2.87974392</v>
      </c>
      <c r="I60" s="18" t="n">
        <v>0</v>
      </c>
      <c r="J60" s="20" t="n">
        <v>0</v>
      </c>
      <c r="K60" s="18" t="n">
        <v>2.17913833</v>
      </c>
      <c r="L60" s="20" t="n">
        <v>0.95709051</v>
      </c>
      <c r="M60" s="18" t="n">
        <v>0</v>
      </c>
      <c r="N60" s="20" t="n">
        <v>0</v>
      </c>
      <c r="O60" s="18" t="n">
        <v>4.16265651</v>
      </c>
      <c r="P60" s="20" t="n">
        <v>1.1877235</v>
      </c>
      <c r="Q60" s="18" t="n">
        <v>4.0383039</v>
      </c>
      <c r="R60" s="20" t="n">
        <v>1.13489991</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54.0578741</v>
      </c>
      <c r="F63" s="20" t="n">
        <v>2.73134604</v>
      </c>
      <c r="G63" s="18" t="n">
        <v>41.72003018</v>
      </c>
      <c r="H63" s="20" t="n">
        <v>2.62495492</v>
      </c>
      <c r="I63" s="18" t="n">
        <v>0</v>
      </c>
      <c r="J63" s="20" t="n">
        <v>0</v>
      </c>
      <c r="K63" s="18" t="n">
        <v>0.63454978</v>
      </c>
      <c r="L63" s="20" t="n">
        <v>0.3343527</v>
      </c>
      <c r="M63" s="18" t="n">
        <v>0</v>
      </c>
      <c r="N63" s="20" t="n">
        <v>0</v>
      </c>
      <c r="O63" s="18" t="n">
        <v>0.47632315</v>
      </c>
      <c r="P63" s="20" t="n">
        <v>0.32534789</v>
      </c>
      <c r="Q63" s="18" t="n">
        <v>3.1112228</v>
      </c>
      <c r="R63" s="20" t="n">
        <v>0.8916194200000001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29.62499815</v>
      </c>
      <c r="F66" s="20" t="n">
        <v>2.32621141</v>
      </c>
      <c r="G66" s="18" t="n">
        <v>63.67862839</v>
      </c>
      <c r="H66" s="20" t="n">
        <v>2.47256081</v>
      </c>
      <c r="I66" s="18" t="n">
        <v>0</v>
      </c>
      <c r="J66" s="20" t="n">
        <v>0</v>
      </c>
      <c r="K66" s="18" t="n">
        <v>2.72379889</v>
      </c>
      <c r="L66" s="20" t="n">
        <v>0.95239785</v>
      </c>
      <c r="M66" s="18" t="n">
        <v>2.97509413</v>
      </c>
      <c r="N66" s="20" t="n">
        <v>0.71003219</v>
      </c>
      <c r="O66" s="18" t="n">
        <v>0</v>
      </c>
      <c r="P66" s="20" t="n">
        <v>0</v>
      </c>
      <c r="Q66" s="18" t="n">
        <v>0.99748043</v>
      </c>
      <c r="R66" s="20" t="n">
        <v>0.5147728499999999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28.98176435</v>
      </c>
      <c r="F69" s="20" t="n">
        <v>4.09179697</v>
      </c>
      <c r="G69" s="18" t="n">
        <v>69.20572491</v>
      </c>
      <c r="H69" s="20" t="n">
        <v>4.05312329</v>
      </c>
      <c r="I69" s="18" t="n">
        <v>0</v>
      </c>
      <c r="J69" s="20" t="n">
        <v>0</v>
      </c>
      <c r="K69" s="18" t="n">
        <v>0</v>
      </c>
      <c r="L69" s="20" t="n">
        <v>0</v>
      </c>
      <c r="M69" s="18" t="n">
        <v>0</v>
      </c>
      <c r="N69" s="20" t="n">
        <v>0</v>
      </c>
      <c r="O69" s="18" t="n">
        <v>0</v>
      </c>
      <c r="P69" s="20" t="n">
        <v>0</v>
      </c>
      <c r="Q69" s="18" t="n">
        <v>1.81251074</v>
      </c>
      <c r="R69" s="20" t="n">
        <v>1.35797773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29.11068915</v>
      </c>
      <c r="F71" s="20" t="n">
        <v>2.55250783</v>
      </c>
      <c r="G71" s="18" t="n">
        <v>70.64931056</v>
      </c>
      <c r="H71" s="20" t="n">
        <v>2.53269513</v>
      </c>
      <c r="I71" s="18" t="n">
        <v>0</v>
      </c>
      <c r="J71" s="20" t="n">
        <v>0</v>
      </c>
      <c r="K71" s="18" t="n">
        <v>0</v>
      </c>
      <c r="L71" s="20" t="n">
        <v>0</v>
      </c>
      <c r="M71" s="18" t="n">
        <v>0</v>
      </c>
      <c r="N71" s="20" t="n">
        <v>0</v>
      </c>
      <c r="O71" s="18" t="n">
        <v>0</v>
      </c>
      <c r="P71" s="20" t="n">
        <v>0</v>
      </c>
      <c r="Q71" s="18" t="n">
        <v>0.24000028</v>
      </c>
      <c r="R71" s="20" t="n">
        <v>0.23646314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20.08813242</v>
      </c>
      <c r="F76" s="20" t="n">
        <v>2.30767424</v>
      </c>
      <c r="G76" s="18" t="n">
        <v>76.64355881</v>
      </c>
      <c r="H76" s="20" t="n">
        <v>2.56005039</v>
      </c>
      <c r="I76" s="18" t="n">
        <v>0</v>
      </c>
      <c r="J76" s="20" t="n">
        <v>0</v>
      </c>
      <c r="K76" s="18" t="n">
        <v>1.10295394</v>
      </c>
      <c r="L76" s="20" t="n">
        <v>0.4641875</v>
      </c>
      <c r="M76" s="18" t="n">
        <v>0</v>
      </c>
      <c r="N76" s="20" t="n">
        <v>0</v>
      </c>
      <c r="O76" s="18" t="n">
        <v>0</v>
      </c>
      <c r="P76" s="20" t="n">
        <v>0</v>
      </c>
      <c r="Q76" s="18" t="n">
        <v>2.16535483</v>
      </c>
      <c r="R76" s="20" t="n">
        <v>0.74145313</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7.19626445</v>
      </c>
      <c r="F80" s="20" t="n">
        <v>1.13780447</v>
      </c>
      <c r="G80" s="18" t="n">
        <v>92.80373555</v>
      </c>
      <c r="H80" s="20" t="n">
        <v>1.13780447</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23.21097768</v>
      </c>
      <c r="F81" s="20" t="n">
        <v>3.8309522</v>
      </c>
      <c r="G81" s="18" t="n">
        <v>74.12057541</v>
      </c>
      <c r="H81" s="20" t="n">
        <v>3.71876049</v>
      </c>
      <c r="I81" s="18" t="n">
        <v>0</v>
      </c>
      <c r="J81" s="20" t="n">
        <v>0</v>
      </c>
      <c r="K81" s="18" t="n">
        <v>0.30898446</v>
      </c>
      <c r="L81" s="20" t="n">
        <v>0.31247724</v>
      </c>
      <c r="M81" s="18" t="n">
        <v>0</v>
      </c>
      <c r="N81" s="20" t="n">
        <v>0</v>
      </c>
      <c r="O81" s="18" t="n">
        <v>0.63260866</v>
      </c>
      <c r="P81" s="20" t="n">
        <v>0.62776647</v>
      </c>
      <c r="Q81" s="18" t="n">
        <v>1.72685378</v>
      </c>
      <c r="R81" s="20" t="n">
        <v>1.24760569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43.14164572</v>
      </c>
      <c r="F44" s="20" t="n">
        <v>2.50522228</v>
      </c>
      <c r="G44" s="18" t="n">
        <v>47.68784994</v>
      </c>
      <c r="H44" s="20" t="n">
        <v>2.5717251</v>
      </c>
      <c r="I44" s="18" t="n">
        <v>0</v>
      </c>
      <c r="J44" s="20" t="n">
        <v>0</v>
      </c>
      <c r="K44" s="18" t="n">
        <v>1.33730115</v>
      </c>
      <c r="L44" s="20" t="n">
        <v>0.57289874</v>
      </c>
      <c r="M44" s="18" t="n">
        <v>0</v>
      </c>
      <c r="N44" s="20" t="n">
        <v>0</v>
      </c>
      <c r="O44" s="18" t="n">
        <v>0</v>
      </c>
      <c r="P44" s="20" t="n">
        <v>0</v>
      </c>
      <c r="Q44" s="18" t="n">
        <v>7.83320319</v>
      </c>
      <c r="R44" s="20" t="n">
        <v>1.28675557</v>
      </c>
    </row>
    <row r="45" spans="1:18">
      <c r="A45" s="15" t="s">
        <v>468</v>
      </c>
      <c r="B45" s="17" t="n">
        <v>2670</v>
      </c>
      <c r="C45" s="18">
        <f>(2221.0/B45*100)</f>
        <v/>
      </c>
      <c r="D45" s="19" t="n">
        <v>449</v>
      </c>
      <c r="E45" s="18" t="n">
        <v>63.04955435</v>
      </c>
      <c r="F45" s="20" t="n">
        <v>2.09994771</v>
      </c>
      <c r="G45" s="18" t="n">
        <v>22.89004946</v>
      </c>
      <c r="H45" s="20" t="n">
        <v>2.44469644</v>
      </c>
      <c r="I45" s="18" t="n">
        <v>0</v>
      </c>
      <c r="J45" s="20" t="n">
        <v>0</v>
      </c>
      <c r="K45" s="18" t="n">
        <v>3.49390039</v>
      </c>
      <c r="L45" s="20" t="n">
        <v>1.08984349</v>
      </c>
      <c r="M45" s="18" t="n">
        <v>3.4052688</v>
      </c>
      <c r="N45" s="20" t="n">
        <v>0.83252171</v>
      </c>
      <c r="O45" s="18" t="n">
        <v>0</v>
      </c>
      <c r="P45" s="20" t="n">
        <v>0</v>
      </c>
      <c r="Q45" s="18" t="n">
        <v>7.161227</v>
      </c>
      <c r="R45" s="20" t="n">
        <v>1.32298576</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28.86026252</v>
      </c>
      <c r="F57" s="20" t="n">
        <v>2.37569606</v>
      </c>
      <c r="G57" s="18" t="n">
        <v>67.6941757</v>
      </c>
      <c r="H57" s="20" t="n">
        <v>2.32407032</v>
      </c>
      <c r="I57" s="18" t="n">
        <v>0</v>
      </c>
      <c r="J57" s="20" t="n">
        <v>0</v>
      </c>
      <c r="K57" s="18" t="n">
        <v>0.36910089</v>
      </c>
      <c r="L57" s="20" t="n">
        <v>0.24642465</v>
      </c>
      <c r="M57" s="18" t="n">
        <v>0</v>
      </c>
      <c r="N57" s="20" t="n">
        <v>0</v>
      </c>
      <c r="O57" s="18" t="n">
        <v>0</v>
      </c>
      <c r="P57" s="20" t="n">
        <v>0</v>
      </c>
      <c r="Q57" s="18" t="n">
        <v>3.07646089</v>
      </c>
      <c r="R57" s="20" t="n">
        <v>0.82622001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86.23913674000001</v>
      </c>
      <c r="F59" s="20" t="n">
        <v>2.20930772</v>
      </c>
      <c r="G59" s="18" t="n">
        <v>10.40908114</v>
      </c>
      <c r="H59" s="20" t="n">
        <v>2.05715703</v>
      </c>
      <c r="I59" s="18" t="n">
        <v>0</v>
      </c>
      <c r="J59" s="20" t="n">
        <v>0</v>
      </c>
      <c r="K59" s="18" t="n">
        <v>0</v>
      </c>
      <c r="L59" s="20" t="n">
        <v>0</v>
      </c>
      <c r="M59" s="18" t="n">
        <v>0</v>
      </c>
      <c r="N59" s="20" t="n">
        <v>0</v>
      </c>
      <c r="O59" s="18" t="n">
        <v>0</v>
      </c>
      <c r="P59" s="20" t="n">
        <v>0</v>
      </c>
      <c r="Q59" s="18" t="n">
        <v>3.35178212</v>
      </c>
      <c r="R59" s="20" t="n">
        <v>0.88327327</v>
      </c>
    </row>
    <row r="60" spans="1:18">
      <c r="A60" s="15" t="s">
        <v>484</v>
      </c>
      <c r="B60" s="17" t="n">
        <v>2451</v>
      </c>
      <c r="C60" s="18">
        <f>(2056.0/B60*100)</f>
        <v/>
      </c>
      <c r="D60" s="19" t="n">
        <v>395</v>
      </c>
      <c r="E60" s="18" t="n">
        <v>41.63796341</v>
      </c>
      <c r="F60" s="20" t="n">
        <v>2.74314437</v>
      </c>
      <c r="G60" s="18" t="n">
        <v>43.07311655</v>
      </c>
      <c r="H60" s="20" t="n">
        <v>2.81679883</v>
      </c>
      <c r="I60" s="18" t="n">
        <v>0</v>
      </c>
      <c r="J60" s="20" t="n">
        <v>0</v>
      </c>
      <c r="K60" s="18" t="n">
        <v>3.94212783</v>
      </c>
      <c r="L60" s="20" t="n">
        <v>1.57829262</v>
      </c>
      <c r="M60" s="18" t="n">
        <v>0</v>
      </c>
      <c r="N60" s="20" t="n">
        <v>0</v>
      </c>
      <c r="O60" s="18" t="n">
        <v>0</v>
      </c>
      <c r="P60" s="20" t="n">
        <v>0</v>
      </c>
      <c r="Q60" s="18" t="n">
        <v>11.3467922</v>
      </c>
      <c r="R60" s="20" t="n">
        <v>1.93829147</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40.32555987</v>
      </c>
      <c r="F63" s="20" t="n">
        <v>2.66650228</v>
      </c>
      <c r="G63" s="18" t="n">
        <v>33.0856688</v>
      </c>
      <c r="H63" s="20" t="n">
        <v>2.3604286</v>
      </c>
      <c r="I63" s="18" t="n">
        <v>0</v>
      </c>
      <c r="J63" s="20" t="n">
        <v>0</v>
      </c>
      <c r="K63" s="18" t="n">
        <v>1.13079379</v>
      </c>
      <c r="L63" s="20" t="n">
        <v>0.43715576</v>
      </c>
      <c r="M63" s="18" t="n">
        <v>0</v>
      </c>
      <c r="N63" s="20" t="n">
        <v>0</v>
      </c>
      <c r="O63" s="18" t="n">
        <v>0</v>
      </c>
      <c r="P63" s="20" t="n">
        <v>0</v>
      </c>
      <c r="Q63" s="18" t="n">
        <v>25.45797754</v>
      </c>
      <c r="R63" s="20" t="n">
        <v>2.2774776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47.65481586</v>
      </c>
      <c r="F66" s="20" t="n">
        <v>2.13001166</v>
      </c>
      <c r="G66" s="18" t="n">
        <v>41.67957583</v>
      </c>
      <c r="H66" s="20" t="n">
        <v>2.25294524</v>
      </c>
      <c r="I66" s="18" t="n">
        <v>0</v>
      </c>
      <c r="J66" s="20" t="n">
        <v>0</v>
      </c>
      <c r="K66" s="18" t="n">
        <v>2.90892389</v>
      </c>
      <c r="L66" s="20" t="n">
        <v>0.97144841</v>
      </c>
      <c r="M66" s="18" t="n">
        <v>0</v>
      </c>
      <c r="N66" s="20" t="n">
        <v>0</v>
      </c>
      <c r="O66" s="18" t="n">
        <v>0</v>
      </c>
      <c r="P66" s="20" t="n">
        <v>0</v>
      </c>
      <c r="Q66" s="18" t="n">
        <v>7.75668442</v>
      </c>
      <c r="R66" s="20" t="n">
        <v>1.09597155</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48.30953445</v>
      </c>
      <c r="F69" s="20" t="n">
        <v>4.38686297</v>
      </c>
      <c r="G69" s="18" t="n">
        <v>49.77859575</v>
      </c>
      <c r="H69" s="20" t="n">
        <v>4.33558937</v>
      </c>
      <c r="I69" s="18" t="n">
        <v>0</v>
      </c>
      <c r="J69" s="20" t="n">
        <v>0</v>
      </c>
      <c r="K69" s="18" t="n">
        <v>0</v>
      </c>
      <c r="L69" s="20" t="n">
        <v>0</v>
      </c>
      <c r="M69" s="18" t="n">
        <v>0</v>
      </c>
      <c r="N69" s="20" t="n">
        <v>0</v>
      </c>
      <c r="O69" s="18" t="n">
        <v>0</v>
      </c>
      <c r="P69" s="20" t="n">
        <v>0</v>
      </c>
      <c r="Q69" s="18" t="n">
        <v>1.9118698</v>
      </c>
      <c r="R69" s="20" t="n">
        <v>1.24534316</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51.05227632</v>
      </c>
      <c r="F71" s="20" t="n">
        <v>3.17986407</v>
      </c>
      <c r="G71" s="18" t="n">
        <v>48.45121152</v>
      </c>
      <c r="H71" s="20" t="n">
        <v>3.20411166</v>
      </c>
      <c r="I71" s="18" t="n">
        <v>0</v>
      </c>
      <c r="J71" s="20" t="n">
        <v>0</v>
      </c>
      <c r="K71" s="18" t="n">
        <v>0</v>
      </c>
      <c r="L71" s="20" t="n">
        <v>0</v>
      </c>
      <c r="M71" s="18" t="n">
        <v>0</v>
      </c>
      <c r="N71" s="20" t="n">
        <v>0</v>
      </c>
      <c r="O71" s="18" t="n">
        <v>0</v>
      </c>
      <c r="P71" s="20" t="n">
        <v>0</v>
      </c>
      <c r="Q71" s="18" t="n">
        <v>0.49651216</v>
      </c>
      <c r="R71" s="20" t="n">
        <v>0.3500526</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52.50460435</v>
      </c>
      <c r="F76" s="20" t="n">
        <v>2.71502983</v>
      </c>
      <c r="G76" s="18" t="n">
        <v>40.61150175</v>
      </c>
      <c r="H76" s="20" t="n">
        <v>2.73247157</v>
      </c>
      <c r="I76" s="18" t="n">
        <v>0</v>
      </c>
      <c r="J76" s="20" t="n">
        <v>0</v>
      </c>
      <c r="K76" s="18" t="n">
        <v>1.10295394</v>
      </c>
      <c r="L76" s="20" t="n">
        <v>0.4641875</v>
      </c>
      <c r="M76" s="18" t="n">
        <v>0</v>
      </c>
      <c r="N76" s="20" t="n">
        <v>0</v>
      </c>
      <c r="O76" s="18" t="n">
        <v>0</v>
      </c>
      <c r="P76" s="20" t="n">
        <v>0</v>
      </c>
      <c r="Q76" s="18" t="n">
        <v>5.78093996</v>
      </c>
      <c r="R76" s="20" t="n">
        <v>1.37249292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54.37756802</v>
      </c>
      <c r="F80" s="20" t="n">
        <v>2.76582505</v>
      </c>
      <c r="G80" s="18" t="n">
        <v>45.18675539</v>
      </c>
      <c r="H80" s="20" t="n">
        <v>2.7207012</v>
      </c>
      <c r="I80" s="18" t="n">
        <v>0</v>
      </c>
      <c r="J80" s="20" t="n">
        <v>0</v>
      </c>
      <c r="K80" s="18" t="n">
        <v>0</v>
      </c>
      <c r="L80" s="20" t="n">
        <v>0</v>
      </c>
      <c r="M80" s="18" t="n">
        <v>0</v>
      </c>
      <c r="N80" s="20" t="n">
        <v>0</v>
      </c>
      <c r="O80" s="18" t="n">
        <v>0</v>
      </c>
      <c r="P80" s="20" t="n">
        <v>0</v>
      </c>
      <c r="Q80" s="18" t="n">
        <v>0.43567658</v>
      </c>
      <c r="R80" s="20" t="n">
        <v>0.43585939</v>
      </c>
    </row>
    <row r="81" spans="1:18">
      <c r="A81" s="15" t="s">
        <v>505</v>
      </c>
      <c r="B81" s="17" t="n">
        <v>870</v>
      </c>
      <c r="C81" s="18">
        <f>(725.0/B81*100)</f>
        <v/>
      </c>
      <c r="D81" s="19" t="n">
        <v>145</v>
      </c>
      <c r="E81" s="18" t="n">
        <v>42.95693729</v>
      </c>
      <c r="F81" s="20" t="n">
        <v>4.94026294</v>
      </c>
      <c r="G81" s="18" t="n">
        <v>48.4631662</v>
      </c>
      <c r="H81" s="20" t="n">
        <v>4.62924081</v>
      </c>
      <c r="I81" s="18" t="n">
        <v>0</v>
      </c>
      <c r="J81" s="20" t="n">
        <v>0</v>
      </c>
      <c r="K81" s="18" t="n">
        <v>0.30898446</v>
      </c>
      <c r="L81" s="20" t="n">
        <v>0.31247724</v>
      </c>
      <c r="M81" s="18" t="n">
        <v>0</v>
      </c>
      <c r="N81" s="20" t="n">
        <v>0</v>
      </c>
      <c r="O81" s="18" t="n">
        <v>0</v>
      </c>
      <c r="P81" s="20" t="n">
        <v>0</v>
      </c>
      <c r="Q81" s="18" t="n">
        <v>8.27091205</v>
      </c>
      <c r="R81" s="20" t="n">
        <v>2.41469868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49.77461957</v>
      </c>
      <c r="F44" s="20" t="n">
        <v>2.59270801</v>
      </c>
      <c r="G44" s="18" t="n">
        <v>44.14332916</v>
      </c>
      <c r="H44" s="20" t="n">
        <v>2.46230491</v>
      </c>
      <c r="I44" s="18" t="n">
        <v>0</v>
      </c>
      <c r="J44" s="20" t="n">
        <v>0</v>
      </c>
      <c r="K44" s="18" t="n">
        <v>1.33730115</v>
      </c>
      <c r="L44" s="20" t="n">
        <v>0.57289874</v>
      </c>
      <c r="M44" s="18" t="n">
        <v>0</v>
      </c>
      <c r="N44" s="20" t="n">
        <v>0</v>
      </c>
      <c r="O44" s="18" t="n">
        <v>0</v>
      </c>
      <c r="P44" s="20" t="n">
        <v>0</v>
      </c>
      <c r="Q44" s="18" t="n">
        <v>4.74475012</v>
      </c>
      <c r="R44" s="20" t="n">
        <v>0.94807028</v>
      </c>
    </row>
    <row r="45" spans="1:18">
      <c r="A45" s="15" t="s">
        <v>468</v>
      </c>
      <c r="B45" s="17" t="n">
        <v>2670</v>
      </c>
      <c r="C45" s="18">
        <f>(2221.0/B45*100)</f>
        <v/>
      </c>
      <c r="D45" s="19" t="n">
        <v>449</v>
      </c>
      <c r="E45" s="18" t="n">
        <v>61.81870455</v>
      </c>
      <c r="F45" s="20" t="n">
        <v>2.47167613</v>
      </c>
      <c r="G45" s="18" t="n">
        <v>24.28143357</v>
      </c>
      <c r="H45" s="20" t="n">
        <v>2.45710392</v>
      </c>
      <c r="I45" s="18" t="n">
        <v>0</v>
      </c>
      <c r="J45" s="20" t="n">
        <v>0</v>
      </c>
      <c r="K45" s="18" t="n">
        <v>3.49390039</v>
      </c>
      <c r="L45" s="20" t="n">
        <v>1.08984349</v>
      </c>
      <c r="M45" s="18" t="n">
        <v>3.06508636</v>
      </c>
      <c r="N45" s="20" t="n">
        <v>0.89285906</v>
      </c>
      <c r="O45" s="18" t="n">
        <v>0</v>
      </c>
      <c r="P45" s="20" t="n">
        <v>0</v>
      </c>
      <c r="Q45" s="18" t="n">
        <v>7.34087512</v>
      </c>
      <c r="R45" s="20" t="n">
        <v>1.38668512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29.30308297</v>
      </c>
      <c r="F57" s="20" t="n">
        <v>1.95421567</v>
      </c>
      <c r="G57" s="18" t="n">
        <v>68.92825446000001</v>
      </c>
      <c r="H57" s="20" t="n">
        <v>2.13411234</v>
      </c>
      <c r="I57" s="18" t="n">
        <v>0</v>
      </c>
      <c r="J57" s="20" t="n">
        <v>0</v>
      </c>
      <c r="K57" s="18" t="n">
        <v>0.36910089</v>
      </c>
      <c r="L57" s="20" t="n">
        <v>0.24642465</v>
      </c>
      <c r="M57" s="18" t="n">
        <v>0</v>
      </c>
      <c r="N57" s="20" t="n">
        <v>0</v>
      </c>
      <c r="O57" s="18" t="n">
        <v>0</v>
      </c>
      <c r="P57" s="20" t="n">
        <v>0</v>
      </c>
      <c r="Q57" s="18" t="n">
        <v>1.39956167</v>
      </c>
      <c r="R57" s="20" t="n">
        <v>0.53973576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84.65491024000001</v>
      </c>
      <c r="F59" s="20" t="n">
        <v>2.28457427</v>
      </c>
      <c r="G59" s="18" t="n">
        <v>10.5124102</v>
      </c>
      <c r="H59" s="20" t="n">
        <v>2.04746487</v>
      </c>
      <c r="I59" s="18" t="n">
        <v>0</v>
      </c>
      <c r="J59" s="20" t="n">
        <v>0</v>
      </c>
      <c r="K59" s="18" t="n">
        <v>0</v>
      </c>
      <c r="L59" s="20" t="n">
        <v>0</v>
      </c>
      <c r="M59" s="18" t="n">
        <v>0</v>
      </c>
      <c r="N59" s="20" t="n">
        <v>0</v>
      </c>
      <c r="O59" s="18" t="n">
        <v>0</v>
      </c>
      <c r="P59" s="20" t="n">
        <v>0</v>
      </c>
      <c r="Q59" s="18" t="n">
        <v>4.83267955</v>
      </c>
      <c r="R59" s="20" t="n">
        <v>1.28253822</v>
      </c>
    </row>
    <row r="60" spans="1:18">
      <c r="A60" s="15" t="s">
        <v>484</v>
      </c>
      <c r="B60" s="17" t="n">
        <v>2451</v>
      </c>
      <c r="C60" s="18">
        <f>(2056.0/B60*100)</f>
        <v/>
      </c>
      <c r="D60" s="19" t="n">
        <v>395</v>
      </c>
      <c r="E60" s="18" t="n">
        <v>60.5253298</v>
      </c>
      <c r="F60" s="20" t="n">
        <v>2.72955833</v>
      </c>
      <c r="G60" s="18" t="n">
        <v>22.49018365</v>
      </c>
      <c r="H60" s="20" t="n">
        <v>1.96352942</v>
      </c>
      <c r="I60" s="18" t="n">
        <v>0</v>
      </c>
      <c r="J60" s="20" t="n">
        <v>0</v>
      </c>
      <c r="K60" s="18" t="n">
        <v>3.94212783</v>
      </c>
      <c r="L60" s="20" t="n">
        <v>1.57829262</v>
      </c>
      <c r="M60" s="18" t="n">
        <v>0</v>
      </c>
      <c r="N60" s="20" t="n">
        <v>0</v>
      </c>
      <c r="O60" s="18" t="n">
        <v>0</v>
      </c>
      <c r="P60" s="20" t="n">
        <v>0</v>
      </c>
      <c r="Q60" s="18" t="n">
        <v>13.04235872</v>
      </c>
      <c r="R60" s="20" t="n">
        <v>1.980816</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50.42072723</v>
      </c>
      <c r="F63" s="20" t="n">
        <v>2.81523405</v>
      </c>
      <c r="G63" s="18" t="n">
        <v>34.74498046</v>
      </c>
      <c r="H63" s="20" t="n">
        <v>2.68141613</v>
      </c>
      <c r="I63" s="18" t="n">
        <v>0</v>
      </c>
      <c r="J63" s="20" t="n">
        <v>0</v>
      </c>
      <c r="K63" s="18" t="n">
        <v>1.13079379</v>
      </c>
      <c r="L63" s="20" t="n">
        <v>0.43715576</v>
      </c>
      <c r="M63" s="18" t="n">
        <v>0</v>
      </c>
      <c r="N63" s="20" t="n">
        <v>0</v>
      </c>
      <c r="O63" s="18" t="n">
        <v>0</v>
      </c>
      <c r="P63" s="20" t="n">
        <v>0</v>
      </c>
      <c r="Q63" s="18" t="n">
        <v>13.70349852</v>
      </c>
      <c r="R63" s="20" t="n">
        <v>1.57535913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52.17349701</v>
      </c>
      <c r="F66" s="20" t="n">
        <v>2.32881495</v>
      </c>
      <c r="G66" s="18" t="n">
        <v>41.07683937</v>
      </c>
      <c r="H66" s="20" t="n">
        <v>2.26422839</v>
      </c>
      <c r="I66" s="18" t="n">
        <v>0</v>
      </c>
      <c r="J66" s="20" t="n">
        <v>0</v>
      </c>
      <c r="K66" s="18" t="n">
        <v>2.90892389</v>
      </c>
      <c r="L66" s="20" t="n">
        <v>0.97144841</v>
      </c>
      <c r="M66" s="18" t="n">
        <v>0</v>
      </c>
      <c r="N66" s="20" t="n">
        <v>0</v>
      </c>
      <c r="O66" s="18" t="n">
        <v>0</v>
      </c>
      <c r="P66" s="20" t="n">
        <v>0</v>
      </c>
      <c r="Q66" s="18" t="n">
        <v>3.84073973</v>
      </c>
      <c r="R66" s="20" t="n">
        <v>0.94885073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65.88684386</v>
      </c>
      <c r="F69" s="20" t="n">
        <v>3.99140803</v>
      </c>
      <c r="G69" s="18" t="n">
        <v>34.11315614</v>
      </c>
      <c r="H69" s="20" t="n">
        <v>3.99140803</v>
      </c>
      <c r="I69" s="18" t="n">
        <v>0</v>
      </c>
      <c r="J69" s="20" t="n">
        <v>0</v>
      </c>
      <c r="K69" s="18" t="n">
        <v>0</v>
      </c>
      <c r="L69" s="20" t="n">
        <v>0</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45.21516765</v>
      </c>
      <c r="F71" s="20" t="n">
        <v>2.61212276</v>
      </c>
      <c r="G71" s="18" t="n">
        <v>54.28832019</v>
      </c>
      <c r="H71" s="20" t="n">
        <v>2.63461049</v>
      </c>
      <c r="I71" s="18" t="n">
        <v>0</v>
      </c>
      <c r="J71" s="20" t="n">
        <v>0</v>
      </c>
      <c r="K71" s="18" t="n">
        <v>0</v>
      </c>
      <c r="L71" s="20" t="n">
        <v>0</v>
      </c>
      <c r="M71" s="18" t="n">
        <v>0</v>
      </c>
      <c r="N71" s="20" t="n">
        <v>0</v>
      </c>
      <c r="O71" s="18" t="n">
        <v>0</v>
      </c>
      <c r="P71" s="20" t="n">
        <v>0</v>
      </c>
      <c r="Q71" s="18" t="n">
        <v>0.49651216</v>
      </c>
      <c r="R71" s="20" t="n">
        <v>0.34577942</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37.61731659</v>
      </c>
      <c r="F76" s="20" t="n">
        <v>2.86439788</v>
      </c>
      <c r="G76" s="18" t="n">
        <v>55.28331781</v>
      </c>
      <c r="H76" s="20" t="n">
        <v>2.69165736</v>
      </c>
      <c r="I76" s="18" t="n">
        <v>0</v>
      </c>
      <c r="J76" s="20" t="n">
        <v>0</v>
      </c>
      <c r="K76" s="18" t="n">
        <v>1.10295394</v>
      </c>
      <c r="L76" s="20" t="n">
        <v>0.4641875</v>
      </c>
      <c r="M76" s="18" t="n">
        <v>0</v>
      </c>
      <c r="N76" s="20" t="n">
        <v>0</v>
      </c>
      <c r="O76" s="18" t="n">
        <v>0</v>
      </c>
      <c r="P76" s="20" t="n">
        <v>0</v>
      </c>
      <c r="Q76" s="18" t="n">
        <v>5.99641166</v>
      </c>
      <c r="R76" s="20" t="n">
        <v>1.28588347</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21.5987757</v>
      </c>
      <c r="F80" s="20" t="n">
        <v>2.42246432</v>
      </c>
      <c r="G80" s="18" t="n">
        <v>78.4012243</v>
      </c>
      <c r="H80" s="20" t="n">
        <v>2.42246432</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33.76996798</v>
      </c>
      <c r="F81" s="20" t="n">
        <v>3.92219455</v>
      </c>
      <c r="G81" s="18" t="n">
        <v>62.09115896</v>
      </c>
      <c r="H81" s="20" t="n">
        <v>3.54273199</v>
      </c>
      <c r="I81" s="18" t="n">
        <v>0</v>
      </c>
      <c r="J81" s="20" t="n">
        <v>0</v>
      </c>
      <c r="K81" s="18" t="n">
        <v>0.30898446</v>
      </c>
      <c r="L81" s="20" t="n">
        <v>0.31247724</v>
      </c>
      <c r="M81" s="18" t="n">
        <v>0</v>
      </c>
      <c r="N81" s="20" t="n">
        <v>0</v>
      </c>
      <c r="O81" s="18" t="n">
        <v>0</v>
      </c>
      <c r="P81" s="20" t="n">
        <v>0</v>
      </c>
      <c r="Q81" s="18" t="n">
        <v>3.82988859</v>
      </c>
      <c r="R81" s="20" t="n">
        <v>1.77500524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26.55127063</v>
      </c>
      <c r="F44" s="20" t="n">
        <v>2.46579468</v>
      </c>
      <c r="G44" s="18" t="n">
        <v>67.17685493</v>
      </c>
      <c r="H44" s="20" t="n">
        <v>2.98077137</v>
      </c>
      <c r="I44" s="18" t="n">
        <v>0</v>
      </c>
      <c r="J44" s="20" t="n">
        <v>0</v>
      </c>
      <c r="K44" s="18" t="n">
        <v>1.66314298</v>
      </c>
      <c r="L44" s="20" t="n">
        <v>0.62292426</v>
      </c>
      <c r="M44" s="18" t="n">
        <v>0</v>
      </c>
      <c r="N44" s="20" t="n">
        <v>0</v>
      </c>
      <c r="O44" s="18" t="n">
        <v>0.47336123</v>
      </c>
      <c r="P44" s="20" t="n">
        <v>0.33246499</v>
      </c>
      <c r="Q44" s="18" t="n">
        <v>4.13537024</v>
      </c>
      <c r="R44" s="20" t="n">
        <v>1.38541243</v>
      </c>
    </row>
    <row r="45" spans="1:18">
      <c r="A45" s="15" t="s">
        <v>468</v>
      </c>
      <c r="B45" s="17" t="n">
        <v>2670</v>
      </c>
      <c r="C45" s="18">
        <f>(2221.0/B45*100)</f>
        <v/>
      </c>
      <c r="D45" s="19" t="n">
        <v>449</v>
      </c>
      <c r="E45" s="18" t="n">
        <v>42.56377974</v>
      </c>
      <c r="F45" s="20" t="n">
        <v>2.64623564</v>
      </c>
      <c r="G45" s="18" t="n">
        <v>46.89667455</v>
      </c>
      <c r="H45" s="20" t="n">
        <v>2.64292831</v>
      </c>
      <c r="I45" s="18" t="n">
        <v>0</v>
      </c>
      <c r="J45" s="20" t="n">
        <v>0</v>
      </c>
      <c r="K45" s="18" t="n">
        <v>3.49390039</v>
      </c>
      <c r="L45" s="20" t="n">
        <v>1.08984349</v>
      </c>
      <c r="M45" s="18" t="n">
        <v>1.10758971</v>
      </c>
      <c r="N45" s="20" t="n">
        <v>0.51807631</v>
      </c>
      <c r="O45" s="18" t="n">
        <v>1.17560837</v>
      </c>
      <c r="P45" s="20" t="n">
        <v>0.56405681</v>
      </c>
      <c r="Q45" s="18" t="n">
        <v>4.76244723</v>
      </c>
      <c r="R45" s="20" t="n">
        <v>1.00806671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43.15858901</v>
      </c>
      <c r="F57" s="20" t="n">
        <v>2.48320123</v>
      </c>
      <c r="G57" s="18" t="n">
        <v>54.06323266</v>
      </c>
      <c r="H57" s="20" t="n">
        <v>2.48724208</v>
      </c>
      <c r="I57" s="18" t="n">
        <v>0</v>
      </c>
      <c r="J57" s="20" t="n">
        <v>0</v>
      </c>
      <c r="K57" s="18" t="n">
        <v>0.6146513300000001</v>
      </c>
      <c r="L57" s="20" t="n">
        <v>0.34802585</v>
      </c>
      <c r="M57" s="18" t="n">
        <v>0</v>
      </c>
      <c r="N57" s="20" t="n">
        <v>0</v>
      </c>
      <c r="O57" s="18" t="n">
        <v>0.22140306</v>
      </c>
      <c r="P57" s="20" t="n">
        <v>0.22195502</v>
      </c>
      <c r="Q57" s="18" t="n">
        <v>1.94212393</v>
      </c>
      <c r="R57" s="20" t="n">
        <v>0.58322644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30.17630202</v>
      </c>
      <c r="F59" s="20" t="n">
        <v>2.68200055</v>
      </c>
      <c r="G59" s="18" t="n">
        <v>67.68825556</v>
      </c>
      <c r="H59" s="20" t="n">
        <v>2.69329713</v>
      </c>
      <c r="I59" s="18" t="n">
        <v>0</v>
      </c>
      <c r="J59" s="20" t="n">
        <v>0</v>
      </c>
      <c r="K59" s="18" t="n">
        <v>0</v>
      </c>
      <c r="L59" s="20" t="n">
        <v>0</v>
      </c>
      <c r="M59" s="18" t="n">
        <v>0</v>
      </c>
      <c r="N59" s="20" t="n">
        <v>0</v>
      </c>
      <c r="O59" s="18" t="n">
        <v>0.83196305</v>
      </c>
      <c r="P59" s="20" t="n">
        <v>0.48181465</v>
      </c>
      <c r="Q59" s="18" t="n">
        <v>1.30347937</v>
      </c>
      <c r="R59" s="20" t="n">
        <v>0.56538444</v>
      </c>
    </row>
    <row r="60" spans="1:18">
      <c r="A60" s="15" t="s">
        <v>484</v>
      </c>
      <c r="B60" s="17" t="n">
        <v>2451</v>
      </c>
      <c r="C60" s="18">
        <f>(2056.0/B60*100)</f>
        <v/>
      </c>
      <c r="D60" s="19" t="n">
        <v>395</v>
      </c>
      <c r="E60" s="18" t="n">
        <v>31.52508679</v>
      </c>
      <c r="F60" s="20" t="n">
        <v>2.44281811</v>
      </c>
      <c r="G60" s="18" t="n">
        <v>56.76818737</v>
      </c>
      <c r="H60" s="20" t="n">
        <v>2.35779697</v>
      </c>
      <c r="I60" s="18" t="n">
        <v>0</v>
      </c>
      <c r="J60" s="20" t="n">
        <v>0</v>
      </c>
      <c r="K60" s="18" t="n">
        <v>3.94212783</v>
      </c>
      <c r="L60" s="20" t="n">
        <v>1.57829262</v>
      </c>
      <c r="M60" s="18" t="n">
        <v>0</v>
      </c>
      <c r="N60" s="20" t="n">
        <v>0</v>
      </c>
      <c r="O60" s="18" t="n">
        <v>2.32488821</v>
      </c>
      <c r="P60" s="20" t="n">
        <v>0.9989625</v>
      </c>
      <c r="Q60" s="18" t="n">
        <v>5.43970979</v>
      </c>
      <c r="R60" s="20" t="n">
        <v>1.30403648</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42.26713959</v>
      </c>
      <c r="F63" s="20" t="n">
        <v>2.49387715</v>
      </c>
      <c r="G63" s="18" t="n">
        <v>51.90444486</v>
      </c>
      <c r="H63" s="20" t="n">
        <v>2.63270039</v>
      </c>
      <c r="I63" s="18" t="n">
        <v>0</v>
      </c>
      <c r="J63" s="20" t="n">
        <v>0</v>
      </c>
      <c r="K63" s="18" t="n">
        <v>1.13079379</v>
      </c>
      <c r="L63" s="20" t="n">
        <v>0.43715576</v>
      </c>
      <c r="M63" s="18" t="n">
        <v>0</v>
      </c>
      <c r="N63" s="20" t="n">
        <v>0</v>
      </c>
      <c r="O63" s="18" t="n">
        <v>0.1769273</v>
      </c>
      <c r="P63" s="20" t="n">
        <v>0.17668244</v>
      </c>
      <c r="Q63" s="18" t="n">
        <v>4.52069445</v>
      </c>
      <c r="R63" s="20" t="n">
        <v>1.04848583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18.30348374</v>
      </c>
      <c r="F66" s="20" t="n">
        <v>1.96432873</v>
      </c>
      <c r="G66" s="18" t="n">
        <v>75.57222615000001</v>
      </c>
      <c r="H66" s="20" t="n">
        <v>2.23743234</v>
      </c>
      <c r="I66" s="18" t="n">
        <v>0</v>
      </c>
      <c r="J66" s="20" t="n">
        <v>0</v>
      </c>
      <c r="K66" s="18" t="n">
        <v>3.22914486</v>
      </c>
      <c r="L66" s="20" t="n">
        <v>0.97783466</v>
      </c>
      <c r="M66" s="18" t="n">
        <v>1.36922297</v>
      </c>
      <c r="N66" s="20" t="n">
        <v>0.41475881</v>
      </c>
      <c r="O66" s="18" t="n">
        <v>0</v>
      </c>
      <c r="P66" s="20" t="n">
        <v>0</v>
      </c>
      <c r="Q66" s="18" t="n">
        <v>1.52592228</v>
      </c>
      <c r="R66" s="20" t="n">
        <v>0.65912031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27.91678662</v>
      </c>
      <c r="F69" s="20" t="n">
        <v>4.33355256</v>
      </c>
      <c r="G69" s="18" t="n">
        <v>72.08321338</v>
      </c>
      <c r="H69" s="20" t="n">
        <v>4.33355256</v>
      </c>
      <c r="I69" s="18" t="n">
        <v>0</v>
      </c>
      <c r="J69" s="20" t="n">
        <v>0</v>
      </c>
      <c r="K69" s="18" t="n">
        <v>0</v>
      </c>
      <c r="L69" s="20" t="n">
        <v>0</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28.18927637</v>
      </c>
      <c r="F71" s="20" t="n">
        <v>2.53665695</v>
      </c>
      <c r="G71" s="18" t="n">
        <v>71.57072334999999</v>
      </c>
      <c r="H71" s="20" t="n">
        <v>2.58167036</v>
      </c>
      <c r="I71" s="18" t="n">
        <v>0</v>
      </c>
      <c r="J71" s="20" t="n">
        <v>0</v>
      </c>
      <c r="K71" s="18" t="n">
        <v>0</v>
      </c>
      <c r="L71" s="20" t="n">
        <v>0</v>
      </c>
      <c r="M71" s="18" t="n">
        <v>0</v>
      </c>
      <c r="N71" s="20" t="n">
        <v>0</v>
      </c>
      <c r="O71" s="18" t="n">
        <v>0</v>
      </c>
      <c r="P71" s="20" t="n">
        <v>0</v>
      </c>
      <c r="Q71" s="18" t="n">
        <v>0.24000028</v>
      </c>
      <c r="R71" s="20" t="n">
        <v>0.23646314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15.83551486</v>
      </c>
      <c r="F76" s="20" t="n">
        <v>1.82971299</v>
      </c>
      <c r="G76" s="18" t="n">
        <v>81.01090803</v>
      </c>
      <c r="H76" s="20" t="n">
        <v>2.03017273</v>
      </c>
      <c r="I76" s="18" t="n">
        <v>0</v>
      </c>
      <c r="J76" s="20" t="n">
        <v>0</v>
      </c>
      <c r="K76" s="18" t="n">
        <v>1.10295394</v>
      </c>
      <c r="L76" s="20" t="n">
        <v>0.4641875</v>
      </c>
      <c r="M76" s="18" t="n">
        <v>0</v>
      </c>
      <c r="N76" s="20" t="n">
        <v>0</v>
      </c>
      <c r="O76" s="18" t="n">
        <v>0</v>
      </c>
      <c r="P76" s="20" t="n">
        <v>0</v>
      </c>
      <c r="Q76" s="18" t="n">
        <v>2.05062318</v>
      </c>
      <c r="R76" s="20" t="n">
        <v>0.8284006</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10.64335223</v>
      </c>
      <c r="F80" s="20" t="n">
        <v>1.51601961</v>
      </c>
      <c r="G80" s="18" t="n">
        <v>89.35664777</v>
      </c>
      <c r="H80" s="20" t="n">
        <v>1.51601961</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11.3092642</v>
      </c>
      <c r="F81" s="20" t="n">
        <v>2.62256042</v>
      </c>
      <c r="G81" s="18" t="n">
        <v>83.45032333</v>
      </c>
      <c r="H81" s="20" t="n">
        <v>3.42105651</v>
      </c>
      <c r="I81" s="18" t="n">
        <v>0</v>
      </c>
      <c r="J81" s="20" t="n">
        <v>0</v>
      </c>
      <c r="K81" s="18" t="n">
        <v>0.30898446</v>
      </c>
      <c r="L81" s="20" t="n">
        <v>0.31247724</v>
      </c>
      <c r="M81" s="18" t="n">
        <v>0</v>
      </c>
      <c r="N81" s="20" t="n">
        <v>0</v>
      </c>
      <c r="O81" s="18" t="n">
        <v>1.10153942</v>
      </c>
      <c r="P81" s="20" t="n">
        <v>1.06012818</v>
      </c>
      <c r="Q81" s="18" t="n">
        <v>3.82988859</v>
      </c>
      <c r="R81" s="20" t="n">
        <v>1.77500524</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3.51082079</v>
      </c>
      <c r="F44" s="20" t="n">
        <v>0.96616633</v>
      </c>
      <c r="G44" s="18" t="n">
        <v>92.11960177</v>
      </c>
      <c r="H44" s="20" t="n">
        <v>1.255516</v>
      </c>
      <c r="I44" s="18" t="n">
        <v>0</v>
      </c>
      <c r="J44" s="20" t="n">
        <v>0</v>
      </c>
      <c r="K44" s="18" t="n">
        <v>1.74367393</v>
      </c>
      <c r="L44" s="20" t="n">
        <v>0.6287547</v>
      </c>
      <c r="M44" s="18" t="n">
        <v>0</v>
      </c>
      <c r="N44" s="20" t="n">
        <v>0</v>
      </c>
      <c r="O44" s="18" t="n">
        <v>0.14941241</v>
      </c>
      <c r="P44" s="20" t="n">
        <v>0.15054534</v>
      </c>
      <c r="Q44" s="18" t="n">
        <v>2.47649109</v>
      </c>
      <c r="R44" s="20" t="n">
        <v>0.653919</v>
      </c>
    </row>
    <row r="45" spans="1:18">
      <c r="A45" s="15" t="s">
        <v>468</v>
      </c>
      <c r="B45" s="17" t="n">
        <v>2670</v>
      </c>
      <c r="C45" s="18">
        <f>(2221.0/B45*100)</f>
        <v/>
      </c>
      <c r="D45" s="19" t="n">
        <v>449</v>
      </c>
      <c r="E45" s="18" t="n">
        <v>10.4580736</v>
      </c>
      <c r="F45" s="20" t="n">
        <v>1.71254362</v>
      </c>
      <c r="G45" s="18" t="n">
        <v>78.51381855</v>
      </c>
      <c r="H45" s="20" t="n">
        <v>2.06285827</v>
      </c>
      <c r="I45" s="18" t="n">
        <v>0</v>
      </c>
      <c r="J45" s="20" t="n">
        <v>0</v>
      </c>
      <c r="K45" s="18" t="n">
        <v>4.01269703</v>
      </c>
      <c r="L45" s="20" t="n">
        <v>1.14434173</v>
      </c>
      <c r="M45" s="18" t="n">
        <v>3.61067868</v>
      </c>
      <c r="N45" s="20" t="n">
        <v>0.98131208</v>
      </c>
      <c r="O45" s="18" t="n">
        <v>0</v>
      </c>
      <c r="P45" s="20" t="n">
        <v>0</v>
      </c>
      <c r="Q45" s="18" t="n">
        <v>3.40473213</v>
      </c>
      <c r="R45" s="20" t="n">
        <v>0.90138894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7.03180491</v>
      </c>
      <c r="F57" s="20" t="n">
        <v>1.51813024</v>
      </c>
      <c r="G57" s="18" t="n">
        <v>88.97488559</v>
      </c>
      <c r="H57" s="20" t="n">
        <v>1.6593107</v>
      </c>
      <c r="I57" s="18" t="n">
        <v>0</v>
      </c>
      <c r="J57" s="20" t="n">
        <v>0</v>
      </c>
      <c r="K57" s="18" t="n">
        <v>1.23161041</v>
      </c>
      <c r="L57" s="20" t="n">
        <v>0.46699892</v>
      </c>
      <c r="M57" s="18" t="n">
        <v>0</v>
      </c>
      <c r="N57" s="20" t="n">
        <v>0</v>
      </c>
      <c r="O57" s="18" t="n">
        <v>0</v>
      </c>
      <c r="P57" s="20" t="n">
        <v>0</v>
      </c>
      <c r="Q57" s="18" t="n">
        <v>2.7616991</v>
      </c>
      <c r="R57" s="20" t="n">
        <v>0.81549465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11.80974564</v>
      </c>
      <c r="F59" s="20" t="n">
        <v>2.01749425</v>
      </c>
      <c r="G59" s="18" t="n">
        <v>83.89276834</v>
      </c>
      <c r="H59" s="20" t="n">
        <v>2.1251933</v>
      </c>
      <c r="I59" s="18" t="n">
        <v>0</v>
      </c>
      <c r="J59" s="20" t="n">
        <v>0</v>
      </c>
      <c r="K59" s="18" t="n">
        <v>0</v>
      </c>
      <c r="L59" s="20" t="n">
        <v>0</v>
      </c>
      <c r="M59" s="18" t="n">
        <v>0</v>
      </c>
      <c r="N59" s="20" t="n">
        <v>0</v>
      </c>
      <c r="O59" s="18" t="n">
        <v>0</v>
      </c>
      <c r="P59" s="20" t="n">
        <v>0</v>
      </c>
      <c r="Q59" s="18" t="n">
        <v>4.29748602</v>
      </c>
      <c r="R59" s="20" t="n">
        <v>0.93384187</v>
      </c>
    </row>
    <row r="60" spans="1:18">
      <c r="A60" s="15" t="s">
        <v>484</v>
      </c>
      <c r="B60" s="17" t="n">
        <v>2451</v>
      </c>
      <c r="C60" s="18">
        <f>(2056.0/B60*100)</f>
        <v/>
      </c>
      <c r="D60" s="19" t="n">
        <v>395</v>
      </c>
      <c r="E60" s="18" t="n">
        <v>5.51612656</v>
      </c>
      <c r="F60" s="20" t="n">
        <v>1.36725986</v>
      </c>
      <c r="G60" s="18" t="n">
        <v>76.20139551</v>
      </c>
      <c r="H60" s="20" t="n">
        <v>2.48123554</v>
      </c>
      <c r="I60" s="18" t="n">
        <v>0</v>
      </c>
      <c r="J60" s="20" t="n">
        <v>0</v>
      </c>
      <c r="K60" s="18" t="n">
        <v>4.78730864</v>
      </c>
      <c r="L60" s="20" t="n">
        <v>1.61921972</v>
      </c>
      <c r="M60" s="18" t="n">
        <v>0.23853537</v>
      </c>
      <c r="N60" s="20" t="n">
        <v>0.2356148</v>
      </c>
      <c r="O60" s="18" t="n">
        <v>0</v>
      </c>
      <c r="P60" s="20" t="n">
        <v>0</v>
      </c>
      <c r="Q60" s="18" t="n">
        <v>13.25663393</v>
      </c>
      <c r="R60" s="20" t="n">
        <v>2.15897453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5.48078765</v>
      </c>
      <c r="F63" s="20" t="n">
        <v>1.18296228</v>
      </c>
      <c r="G63" s="18" t="n">
        <v>74.93751232</v>
      </c>
      <c r="H63" s="20" t="n">
        <v>2.31363042</v>
      </c>
      <c r="I63" s="18" t="n">
        <v>0</v>
      </c>
      <c r="J63" s="20" t="n">
        <v>0</v>
      </c>
      <c r="K63" s="18" t="n">
        <v>1.35624179</v>
      </c>
      <c r="L63" s="20" t="n">
        <v>0.49161486</v>
      </c>
      <c r="M63" s="18" t="n">
        <v>0</v>
      </c>
      <c r="N63" s="20" t="n">
        <v>0</v>
      </c>
      <c r="O63" s="18" t="n">
        <v>0</v>
      </c>
      <c r="P63" s="20" t="n">
        <v>0</v>
      </c>
      <c r="Q63" s="18" t="n">
        <v>18.22545824</v>
      </c>
      <c r="R63" s="20" t="n">
        <v>2.12998952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2.61001312</v>
      </c>
      <c r="F66" s="20" t="n">
        <v>0.82614848</v>
      </c>
      <c r="G66" s="18" t="n">
        <v>88.92585524</v>
      </c>
      <c r="H66" s="20" t="n">
        <v>1.55012796</v>
      </c>
      <c r="I66" s="18" t="n">
        <v>0</v>
      </c>
      <c r="J66" s="20" t="n">
        <v>0</v>
      </c>
      <c r="K66" s="18" t="n">
        <v>4.25242129</v>
      </c>
      <c r="L66" s="20" t="n">
        <v>1.10169247</v>
      </c>
      <c r="M66" s="18" t="n">
        <v>0</v>
      </c>
      <c r="N66" s="20" t="n">
        <v>0</v>
      </c>
      <c r="O66" s="18" t="n">
        <v>0</v>
      </c>
      <c r="P66" s="20" t="n">
        <v>0</v>
      </c>
      <c r="Q66" s="18" t="n">
        <v>4.21171035</v>
      </c>
      <c r="R66" s="20" t="n">
        <v>0.83587274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5.71426369</v>
      </c>
      <c r="F69" s="20" t="n">
        <v>2.69675261</v>
      </c>
      <c r="G69" s="18" t="n">
        <v>93.40598964</v>
      </c>
      <c r="H69" s="20" t="n">
        <v>2.75345048</v>
      </c>
      <c r="I69" s="18" t="n">
        <v>0</v>
      </c>
      <c r="J69" s="20" t="n">
        <v>0</v>
      </c>
      <c r="K69" s="18" t="n">
        <v>0</v>
      </c>
      <c r="L69" s="20" t="n">
        <v>0</v>
      </c>
      <c r="M69" s="18" t="n">
        <v>0</v>
      </c>
      <c r="N69" s="20" t="n">
        <v>0</v>
      </c>
      <c r="O69" s="18" t="n">
        <v>0</v>
      </c>
      <c r="P69" s="20" t="n">
        <v>0</v>
      </c>
      <c r="Q69" s="18" t="n">
        <v>0.87974667</v>
      </c>
      <c r="R69" s="20" t="n">
        <v>0.67511449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9.265340780000001</v>
      </c>
      <c r="F71" s="20" t="n">
        <v>1.35180634</v>
      </c>
      <c r="G71" s="18" t="n">
        <v>90.48233337000001</v>
      </c>
      <c r="H71" s="20" t="n">
        <v>1.3754584</v>
      </c>
      <c r="I71" s="18" t="n">
        <v>0</v>
      </c>
      <c r="J71" s="20" t="n">
        <v>0</v>
      </c>
      <c r="K71" s="18" t="n">
        <v>0.25232585</v>
      </c>
      <c r="L71" s="20" t="n">
        <v>0.25096004</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1.33073336</v>
      </c>
      <c r="F76" s="20" t="n">
        <v>0.6311907</v>
      </c>
      <c r="G76" s="18" t="n">
        <v>92.69337720999999</v>
      </c>
      <c r="H76" s="20" t="n">
        <v>1.52254105</v>
      </c>
      <c r="I76" s="18" t="n">
        <v>0</v>
      </c>
      <c r="J76" s="20" t="n">
        <v>0</v>
      </c>
      <c r="K76" s="18" t="n">
        <v>1.68364642</v>
      </c>
      <c r="L76" s="20" t="n">
        <v>0.62401327</v>
      </c>
      <c r="M76" s="18" t="n">
        <v>0</v>
      </c>
      <c r="N76" s="20" t="n">
        <v>0</v>
      </c>
      <c r="O76" s="18" t="n">
        <v>0</v>
      </c>
      <c r="P76" s="20" t="n">
        <v>0</v>
      </c>
      <c r="Q76" s="18" t="n">
        <v>4.29224301</v>
      </c>
      <c r="R76" s="20" t="n">
        <v>1.22900322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0.75644619</v>
      </c>
      <c r="F80" s="20" t="n">
        <v>0.32551419</v>
      </c>
      <c r="G80" s="18" t="n">
        <v>98.06320002</v>
      </c>
      <c r="H80" s="20" t="n">
        <v>0.7454341799999999</v>
      </c>
      <c r="I80" s="18" t="n">
        <v>0</v>
      </c>
      <c r="J80" s="20" t="n">
        <v>0</v>
      </c>
      <c r="K80" s="18" t="n">
        <v>0</v>
      </c>
      <c r="L80" s="20" t="n">
        <v>0</v>
      </c>
      <c r="M80" s="18" t="n">
        <v>0</v>
      </c>
      <c r="N80" s="20" t="n">
        <v>0</v>
      </c>
      <c r="O80" s="18" t="n">
        <v>0</v>
      </c>
      <c r="P80" s="20" t="n">
        <v>0</v>
      </c>
      <c r="Q80" s="18" t="n">
        <v>1.1803538</v>
      </c>
      <c r="R80" s="20" t="n">
        <v>0.68824617</v>
      </c>
    </row>
    <row r="81" spans="1:18">
      <c r="A81" s="15" t="s">
        <v>505</v>
      </c>
      <c r="B81" s="17" t="n">
        <v>870</v>
      </c>
      <c r="C81" s="18">
        <f>(725.0/B81*100)</f>
        <v/>
      </c>
      <c r="D81" s="19" t="n">
        <v>145</v>
      </c>
      <c r="E81" s="18" t="n">
        <v>1.86144407</v>
      </c>
      <c r="F81" s="20" t="n">
        <v>1.12399807</v>
      </c>
      <c r="G81" s="18" t="n">
        <v>93.58471858</v>
      </c>
      <c r="H81" s="20" t="n">
        <v>1.64353964</v>
      </c>
      <c r="I81" s="18" t="n">
        <v>0</v>
      </c>
      <c r="J81" s="20" t="n">
        <v>0</v>
      </c>
      <c r="K81" s="18" t="n">
        <v>0.30898446</v>
      </c>
      <c r="L81" s="20" t="n">
        <v>0.31247724</v>
      </c>
      <c r="M81" s="18" t="n">
        <v>0</v>
      </c>
      <c r="N81" s="20" t="n">
        <v>0</v>
      </c>
      <c r="O81" s="18" t="n">
        <v>0</v>
      </c>
      <c r="P81" s="20" t="n">
        <v>0</v>
      </c>
      <c r="Q81" s="18" t="n">
        <v>4.24485289</v>
      </c>
      <c r="R81" s="20" t="n">
        <v>1.96512708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13.38038442</v>
      </c>
      <c r="F44" s="20" t="n">
        <v>1.82008519</v>
      </c>
      <c r="G44" s="18" t="n">
        <v>82.77644042999999</v>
      </c>
      <c r="H44" s="20" t="n">
        <v>2.04011081</v>
      </c>
      <c r="I44" s="18" t="n">
        <v>0</v>
      </c>
      <c r="J44" s="20" t="n">
        <v>0</v>
      </c>
      <c r="K44" s="18" t="n">
        <v>1.74367393</v>
      </c>
      <c r="L44" s="20" t="n">
        <v>0.6287547</v>
      </c>
      <c r="M44" s="18" t="n">
        <v>0</v>
      </c>
      <c r="N44" s="20" t="n">
        <v>0</v>
      </c>
      <c r="O44" s="18" t="n">
        <v>1.289907</v>
      </c>
      <c r="P44" s="20" t="n">
        <v>0.5819587899999999</v>
      </c>
      <c r="Q44" s="18" t="n">
        <v>0.80959422</v>
      </c>
      <c r="R44" s="20" t="n">
        <v>0.37686715</v>
      </c>
    </row>
    <row r="45" spans="1:18">
      <c r="A45" s="15" t="s">
        <v>468</v>
      </c>
      <c r="B45" s="17" t="n">
        <v>2670</v>
      </c>
      <c r="C45" s="18">
        <f>(2221.0/B45*100)</f>
        <v/>
      </c>
      <c r="D45" s="19" t="n">
        <v>449</v>
      </c>
      <c r="E45" s="18" t="n">
        <v>43.40625266</v>
      </c>
      <c r="F45" s="20" t="n">
        <v>2.28233959</v>
      </c>
      <c r="G45" s="18" t="n">
        <v>47.0849414</v>
      </c>
      <c r="H45" s="20" t="n">
        <v>2.28550312</v>
      </c>
      <c r="I45" s="18" t="n">
        <v>0</v>
      </c>
      <c r="J45" s="20" t="n">
        <v>0</v>
      </c>
      <c r="K45" s="18" t="n">
        <v>4.01269703</v>
      </c>
      <c r="L45" s="20" t="n">
        <v>1.14434173</v>
      </c>
      <c r="M45" s="18" t="n">
        <v>0.4964399</v>
      </c>
      <c r="N45" s="20" t="n">
        <v>0.32492651</v>
      </c>
      <c r="O45" s="18" t="n">
        <v>3.38325668</v>
      </c>
      <c r="P45" s="20" t="n">
        <v>1.12689467</v>
      </c>
      <c r="Q45" s="18" t="n">
        <v>1.61641234</v>
      </c>
      <c r="R45" s="20" t="n">
        <v>0.67146628</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30.4334265</v>
      </c>
      <c r="F57" s="20" t="n">
        <v>2.26582019</v>
      </c>
      <c r="G57" s="18" t="n">
        <v>67.43290177999999</v>
      </c>
      <c r="H57" s="20" t="n">
        <v>2.27662239</v>
      </c>
      <c r="I57" s="18" t="n">
        <v>0</v>
      </c>
      <c r="J57" s="20" t="n">
        <v>0</v>
      </c>
      <c r="K57" s="18" t="n">
        <v>1.23161041</v>
      </c>
      <c r="L57" s="20" t="n">
        <v>0.46699892</v>
      </c>
      <c r="M57" s="18" t="n">
        <v>0</v>
      </c>
      <c r="N57" s="20" t="n">
        <v>0</v>
      </c>
      <c r="O57" s="18" t="n">
        <v>0</v>
      </c>
      <c r="P57" s="20" t="n">
        <v>0</v>
      </c>
      <c r="Q57" s="18" t="n">
        <v>0.90206131</v>
      </c>
      <c r="R57" s="20" t="n">
        <v>0.42645985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34.87020946</v>
      </c>
      <c r="F59" s="20" t="n">
        <v>3.0897786</v>
      </c>
      <c r="G59" s="18" t="n">
        <v>62.93068852</v>
      </c>
      <c r="H59" s="20" t="n">
        <v>3.03033748</v>
      </c>
      <c r="I59" s="18" t="n">
        <v>0</v>
      </c>
      <c r="J59" s="20" t="n">
        <v>0</v>
      </c>
      <c r="K59" s="18" t="n">
        <v>0</v>
      </c>
      <c r="L59" s="20" t="n">
        <v>0</v>
      </c>
      <c r="M59" s="18" t="n">
        <v>0</v>
      </c>
      <c r="N59" s="20" t="n">
        <v>0</v>
      </c>
      <c r="O59" s="18" t="n">
        <v>2.19910202</v>
      </c>
      <c r="P59" s="20" t="n">
        <v>1.06417437</v>
      </c>
      <c r="Q59" s="18" t="n">
        <v>0</v>
      </c>
      <c r="R59" s="20" t="n">
        <v>0</v>
      </c>
    </row>
    <row r="60" spans="1:18">
      <c r="A60" s="15" t="s">
        <v>484</v>
      </c>
      <c r="B60" s="17" t="n">
        <v>2451</v>
      </c>
      <c r="C60" s="18">
        <f>(2056.0/B60*100)</f>
        <v/>
      </c>
      <c r="D60" s="19" t="n">
        <v>395</v>
      </c>
      <c r="E60" s="18" t="n">
        <v>44.22123257</v>
      </c>
      <c r="F60" s="20" t="n">
        <v>3.18946045</v>
      </c>
      <c r="G60" s="18" t="n">
        <v>35.70501564</v>
      </c>
      <c r="H60" s="20" t="n">
        <v>2.76968797</v>
      </c>
      <c r="I60" s="18" t="n">
        <v>0</v>
      </c>
      <c r="J60" s="20" t="n">
        <v>0</v>
      </c>
      <c r="K60" s="18" t="n">
        <v>5.29832072</v>
      </c>
      <c r="L60" s="20" t="n">
        <v>1.70692513</v>
      </c>
      <c r="M60" s="18" t="n">
        <v>0</v>
      </c>
      <c r="N60" s="20" t="n">
        <v>0</v>
      </c>
      <c r="O60" s="18" t="n">
        <v>2.71820738</v>
      </c>
      <c r="P60" s="20" t="n">
        <v>1.08063403</v>
      </c>
      <c r="Q60" s="18" t="n">
        <v>12.0572237</v>
      </c>
      <c r="R60" s="20" t="n">
        <v>2.26088532</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44.98139849</v>
      </c>
      <c r="F63" s="20" t="n">
        <v>2.70925686</v>
      </c>
      <c r="G63" s="18" t="n">
        <v>47.52202296</v>
      </c>
      <c r="H63" s="20" t="n">
        <v>2.7801637</v>
      </c>
      <c r="I63" s="18" t="n">
        <v>0</v>
      </c>
      <c r="J63" s="20" t="n">
        <v>0</v>
      </c>
      <c r="K63" s="18" t="n">
        <v>1.35624179</v>
      </c>
      <c r="L63" s="20" t="n">
        <v>0.49161486</v>
      </c>
      <c r="M63" s="18" t="n">
        <v>0</v>
      </c>
      <c r="N63" s="20" t="n">
        <v>0</v>
      </c>
      <c r="O63" s="18" t="n">
        <v>1.59676309</v>
      </c>
      <c r="P63" s="20" t="n">
        <v>0.71541431</v>
      </c>
      <c r="Q63" s="18" t="n">
        <v>4.54357368</v>
      </c>
      <c r="R63" s="20" t="n">
        <v>1.05588571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29.79794821</v>
      </c>
      <c r="F66" s="20" t="n">
        <v>2.39612716</v>
      </c>
      <c r="G66" s="18" t="n">
        <v>62.8026481</v>
      </c>
      <c r="H66" s="20" t="n">
        <v>2.54320823</v>
      </c>
      <c r="I66" s="18" t="n">
        <v>0</v>
      </c>
      <c r="J66" s="20" t="n">
        <v>0</v>
      </c>
      <c r="K66" s="18" t="n">
        <v>4.25242129</v>
      </c>
      <c r="L66" s="20" t="n">
        <v>1.10169247</v>
      </c>
      <c r="M66" s="18" t="n">
        <v>1.23712757</v>
      </c>
      <c r="N66" s="20" t="n">
        <v>0.5244650199999999</v>
      </c>
      <c r="O66" s="18" t="n">
        <v>0</v>
      </c>
      <c r="P66" s="20" t="n">
        <v>0</v>
      </c>
      <c r="Q66" s="18" t="n">
        <v>1.90985482</v>
      </c>
      <c r="R66" s="20" t="n">
        <v>0.70332719</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45.33638872</v>
      </c>
      <c r="F69" s="20" t="n">
        <v>5.20251466</v>
      </c>
      <c r="G69" s="18" t="n">
        <v>53.78386461</v>
      </c>
      <c r="H69" s="20" t="n">
        <v>5.07500181</v>
      </c>
      <c r="I69" s="18" t="n">
        <v>0</v>
      </c>
      <c r="J69" s="20" t="n">
        <v>0</v>
      </c>
      <c r="K69" s="18" t="n">
        <v>0</v>
      </c>
      <c r="L69" s="20" t="n">
        <v>0</v>
      </c>
      <c r="M69" s="18" t="n">
        <v>0</v>
      </c>
      <c r="N69" s="20" t="n">
        <v>0</v>
      </c>
      <c r="O69" s="18" t="n">
        <v>0</v>
      </c>
      <c r="P69" s="20" t="n">
        <v>0</v>
      </c>
      <c r="Q69" s="18" t="n">
        <v>0.87974667</v>
      </c>
      <c r="R69" s="20" t="n">
        <v>0.67511449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29.37091829</v>
      </c>
      <c r="F71" s="20" t="n">
        <v>1.948431</v>
      </c>
      <c r="G71" s="18" t="n">
        <v>69.89922022</v>
      </c>
      <c r="H71" s="20" t="n">
        <v>1.96650477</v>
      </c>
      <c r="I71" s="18" t="n">
        <v>0</v>
      </c>
      <c r="J71" s="20" t="n">
        <v>0</v>
      </c>
      <c r="K71" s="18" t="n">
        <v>0.25232585</v>
      </c>
      <c r="L71" s="20" t="n">
        <v>0.25096004</v>
      </c>
      <c r="M71" s="18" t="n">
        <v>0</v>
      </c>
      <c r="N71" s="20" t="n">
        <v>0</v>
      </c>
      <c r="O71" s="18" t="n">
        <v>0</v>
      </c>
      <c r="P71" s="20" t="n">
        <v>0</v>
      </c>
      <c r="Q71" s="18" t="n">
        <v>0.47753563</v>
      </c>
      <c r="R71" s="20" t="n">
        <v>0.33379663</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15.21619473</v>
      </c>
      <c r="F76" s="20" t="n">
        <v>1.87850806</v>
      </c>
      <c r="G76" s="18" t="n">
        <v>79.59764957</v>
      </c>
      <c r="H76" s="20" t="n">
        <v>2.07395405</v>
      </c>
      <c r="I76" s="18" t="n">
        <v>0</v>
      </c>
      <c r="J76" s="20" t="n">
        <v>0</v>
      </c>
      <c r="K76" s="18" t="n">
        <v>1.68364642</v>
      </c>
      <c r="L76" s="20" t="n">
        <v>0.62401327</v>
      </c>
      <c r="M76" s="18" t="n">
        <v>0</v>
      </c>
      <c r="N76" s="20" t="n">
        <v>0</v>
      </c>
      <c r="O76" s="18" t="n">
        <v>0</v>
      </c>
      <c r="P76" s="20" t="n">
        <v>0</v>
      </c>
      <c r="Q76" s="18" t="n">
        <v>3.50250929</v>
      </c>
      <c r="R76" s="20" t="n">
        <v>1.17985771</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20.20846454</v>
      </c>
      <c r="F80" s="20" t="n">
        <v>1.76778345</v>
      </c>
      <c r="G80" s="18" t="n">
        <v>79.79153546000001</v>
      </c>
      <c r="H80" s="20" t="n">
        <v>1.76778345</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25.18675389</v>
      </c>
      <c r="F81" s="20" t="n">
        <v>3.56633441</v>
      </c>
      <c r="G81" s="18" t="n">
        <v>72.23962792</v>
      </c>
      <c r="H81" s="20" t="n">
        <v>3.76521163</v>
      </c>
      <c r="I81" s="18" t="n">
        <v>0</v>
      </c>
      <c r="J81" s="20" t="n">
        <v>0</v>
      </c>
      <c r="K81" s="18" t="n">
        <v>0.30898446</v>
      </c>
      <c r="L81" s="20" t="n">
        <v>0.31247724</v>
      </c>
      <c r="M81" s="18" t="n">
        <v>0</v>
      </c>
      <c r="N81" s="20" t="n">
        <v>0</v>
      </c>
      <c r="O81" s="18" t="n">
        <v>0</v>
      </c>
      <c r="P81" s="20" t="n">
        <v>0</v>
      </c>
      <c r="Q81" s="18" t="n">
        <v>2.26463372</v>
      </c>
      <c r="R81" s="20" t="n">
        <v>1.29789613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24.98286993</v>
      </c>
      <c r="F44" s="20" t="n">
        <v>2.37758392</v>
      </c>
      <c r="G44" s="18" t="n">
        <v>70.02624484</v>
      </c>
      <c r="H44" s="20" t="n">
        <v>2.5974848</v>
      </c>
      <c r="I44" s="18" t="n">
        <v>0</v>
      </c>
      <c r="J44" s="20" t="n">
        <v>0</v>
      </c>
      <c r="K44" s="18" t="n">
        <v>1.9371335</v>
      </c>
      <c r="L44" s="20" t="n">
        <v>0.65657223</v>
      </c>
      <c r="M44" s="18" t="n">
        <v>0</v>
      </c>
      <c r="N44" s="20" t="n">
        <v>0</v>
      </c>
      <c r="O44" s="18" t="n">
        <v>0.13927998</v>
      </c>
      <c r="P44" s="20" t="n">
        <v>0.19629211</v>
      </c>
      <c r="Q44" s="18" t="n">
        <v>2.91447174</v>
      </c>
      <c r="R44" s="20" t="n">
        <v>0.87266449</v>
      </c>
    </row>
    <row r="45" spans="1:18">
      <c r="A45" s="15" t="s">
        <v>468</v>
      </c>
      <c r="B45" s="17" t="n">
        <v>2670</v>
      </c>
      <c r="C45" s="18">
        <f>(2221.0/B45*100)</f>
        <v/>
      </c>
      <c r="D45" s="19" t="n">
        <v>449</v>
      </c>
      <c r="E45" s="18" t="n">
        <v>24.0470859</v>
      </c>
      <c r="F45" s="20" t="n">
        <v>2.62887326</v>
      </c>
      <c r="G45" s="18" t="n">
        <v>63.42482233</v>
      </c>
      <c r="H45" s="20" t="n">
        <v>2.83082904</v>
      </c>
      <c r="I45" s="18" t="n">
        <v>0</v>
      </c>
      <c r="J45" s="20" t="n">
        <v>0</v>
      </c>
      <c r="K45" s="18" t="n">
        <v>4.67778128</v>
      </c>
      <c r="L45" s="20" t="n">
        <v>1.16820947</v>
      </c>
      <c r="M45" s="18" t="n">
        <v>3.23684416</v>
      </c>
      <c r="N45" s="20" t="n">
        <v>0.8916730899999999</v>
      </c>
      <c r="O45" s="18" t="n">
        <v>0</v>
      </c>
      <c r="P45" s="20" t="n">
        <v>0</v>
      </c>
      <c r="Q45" s="18" t="n">
        <v>4.61346633</v>
      </c>
      <c r="R45" s="20" t="n">
        <v>1.09233082</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18.44436599</v>
      </c>
      <c r="F57" s="20" t="n">
        <v>1.20581826</v>
      </c>
      <c r="G57" s="18" t="n">
        <v>78.63198884000001</v>
      </c>
      <c r="H57" s="20" t="n">
        <v>1.5821508</v>
      </c>
      <c r="I57" s="18" t="n">
        <v>0</v>
      </c>
      <c r="J57" s="20" t="n">
        <v>0</v>
      </c>
      <c r="K57" s="18" t="n">
        <v>1.23161041</v>
      </c>
      <c r="L57" s="20" t="n">
        <v>0.46699892</v>
      </c>
      <c r="M57" s="18" t="n">
        <v>0</v>
      </c>
      <c r="N57" s="20" t="n">
        <v>0</v>
      </c>
      <c r="O57" s="18" t="n">
        <v>0</v>
      </c>
      <c r="P57" s="20" t="n">
        <v>0</v>
      </c>
      <c r="Q57" s="18" t="n">
        <v>1.69203477</v>
      </c>
      <c r="R57" s="20" t="n">
        <v>0.58471025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57.17326157</v>
      </c>
      <c r="F59" s="20" t="n">
        <v>3.47440542</v>
      </c>
      <c r="G59" s="18" t="n">
        <v>41.27825034</v>
      </c>
      <c r="H59" s="20" t="n">
        <v>3.49168492</v>
      </c>
      <c r="I59" s="18" t="n">
        <v>0</v>
      </c>
      <c r="J59" s="20" t="n">
        <v>0</v>
      </c>
      <c r="K59" s="18" t="n">
        <v>0.12931908</v>
      </c>
      <c r="L59" s="20" t="n">
        <v>0.12974447</v>
      </c>
      <c r="M59" s="18" t="n">
        <v>0</v>
      </c>
      <c r="N59" s="20" t="n">
        <v>0</v>
      </c>
      <c r="O59" s="18" t="n">
        <v>0</v>
      </c>
      <c r="P59" s="20" t="n">
        <v>0</v>
      </c>
      <c r="Q59" s="18" t="n">
        <v>1.419169</v>
      </c>
      <c r="R59" s="20" t="n">
        <v>0.5162075699999999</v>
      </c>
    </row>
    <row r="60" spans="1:18">
      <c r="A60" s="15" t="s">
        <v>484</v>
      </c>
      <c r="B60" s="17" t="n">
        <v>2451</v>
      </c>
      <c r="C60" s="18">
        <f>(2056.0/B60*100)</f>
        <v/>
      </c>
      <c r="D60" s="19" t="n">
        <v>395</v>
      </c>
      <c r="E60" s="18" t="n">
        <v>48.29575432</v>
      </c>
      <c r="F60" s="20" t="n">
        <v>2.77346928</v>
      </c>
      <c r="G60" s="18" t="n">
        <v>33.36366943</v>
      </c>
      <c r="H60" s="20" t="n">
        <v>2.78761142</v>
      </c>
      <c r="I60" s="18" t="n">
        <v>0</v>
      </c>
      <c r="J60" s="20" t="n">
        <v>0</v>
      </c>
      <c r="K60" s="18" t="n">
        <v>5.81041823</v>
      </c>
      <c r="L60" s="20" t="n">
        <v>1.71942719</v>
      </c>
      <c r="M60" s="18" t="n">
        <v>0</v>
      </c>
      <c r="N60" s="20" t="n">
        <v>0</v>
      </c>
      <c r="O60" s="18" t="n">
        <v>0</v>
      </c>
      <c r="P60" s="20" t="n">
        <v>0</v>
      </c>
      <c r="Q60" s="18" t="n">
        <v>12.53015803</v>
      </c>
      <c r="R60" s="20" t="n">
        <v>2.23009792</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35.64913453</v>
      </c>
      <c r="F63" s="20" t="n">
        <v>2.56523611</v>
      </c>
      <c r="G63" s="18" t="n">
        <v>52.57736946</v>
      </c>
      <c r="H63" s="20" t="n">
        <v>2.83385659</v>
      </c>
      <c r="I63" s="18" t="n">
        <v>0</v>
      </c>
      <c r="J63" s="20" t="n">
        <v>0</v>
      </c>
      <c r="K63" s="18" t="n">
        <v>1.90347061</v>
      </c>
      <c r="L63" s="20" t="n">
        <v>0.63018418</v>
      </c>
      <c r="M63" s="18" t="n">
        <v>0</v>
      </c>
      <c r="N63" s="20" t="n">
        <v>0</v>
      </c>
      <c r="O63" s="18" t="n">
        <v>0</v>
      </c>
      <c r="P63" s="20" t="n">
        <v>0</v>
      </c>
      <c r="Q63" s="18" t="n">
        <v>9.87002541</v>
      </c>
      <c r="R63" s="20" t="n">
        <v>1.94764147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25.49149374</v>
      </c>
      <c r="F66" s="20" t="n">
        <v>1.8265191</v>
      </c>
      <c r="G66" s="18" t="n">
        <v>65.97219956000001</v>
      </c>
      <c r="H66" s="20" t="n">
        <v>2.22727043</v>
      </c>
      <c r="I66" s="18" t="n">
        <v>0</v>
      </c>
      <c r="J66" s="20" t="n">
        <v>0</v>
      </c>
      <c r="K66" s="18" t="n">
        <v>4.62267128</v>
      </c>
      <c r="L66" s="20" t="n">
        <v>1.15852171</v>
      </c>
      <c r="M66" s="18" t="n">
        <v>0</v>
      </c>
      <c r="N66" s="20" t="n">
        <v>0</v>
      </c>
      <c r="O66" s="18" t="n">
        <v>0</v>
      </c>
      <c r="P66" s="20" t="n">
        <v>0</v>
      </c>
      <c r="Q66" s="18" t="n">
        <v>3.91363542</v>
      </c>
      <c r="R66" s="20" t="n">
        <v>1.00620324</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44.07591768</v>
      </c>
      <c r="F69" s="20" t="n">
        <v>5.7480017</v>
      </c>
      <c r="G69" s="18" t="n">
        <v>54.37566482</v>
      </c>
      <c r="H69" s="20" t="n">
        <v>5.7125242</v>
      </c>
      <c r="I69" s="18" t="n">
        <v>0</v>
      </c>
      <c r="J69" s="20" t="n">
        <v>0</v>
      </c>
      <c r="K69" s="18" t="n">
        <v>0</v>
      </c>
      <c r="L69" s="20" t="n">
        <v>0</v>
      </c>
      <c r="M69" s="18" t="n">
        <v>0</v>
      </c>
      <c r="N69" s="20" t="n">
        <v>0</v>
      </c>
      <c r="O69" s="18" t="n">
        <v>0</v>
      </c>
      <c r="P69" s="20" t="n">
        <v>0</v>
      </c>
      <c r="Q69" s="18" t="n">
        <v>1.5484175</v>
      </c>
      <c r="R69" s="20" t="n">
        <v>0.98940964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31.26193654</v>
      </c>
      <c r="F71" s="20" t="n">
        <v>2.72481711</v>
      </c>
      <c r="G71" s="18" t="n">
        <v>68.48573761</v>
      </c>
      <c r="H71" s="20" t="n">
        <v>2.73391068</v>
      </c>
      <c r="I71" s="18" t="n">
        <v>0</v>
      </c>
      <c r="J71" s="20" t="n">
        <v>0</v>
      </c>
      <c r="K71" s="18" t="n">
        <v>0.25232585</v>
      </c>
      <c r="L71" s="20" t="n">
        <v>0.25096004</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24.47802379</v>
      </c>
      <c r="F76" s="20" t="n">
        <v>2.06658596</v>
      </c>
      <c r="G76" s="18" t="n">
        <v>68.44354843000001</v>
      </c>
      <c r="H76" s="20" t="n">
        <v>2.22677018</v>
      </c>
      <c r="I76" s="18" t="n">
        <v>0</v>
      </c>
      <c r="J76" s="20" t="n">
        <v>0</v>
      </c>
      <c r="K76" s="18" t="n">
        <v>1.68364642</v>
      </c>
      <c r="L76" s="20" t="n">
        <v>0.62401327</v>
      </c>
      <c r="M76" s="18" t="n">
        <v>0</v>
      </c>
      <c r="N76" s="20" t="n">
        <v>0</v>
      </c>
      <c r="O76" s="18" t="n">
        <v>0</v>
      </c>
      <c r="P76" s="20" t="n">
        <v>0</v>
      </c>
      <c r="Q76" s="18" t="n">
        <v>5.39478136</v>
      </c>
      <c r="R76" s="20" t="n">
        <v>1.34623094</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8.877828790000001</v>
      </c>
      <c r="F80" s="20" t="n">
        <v>1.38879671</v>
      </c>
      <c r="G80" s="18" t="n">
        <v>90.73498545</v>
      </c>
      <c r="H80" s="20" t="n">
        <v>1.44747023</v>
      </c>
      <c r="I80" s="18" t="n">
        <v>0</v>
      </c>
      <c r="J80" s="20" t="n">
        <v>0</v>
      </c>
      <c r="K80" s="18" t="n">
        <v>0</v>
      </c>
      <c r="L80" s="20" t="n">
        <v>0</v>
      </c>
      <c r="M80" s="18" t="n">
        <v>0</v>
      </c>
      <c r="N80" s="20" t="n">
        <v>0</v>
      </c>
      <c r="O80" s="18" t="n">
        <v>0</v>
      </c>
      <c r="P80" s="20" t="n">
        <v>0</v>
      </c>
      <c r="Q80" s="18" t="n">
        <v>0.38718577</v>
      </c>
      <c r="R80" s="20" t="n">
        <v>0.2733022</v>
      </c>
    </row>
    <row r="81" spans="1:18">
      <c r="A81" s="15" t="s">
        <v>505</v>
      </c>
      <c r="B81" s="17" t="n">
        <v>870</v>
      </c>
      <c r="C81" s="18">
        <f>(725.0/B81*100)</f>
        <v/>
      </c>
      <c r="D81" s="19" t="n">
        <v>145</v>
      </c>
      <c r="E81" s="18" t="n">
        <v>16.45693083</v>
      </c>
      <c r="F81" s="20" t="n">
        <v>3.61264234</v>
      </c>
      <c r="G81" s="18" t="n">
        <v>78.69124012</v>
      </c>
      <c r="H81" s="20" t="n">
        <v>3.98045388</v>
      </c>
      <c r="I81" s="18" t="n">
        <v>0</v>
      </c>
      <c r="J81" s="20" t="n">
        <v>0</v>
      </c>
      <c r="K81" s="18" t="n">
        <v>1.28179534</v>
      </c>
      <c r="L81" s="20" t="n">
        <v>1.03224004</v>
      </c>
      <c r="M81" s="18" t="n">
        <v>0</v>
      </c>
      <c r="N81" s="20" t="n">
        <v>0</v>
      </c>
      <c r="O81" s="18" t="n">
        <v>0</v>
      </c>
      <c r="P81" s="20" t="n">
        <v>0</v>
      </c>
      <c r="Q81" s="18" t="n">
        <v>3.57003371</v>
      </c>
      <c r="R81" s="20" t="n">
        <v>1.56880763</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34.45377028</v>
      </c>
      <c r="F44" s="20" t="n">
        <v>2.5985912</v>
      </c>
      <c r="G44" s="18" t="n">
        <v>61.26720742</v>
      </c>
      <c r="H44" s="20" t="n">
        <v>2.79015539</v>
      </c>
      <c r="I44" s="18" t="n">
        <v>0</v>
      </c>
      <c r="J44" s="20" t="n">
        <v>0</v>
      </c>
      <c r="K44" s="18" t="n">
        <v>1.9371335</v>
      </c>
      <c r="L44" s="20" t="n">
        <v>0.65657223</v>
      </c>
      <c r="M44" s="18" t="n">
        <v>0</v>
      </c>
      <c r="N44" s="20" t="n">
        <v>0</v>
      </c>
      <c r="O44" s="18" t="n">
        <v>0.37802943</v>
      </c>
      <c r="P44" s="20" t="n">
        <v>0.37733043</v>
      </c>
      <c r="Q44" s="18" t="n">
        <v>1.96385936</v>
      </c>
      <c r="R44" s="20" t="n">
        <v>0.58433877</v>
      </c>
    </row>
    <row r="45" spans="1:18">
      <c r="A45" s="15" t="s">
        <v>468</v>
      </c>
      <c r="B45" s="17" t="n">
        <v>2670</v>
      </c>
      <c r="C45" s="18">
        <f>(2221.0/B45*100)</f>
        <v/>
      </c>
      <c r="D45" s="19" t="n">
        <v>449</v>
      </c>
      <c r="E45" s="18" t="n">
        <v>48.24310359</v>
      </c>
      <c r="F45" s="20" t="n">
        <v>2.1353302</v>
      </c>
      <c r="G45" s="18" t="n">
        <v>45.8688681</v>
      </c>
      <c r="H45" s="20" t="n">
        <v>2.2708079</v>
      </c>
      <c r="I45" s="18" t="n">
        <v>0</v>
      </c>
      <c r="J45" s="20" t="n">
        <v>0</v>
      </c>
      <c r="K45" s="18" t="n">
        <v>5.06943617</v>
      </c>
      <c r="L45" s="20" t="n">
        <v>1.19864979</v>
      </c>
      <c r="M45" s="18" t="n">
        <v>0.03103333</v>
      </c>
      <c r="N45" s="20" t="n">
        <v>0.03207799</v>
      </c>
      <c r="O45" s="18" t="n">
        <v>0</v>
      </c>
      <c r="P45" s="20" t="n">
        <v>0</v>
      </c>
      <c r="Q45" s="18" t="n">
        <v>0.7875588</v>
      </c>
      <c r="R45" s="20" t="n">
        <v>0.52965531</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55.05518322</v>
      </c>
      <c r="F57" s="20" t="n">
        <v>2.44284844</v>
      </c>
      <c r="G57" s="18" t="n">
        <v>42.47234861</v>
      </c>
      <c r="H57" s="20" t="n">
        <v>2.63863016</v>
      </c>
      <c r="I57" s="18" t="n">
        <v>0</v>
      </c>
      <c r="J57" s="20" t="n">
        <v>0</v>
      </c>
      <c r="K57" s="18" t="n">
        <v>1.51905603</v>
      </c>
      <c r="L57" s="20" t="n">
        <v>0.5852899499999999</v>
      </c>
      <c r="M57" s="18" t="n">
        <v>0</v>
      </c>
      <c r="N57" s="20" t="n">
        <v>0</v>
      </c>
      <c r="O57" s="18" t="n">
        <v>0</v>
      </c>
      <c r="P57" s="20" t="n">
        <v>0</v>
      </c>
      <c r="Q57" s="18" t="n">
        <v>0.95341214</v>
      </c>
      <c r="R57" s="20" t="n">
        <v>0.43326204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68.71437984000001</v>
      </c>
      <c r="F59" s="20" t="n">
        <v>3.25600306</v>
      </c>
      <c r="G59" s="18" t="n">
        <v>29.06433933</v>
      </c>
      <c r="H59" s="20" t="n">
        <v>3.13458045</v>
      </c>
      <c r="I59" s="18" t="n">
        <v>0</v>
      </c>
      <c r="J59" s="20" t="n">
        <v>0</v>
      </c>
      <c r="K59" s="18" t="n">
        <v>0.12931908</v>
      </c>
      <c r="L59" s="20" t="n">
        <v>0.12974447</v>
      </c>
      <c r="M59" s="18" t="n">
        <v>0</v>
      </c>
      <c r="N59" s="20" t="n">
        <v>0</v>
      </c>
      <c r="O59" s="18" t="n">
        <v>0.12931908</v>
      </c>
      <c r="P59" s="20" t="n">
        <v>0.13032603</v>
      </c>
      <c r="Q59" s="18" t="n">
        <v>1.96264267</v>
      </c>
      <c r="R59" s="20" t="n">
        <v>0.72204817</v>
      </c>
    </row>
    <row r="60" spans="1:18">
      <c r="A60" s="15" t="s">
        <v>484</v>
      </c>
      <c r="B60" s="17" t="n">
        <v>2451</v>
      </c>
      <c r="C60" s="18">
        <f>(2056.0/B60*100)</f>
        <v/>
      </c>
      <c r="D60" s="19" t="n">
        <v>395</v>
      </c>
      <c r="E60" s="18" t="n">
        <v>51.43329337</v>
      </c>
      <c r="F60" s="20" t="n">
        <v>2.77165845</v>
      </c>
      <c r="G60" s="18" t="n">
        <v>33.13036845</v>
      </c>
      <c r="H60" s="20" t="n">
        <v>2.42302885</v>
      </c>
      <c r="I60" s="18" t="n">
        <v>0</v>
      </c>
      <c r="J60" s="20" t="n">
        <v>0</v>
      </c>
      <c r="K60" s="18" t="n">
        <v>6.14653777</v>
      </c>
      <c r="L60" s="20" t="n">
        <v>1.7386043</v>
      </c>
      <c r="M60" s="18" t="n">
        <v>0</v>
      </c>
      <c r="N60" s="20" t="n">
        <v>0</v>
      </c>
      <c r="O60" s="18" t="n">
        <v>0</v>
      </c>
      <c r="P60" s="20" t="n">
        <v>0</v>
      </c>
      <c r="Q60" s="18" t="n">
        <v>9.28980041</v>
      </c>
      <c r="R60" s="20" t="n">
        <v>2.00018869</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50.22415742</v>
      </c>
      <c r="F63" s="20" t="n">
        <v>2.46008761</v>
      </c>
      <c r="G63" s="18" t="n">
        <v>40.34030421</v>
      </c>
      <c r="H63" s="20" t="n">
        <v>2.46387398</v>
      </c>
      <c r="I63" s="18" t="n">
        <v>0</v>
      </c>
      <c r="J63" s="20" t="n">
        <v>0</v>
      </c>
      <c r="K63" s="18" t="n">
        <v>3.9661674</v>
      </c>
      <c r="L63" s="20" t="n">
        <v>0.95572073</v>
      </c>
      <c r="M63" s="18" t="n">
        <v>0</v>
      </c>
      <c r="N63" s="20" t="n">
        <v>0</v>
      </c>
      <c r="O63" s="18" t="n">
        <v>0</v>
      </c>
      <c r="P63" s="20" t="n">
        <v>0</v>
      </c>
      <c r="Q63" s="18" t="n">
        <v>5.46937097</v>
      </c>
      <c r="R63" s="20" t="n">
        <v>1.23867367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38.49041844</v>
      </c>
      <c r="F66" s="20" t="n">
        <v>2.38585278</v>
      </c>
      <c r="G66" s="18" t="n">
        <v>52.83754212</v>
      </c>
      <c r="H66" s="20" t="n">
        <v>2.40885272</v>
      </c>
      <c r="I66" s="18" t="n">
        <v>0</v>
      </c>
      <c r="J66" s="20" t="n">
        <v>0</v>
      </c>
      <c r="K66" s="18" t="n">
        <v>5.05261849</v>
      </c>
      <c r="L66" s="20" t="n">
        <v>1.20312442</v>
      </c>
      <c r="M66" s="18" t="n">
        <v>0</v>
      </c>
      <c r="N66" s="20" t="n">
        <v>0</v>
      </c>
      <c r="O66" s="18" t="n">
        <v>0</v>
      </c>
      <c r="P66" s="20" t="n">
        <v>0</v>
      </c>
      <c r="Q66" s="18" t="n">
        <v>3.61942095</v>
      </c>
      <c r="R66" s="20" t="n">
        <v>1.00066067</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31.81068456</v>
      </c>
      <c r="F69" s="20" t="n">
        <v>3.81370669</v>
      </c>
      <c r="G69" s="18" t="n">
        <v>64.88748115999999</v>
      </c>
      <c r="H69" s="20" t="n">
        <v>4.16549885</v>
      </c>
      <c r="I69" s="18" t="n">
        <v>0</v>
      </c>
      <c r="J69" s="20" t="n">
        <v>0</v>
      </c>
      <c r="K69" s="18" t="n">
        <v>0</v>
      </c>
      <c r="L69" s="20" t="n">
        <v>0</v>
      </c>
      <c r="M69" s="18" t="n">
        <v>0</v>
      </c>
      <c r="N69" s="20" t="n">
        <v>0</v>
      </c>
      <c r="O69" s="18" t="n">
        <v>0</v>
      </c>
      <c r="P69" s="20" t="n">
        <v>0</v>
      </c>
      <c r="Q69" s="18" t="n">
        <v>3.30183428</v>
      </c>
      <c r="R69" s="20" t="n">
        <v>1.73288753</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39.58310963</v>
      </c>
      <c r="F71" s="20" t="n">
        <v>2.53137774</v>
      </c>
      <c r="G71" s="18" t="n">
        <v>59.49212832</v>
      </c>
      <c r="H71" s="20" t="n">
        <v>2.6786009</v>
      </c>
      <c r="I71" s="18" t="n">
        <v>0</v>
      </c>
      <c r="J71" s="20" t="n">
        <v>0</v>
      </c>
      <c r="K71" s="18" t="n">
        <v>0.25232585</v>
      </c>
      <c r="L71" s="20" t="n">
        <v>0.25096004</v>
      </c>
      <c r="M71" s="18" t="n">
        <v>0</v>
      </c>
      <c r="N71" s="20" t="n">
        <v>0</v>
      </c>
      <c r="O71" s="18" t="n">
        <v>0</v>
      </c>
      <c r="P71" s="20" t="n">
        <v>0</v>
      </c>
      <c r="Q71" s="18" t="n">
        <v>0.6724362</v>
      </c>
      <c r="R71" s="20" t="n">
        <v>0.38411415</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30.54939845</v>
      </c>
      <c r="F76" s="20" t="n">
        <v>2.33108651</v>
      </c>
      <c r="G76" s="18" t="n">
        <v>64.16373763999999</v>
      </c>
      <c r="H76" s="20" t="n">
        <v>2.49152886</v>
      </c>
      <c r="I76" s="18" t="n">
        <v>0</v>
      </c>
      <c r="J76" s="20" t="n">
        <v>0</v>
      </c>
      <c r="K76" s="18" t="n">
        <v>1.68364642</v>
      </c>
      <c r="L76" s="20" t="n">
        <v>0.62401327</v>
      </c>
      <c r="M76" s="18" t="n">
        <v>0.40726023</v>
      </c>
      <c r="N76" s="20" t="n">
        <v>0.41331435</v>
      </c>
      <c r="O76" s="18" t="n">
        <v>0</v>
      </c>
      <c r="P76" s="20" t="n">
        <v>0</v>
      </c>
      <c r="Q76" s="18" t="n">
        <v>3.19595727</v>
      </c>
      <c r="R76" s="20" t="n">
        <v>1.09570832</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30.56271209</v>
      </c>
      <c r="F80" s="20" t="n">
        <v>2.5530589</v>
      </c>
      <c r="G80" s="18" t="n">
        <v>69.43728790999999</v>
      </c>
      <c r="H80" s="20" t="n">
        <v>2.5530589</v>
      </c>
      <c r="I80" s="18" t="n">
        <v>0</v>
      </c>
      <c r="J80" s="20" t="n">
        <v>0</v>
      </c>
      <c r="K80" s="18" t="n">
        <v>0</v>
      </c>
      <c r="L80" s="20" t="n">
        <v>0</v>
      </c>
      <c r="M80" s="18" t="n">
        <v>0</v>
      </c>
      <c r="N80" s="20" t="n">
        <v>0</v>
      </c>
      <c r="O80" s="18" t="n">
        <v>0</v>
      </c>
      <c r="P80" s="20" t="n">
        <v>0</v>
      </c>
      <c r="Q80" s="18" t="n">
        <v>0</v>
      </c>
      <c r="R80" s="20" t="n">
        <v>0</v>
      </c>
    </row>
    <row r="81" spans="1:18">
      <c r="A81" s="15" t="s">
        <v>505</v>
      </c>
      <c r="B81" s="17" t="n">
        <v>870</v>
      </c>
      <c r="C81" s="18">
        <f>(725.0/B81*100)</f>
        <v/>
      </c>
      <c r="D81" s="19" t="n">
        <v>145</v>
      </c>
      <c r="E81" s="18" t="n">
        <v>20.61039178</v>
      </c>
      <c r="F81" s="20" t="n">
        <v>3.66962705</v>
      </c>
      <c r="G81" s="18" t="n">
        <v>76.35928533000001</v>
      </c>
      <c r="H81" s="20" t="n">
        <v>3.58893553</v>
      </c>
      <c r="I81" s="18" t="n">
        <v>0</v>
      </c>
      <c r="J81" s="20" t="n">
        <v>0</v>
      </c>
      <c r="K81" s="18" t="n">
        <v>1.94894216</v>
      </c>
      <c r="L81" s="20" t="n">
        <v>1.26628792</v>
      </c>
      <c r="M81" s="18" t="n">
        <v>0</v>
      </c>
      <c r="N81" s="20" t="n">
        <v>0</v>
      </c>
      <c r="O81" s="18" t="n">
        <v>0</v>
      </c>
      <c r="P81" s="20" t="n">
        <v>0</v>
      </c>
      <c r="Q81" s="18" t="n">
        <v>1.08138073</v>
      </c>
      <c r="R81" s="20" t="n">
        <v>0.84604915</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2.88116969</v>
      </c>
      <c r="F44" s="20" t="n">
        <v>0.72954306</v>
      </c>
      <c r="G44" s="18" t="n">
        <v>94.15680091</v>
      </c>
      <c r="H44" s="20" t="n">
        <v>1.06942314</v>
      </c>
      <c r="I44" s="18" t="n">
        <v>0</v>
      </c>
      <c r="J44" s="20" t="n">
        <v>0</v>
      </c>
      <c r="K44" s="18" t="n">
        <v>2.72033872</v>
      </c>
      <c r="L44" s="20" t="n">
        <v>0.76582294</v>
      </c>
      <c r="M44" s="18" t="n">
        <v>0</v>
      </c>
      <c r="N44" s="20" t="n">
        <v>0</v>
      </c>
      <c r="O44" s="18" t="n">
        <v>0</v>
      </c>
      <c r="P44" s="20" t="n">
        <v>0</v>
      </c>
      <c r="Q44" s="18" t="n">
        <v>0.24169068</v>
      </c>
      <c r="R44" s="20" t="n">
        <v>0.18199464</v>
      </c>
    </row>
    <row r="45" spans="1:18">
      <c r="A45" s="15" t="s">
        <v>468</v>
      </c>
      <c r="B45" s="17" t="n">
        <v>2670</v>
      </c>
      <c r="C45" s="18">
        <f>(2221.0/B45*100)</f>
        <v/>
      </c>
      <c r="D45" s="19" t="n">
        <v>449</v>
      </c>
      <c r="E45" s="18" t="n">
        <v>40.15841301</v>
      </c>
      <c r="F45" s="20" t="n">
        <v>2.59696978</v>
      </c>
      <c r="G45" s="18" t="n">
        <v>38.41558666</v>
      </c>
      <c r="H45" s="20" t="n">
        <v>2.82133024</v>
      </c>
      <c r="I45" s="18" t="n">
        <v>0</v>
      </c>
      <c r="J45" s="20" t="n">
        <v>0</v>
      </c>
      <c r="K45" s="18" t="n">
        <v>12.11599022</v>
      </c>
      <c r="L45" s="20" t="n">
        <v>2.02540082</v>
      </c>
      <c r="M45" s="18" t="n">
        <v>2.63081336</v>
      </c>
      <c r="N45" s="20" t="n">
        <v>0.83211512</v>
      </c>
      <c r="O45" s="18" t="n">
        <v>0</v>
      </c>
      <c r="P45" s="20" t="n">
        <v>0</v>
      </c>
      <c r="Q45" s="18" t="n">
        <v>6.67919676</v>
      </c>
      <c r="R45" s="20" t="n">
        <v>1.2230984</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29.02414458</v>
      </c>
      <c r="F57" s="20" t="n">
        <v>2.09692209</v>
      </c>
      <c r="G57" s="18" t="n">
        <v>66.56321877000001</v>
      </c>
      <c r="H57" s="20" t="n">
        <v>1.9975886</v>
      </c>
      <c r="I57" s="18" t="n">
        <v>0</v>
      </c>
      <c r="J57" s="20" t="n">
        <v>0</v>
      </c>
      <c r="K57" s="18" t="n">
        <v>2.76753284</v>
      </c>
      <c r="L57" s="20" t="n">
        <v>0.8405042700000001</v>
      </c>
      <c r="M57" s="18" t="n">
        <v>0</v>
      </c>
      <c r="N57" s="20" t="n">
        <v>0</v>
      </c>
      <c r="O57" s="18" t="n">
        <v>0</v>
      </c>
      <c r="P57" s="20" t="n">
        <v>0</v>
      </c>
      <c r="Q57" s="18" t="n">
        <v>1.64510381</v>
      </c>
      <c r="R57" s="20" t="n">
        <v>0.49056731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5.39638384</v>
      </c>
      <c r="F59" s="20" t="n">
        <v>1.27968209</v>
      </c>
      <c r="G59" s="18" t="n">
        <v>92.23864669</v>
      </c>
      <c r="H59" s="20" t="n">
        <v>1.45275392</v>
      </c>
      <c r="I59" s="18" t="n">
        <v>0</v>
      </c>
      <c r="J59" s="20" t="n">
        <v>0</v>
      </c>
      <c r="K59" s="18" t="n">
        <v>1.28563431</v>
      </c>
      <c r="L59" s="20" t="n">
        <v>0.68657738</v>
      </c>
      <c r="M59" s="18" t="n">
        <v>0.48850941</v>
      </c>
      <c r="N59" s="20" t="n">
        <v>0.30426452</v>
      </c>
      <c r="O59" s="18" t="n">
        <v>0</v>
      </c>
      <c r="P59" s="20" t="n">
        <v>0</v>
      </c>
      <c r="Q59" s="18" t="n">
        <v>0.59082575</v>
      </c>
      <c r="R59" s="20" t="n">
        <v>0.30549938</v>
      </c>
    </row>
    <row r="60" spans="1:18">
      <c r="A60" s="15" t="s">
        <v>484</v>
      </c>
      <c r="B60" s="17" t="n">
        <v>2451</v>
      </c>
      <c r="C60" s="18">
        <f>(2056.0/B60*100)</f>
        <v/>
      </c>
      <c r="D60" s="19" t="n">
        <v>395</v>
      </c>
      <c r="E60" s="18" t="n">
        <v>16.85808868</v>
      </c>
      <c r="F60" s="20" t="n">
        <v>2.49690869</v>
      </c>
      <c r="G60" s="18" t="n">
        <v>70.71275891000001</v>
      </c>
      <c r="H60" s="20" t="n">
        <v>2.7733817</v>
      </c>
      <c r="I60" s="18" t="n">
        <v>0</v>
      </c>
      <c r="J60" s="20" t="n">
        <v>0</v>
      </c>
      <c r="K60" s="18" t="n">
        <v>11.36154726</v>
      </c>
      <c r="L60" s="20" t="n">
        <v>1.97227443</v>
      </c>
      <c r="M60" s="18" t="n">
        <v>0</v>
      </c>
      <c r="N60" s="20" t="n">
        <v>0</v>
      </c>
      <c r="O60" s="18" t="n">
        <v>0</v>
      </c>
      <c r="P60" s="20" t="n">
        <v>0</v>
      </c>
      <c r="Q60" s="18" t="n">
        <v>1.06760516</v>
      </c>
      <c r="R60" s="20" t="n">
        <v>0.69217928</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6.12321689</v>
      </c>
      <c r="F63" s="20" t="n">
        <v>1.18966151</v>
      </c>
      <c r="G63" s="18" t="n">
        <v>84.96283209000001</v>
      </c>
      <c r="H63" s="20" t="n">
        <v>2.08171464</v>
      </c>
      <c r="I63" s="18" t="n">
        <v>0</v>
      </c>
      <c r="J63" s="20" t="n">
        <v>0</v>
      </c>
      <c r="K63" s="18" t="n">
        <v>7.92571033</v>
      </c>
      <c r="L63" s="20" t="n">
        <v>1.31274458</v>
      </c>
      <c r="M63" s="18" t="n">
        <v>0</v>
      </c>
      <c r="N63" s="20" t="n">
        <v>0</v>
      </c>
      <c r="O63" s="18" t="n">
        <v>0</v>
      </c>
      <c r="P63" s="20" t="n">
        <v>0</v>
      </c>
      <c r="Q63" s="18" t="n">
        <v>0.98824069</v>
      </c>
      <c r="R63" s="20" t="n">
        <v>0.44442801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2.71988837</v>
      </c>
      <c r="F66" s="20" t="n">
        <v>0.82376591</v>
      </c>
      <c r="G66" s="18" t="n">
        <v>89.13180717</v>
      </c>
      <c r="H66" s="20" t="n">
        <v>1.57451735</v>
      </c>
      <c r="I66" s="18" t="n">
        <v>0</v>
      </c>
      <c r="J66" s="20" t="n">
        <v>0</v>
      </c>
      <c r="K66" s="18" t="n">
        <v>6.58297283</v>
      </c>
      <c r="L66" s="20" t="n">
        <v>1.36592869</v>
      </c>
      <c r="M66" s="18" t="n">
        <v>0</v>
      </c>
      <c r="N66" s="20" t="n">
        <v>0</v>
      </c>
      <c r="O66" s="18" t="n">
        <v>0</v>
      </c>
      <c r="P66" s="20" t="n">
        <v>0</v>
      </c>
      <c r="Q66" s="18" t="n">
        <v>1.56533162</v>
      </c>
      <c r="R66" s="20" t="n">
        <v>0.61964666</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4.70157671</v>
      </c>
      <c r="F69" s="20" t="n">
        <v>1.96431608</v>
      </c>
      <c r="G69" s="18" t="n">
        <v>94.41867661000001</v>
      </c>
      <c r="H69" s="20" t="n">
        <v>2.06657885</v>
      </c>
      <c r="I69" s="18" t="n">
        <v>0</v>
      </c>
      <c r="J69" s="20" t="n">
        <v>0</v>
      </c>
      <c r="K69" s="18" t="n">
        <v>0</v>
      </c>
      <c r="L69" s="20" t="n">
        <v>0</v>
      </c>
      <c r="M69" s="18" t="n">
        <v>0</v>
      </c>
      <c r="N69" s="20" t="n">
        <v>0</v>
      </c>
      <c r="O69" s="18" t="n">
        <v>0</v>
      </c>
      <c r="P69" s="20" t="n">
        <v>0</v>
      </c>
      <c r="Q69" s="18" t="n">
        <v>0.87974667</v>
      </c>
      <c r="R69" s="20" t="n">
        <v>0.67511449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6.03230706</v>
      </c>
      <c r="F71" s="20" t="n">
        <v>1.18156055</v>
      </c>
      <c r="G71" s="18" t="n">
        <v>93.71536709</v>
      </c>
      <c r="H71" s="20" t="n">
        <v>1.20350107</v>
      </c>
      <c r="I71" s="18" t="n">
        <v>0</v>
      </c>
      <c r="J71" s="20" t="n">
        <v>0</v>
      </c>
      <c r="K71" s="18" t="n">
        <v>0.25232585</v>
      </c>
      <c r="L71" s="20" t="n">
        <v>0.25096004</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4.59025852</v>
      </c>
      <c r="F76" s="20" t="n">
        <v>1.12909416</v>
      </c>
      <c r="G76" s="18" t="n">
        <v>92.04707725</v>
      </c>
      <c r="H76" s="20" t="n">
        <v>1.42532464</v>
      </c>
      <c r="I76" s="18" t="n">
        <v>0</v>
      </c>
      <c r="J76" s="20" t="n">
        <v>0</v>
      </c>
      <c r="K76" s="18" t="n">
        <v>1.78838513</v>
      </c>
      <c r="L76" s="20" t="n">
        <v>0.62968735</v>
      </c>
      <c r="M76" s="18" t="n">
        <v>0</v>
      </c>
      <c r="N76" s="20" t="n">
        <v>0</v>
      </c>
      <c r="O76" s="18" t="n">
        <v>0</v>
      </c>
      <c r="P76" s="20" t="n">
        <v>0</v>
      </c>
      <c r="Q76" s="18" t="n">
        <v>1.57427909</v>
      </c>
      <c r="R76" s="20" t="n">
        <v>0.6008724600000001</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19.04218148</v>
      </c>
      <c r="F80" s="20" t="n">
        <v>2.0930671</v>
      </c>
      <c r="G80" s="18" t="n">
        <v>80.10898349999999</v>
      </c>
      <c r="H80" s="20" t="n">
        <v>2.2815842</v>
      </c>
      <c r="I80" s="18" t="n">
        <v>0</v>
      </c>
      <c r="J80" s="20" t="n">
        <v>0</v>
      </c>
      <c r="K80" s="18" t="n">
        <v>0.21035669</v>
      </c>
      <c r="L80" s="20" t="n">
        <v>0.20973991</v>
      </c>
      <c r="M80" s="18" t="n">
        <v>0</v>
      </c>
      <c r="N80" s="20" t="n">
        <v>0</v>
      </c>
      <c r="O80" s="18" t="n">
        <v>0</v>
      </c>
      <c r="P80" s="20" t="n">
        <v>0</v>
      </c>
      <c r="Q80" s="18" t="n">
        <v>0.63847833</v>
      </c>
      <c r="R80" s="20" t="n">
        <v>0.62641317</v>
      </c>
    </row>
    <row r="81" spans="1:18">
      <c r="A81" s="15" t="s">
        <v>505</v>
      </c>
      <c r="B81" s="17" t="n">
        <v>870</v>
      </c>
      <c r="C81" s="18">
        <f>(725.0/B81*100)</f>
        <v/>
      </c>
      <c r="D81" s="19" t="n">
        <v>145</v>
      </c>
      <c r="E81" s="18" t="n">
        <v>1.55295793</v>
      </c>
      <c r="F81" s="20" t="n">
        <v>1.10552785</v>
      </c>
      <c r="G81" s="18" t="n">
        <v>94.40805998</v>
      </c>
      <c r="H81" s="20" t="n">
        <v>2.32678782</v>
      </c>
      <c r="I81" s="18" t="n">
        <v>0</v>
      </c>
      <c r="J81" s="20" t="n">
        <v>0</v>
      </c>
      <c r="K81" s="18" t="n">
        <v>3.42918809</v>
      </c>
      <c r="L81" s="20" t="n">
        <v>1.67168235</v>
      </c>
      <c r="M81" s="18" t="n">
        <v>0</v>
      </c>
      <c r="N81" s="20" t="n">
        <v>0</v>
      </c>
      <c r="O81" s="18" t="n">
        <v>0</v>
      </c>
      <c r="P81" s="20" t="n">
        <v>0</v>
      </c>
      <c r="Q81" s="18" t="n">
        <v>0.60979401</v>
      </c>
      <c r="R81" s="20" t="n">
        <v>0.60226309</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23.65230068</v>
      </c>
      <c r="F44" s="20" t="n">
        <v>2.62835903</v>
      </c>
      <c r="G44" s="18" t="n">
        <v>69.76510138</v>
      </c>
      <c r="H44" s="20" t="n">
        <v>2.92375012</v>
      </c>
      <c r="I44" s="18" t="n">
        <v>0</v>
      </c>
      <c r="J44" s="20" t="n">
        <v>0</v>
      </c>
      <c r="K44" s="18" t="n">
        <v>4.7492831</v>
      </c>
      <c r="L44" s="20" t="n">
        <v>1.11401024</v>
      </c>
      <c r="M44" s="18" t="n">
        <v>0</v>
      </c>
      <c r="N44" s="20" t="n">
        <v>0</v>
      </c>
      <c r="O44" s="18" t="n">
        <v>0</v>
      </c>
      <c r="P44" s="20" t="n">
        <v>0</v>
      </c>
      <c r="Q44" s="18" t="n">
        <v>1.83331484</v>
      </c>
      <c r="R44" s="20" t="n">
        <v>0.54794834</v>
      </c>
    </row>
    <row r="45" spans="1:18">
      <c r="A45" s="15" t="s">
        <v>468</v>
      </c>
      <c r="B45" s="17" t="n">
        <v>2670</v>
      </c>
      <c r="C45" s="18">
        <f>(2221.0/B45*100)</f>
        <v/>
      </c>
      <c r="D45" s="19" t="n">
        <v>449</v>
      </c>
      <c r="E45" s="18" t="n">
        <v>58.97023042</v>
      </c>
      <c r="F45" s="20" t="n">
        <v>2.28376292</v>
      </c>
      <c r="G45" s="18" t="n">
        <v>20.92932404</v>
      </c>
      <c r="H45" s="20" t="n">
        <v>2.54716988</v>
      </c>
      <c r="I45" s="18" t="n">
        <v>0</v>
      </c>
      <c r="J45" s="20" t="n">
        <v>0</v>
      </c>
      <c r="K45" s="18" t="n">
        <v>13.3087978</v>
      </c>
      <c r="L45" s="20" t="n">
        <v>2.12937061</v>
      </c>
      <c r="M45" s="18" t="n">
        <v>2.84206869</v>
      </c>
      <c r="N45" s="20" t="n">
        <v>0.87148917</v>
      </c>
      <c r="O45" s="18" t="n">
        <v>0</v>
      </c>
      <c r="P45" s="20" t="n">
        <v>0</v>
      </c>
      <c r="Q45" s="18" t="n">
        <v>3.94957905</v>
      </c>
      <c r="R45" s="20" t="n">
        <v>0.75912537</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63.04609154</v>
      </c>
      <c r="F57" s="20" t="n">
        <v>1.99230932</v>
      </c>
      <c r="G57" s="18" t="n">
        <v>27.60500169</v>
      </c>
      <c r="H57" s="20" t="n">
        <v>1.91320223</v>
      </c>
      <c r="I57" s="18" t="n">
        <v>0</v>
      </c>
      <c r="J57" s="20" t="n">
        <v>0</v>
      </c>
      <c r="K57" s="18" t="n">
        <v>3.78192628</v>
      </c>
      <c r="L57" s="20" t="n">
        <v>1.09562078</v>
      </c>
      <c r="M57" s="18" t="n">
        <v>0</v>
      </c>
      <c r="N57" s="20" t="n">
        <v>0</v>
      </c>
      <c r="O57" s="18" t="n">
        <v>0</v>
      </c>
      <c r="P57" s="20" t="n">
        <v>0</v>
      </c>
      <c r="Q57" s="18" t="n">
        <v>5.56698049</v>
      </c>
      <c r="R57" s="20" t="n">
        <v>1.05616871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53.61147078</v>
      </c>
      <c r="F59" s="20" t="n">
        <v>3.45174328</v>
      </c>
      <c r="G59" s="18" t="n">
        <v>40.06429677</v>
      </c>
      <c r="H59" s="20" t="n">
        <v>3.31974455</v>
      </c>
      <c r="I59" s="18" t="n">
        <v>0</v>
      </c>
      <c r="J59" s="20" t="n">
        <v>0</v>
      </c>
      <c r="K59" s="18" t="n">
        <v>2.61165261</v>
      </c>
      <c r="L59" s="20" t="n">
        <v>0.8737903</v>
      </c>
      <c r="M59" s="18" t="n">
        <v>0.48850941</v>
      </c>
      <c r="N59" s="20" t="n">
        <v>0.30426452</v>
      </c>
      <c r="O59" s="18" t="n">
        <v>0</v>
      </c>
      <c r="P59" s="20" t="n">
        <v>0</v>
      </c>
      <c r="Q59" s="18" t="n">
        <v>3.22407044</v>
      </c>
      <c r="R59" s="20" t="n">
        <v>0.84314726</v>
      </c>
    </row>
    <row r="60" spans="1:18">
      <c r="A60" s="15" t="s">
        <v>484</v>
      </c>
      <c r="B60" s="17" t="n">
        <v>2451</v>
      </c>
      <c r="C60" s="18">
        <f>(2056.0/B60*100)</f>
        <v/>
      </c>
      <c r="D60" s="19" t="n">
        <v>395</v>
      </c>
      <c r="E60" s="18" t="n">
        <v>63.24926241</v>
      </c>
      <c r="F60" s="20" t="n">
        <v>2.81114137</v>
      </c>
      <c r="G60" s="18" t="n">
        <v>14.01529474</v>
      </c>
      <c r="H60" s="20" t="n">
        <v>1.9873882</v>
      </c>
      <c r="I60" s="18" t="n">
        <v>0</v>
      </c>
      <c r="J60" s="20" t="n">
        <v>0</v>
      </c>
      <c r="K60" s="18" t="n">
        <v>16.43189693</v>
      </c>
      <c r="L60" s="20" t="n">
        <v>2.21369433</v>
      </c>
      <c r="M60" s="18" t="n">
        <v>0</v>
      </c>
      <c r="N60" s="20" t="n">
        <v>0</v>
      </c>
      <c r="O60" s="18" t="n">
        <v>0</v>
      </c>
      <c r="P60" s="20" t="n">
        <v>0</v>
      </c>
      <c r="Q60" s="18" t="n">
        <v>6.30354592</v>
      </c>
      <c r="R60" s="20" t="n">
        <v>1.21475843</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40.12516025</v>
      </c>
      <c r="F63" s="20" t="n">
        <v>2.47744506</v>
      </c>
      <c r="G63" s="18" t="n">
        <v>34.92904783</v>
      </c>
      <c r="H63" s="20" t="n">
        <v>2.19398596</v>
      </c>
      <c r="I63" s="18" t="n">
        <v>0</v>
      </c>
      <c r="J63" s="20" t="n">
        <v>0</v>
      </c>
      <c r="K63" s="18" t="n">
        <v>13.92195669</v>
      </c>
      <c r="L63" s="20" t="n">
        <v>1.79126445</v>
      </c>
      <c r="M63" s="18" t="n">
        <v>0</v>
      </c>
      <c r="N63" s="20" t="n">
        <v>0</v>
      </c>
      <c r="O63" s="18" t="n">
        <v>0</v>
      </c>
      <c r="P63" s="20" t="n">
        <v>0</v>
      </c>
      <c r="Q63" s="18" t="n">
        <v>11.02383523</v>
      </c>
      <c r="R63" s="20" t="n">
        <v>1.37819462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40.92478871</v>
      </c>
      <c r="F66" s="20" t="n">
        <v>2.58945461</v>
      </c>
      <c r="G66" s="18" t="n">
        <v>30.31909748</v>
      </c>
      <c r="H66" s="20" t="n">
        <v>2.25329124</v>
      </c>
      <c r="I66" s="18" t="n">
        <v>0</v>
      </c>
      <c r="J66" s="20" t="n">
        <v>0</v>
      </c>
      <c r="K66" s="18" t="n">
        <v>8.571047439999999</v>
      </c>
      <c r="L66" s="20" t="n">
        <v>1.49859929</v>
      </c>
      <c r="M66" s="18" t="n">
        <v>0</v>
      </c>
      <c r="N66" s="20" t="n">
        <v>0</v>
      </c>
      <c r="O66" s="18" t="n">
        <v>0</v>
      </c>
      <c r="P66" s="20" t="n">
        <v>0</v>
      </c>
      <c r="Q66" s="18" t="n">
        <v>20.18506637</v>
      </c>
      <c r="R66" s="20" t="n">
        <v>1.91124931</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73.95041401</v>
      </c>
      <c r="F69" s="20" t="n">
        <v>3.74961594</v>
      </c>
      <c r="G69" s="18" t="n">
        <v>24.34075071</v>
      </c>
      <c r="H69" s="20" t="n">
        <v>3.79307433</v>
      </c>
      <c r="I69" s="18" t="n">
        <v>0</v>
      </c>
      <c r="J69" s="20" t="n">
        <v>0</v>
      </c>
      <c r="K69" s="18" t="n">
        <v>0.55332289</v>
      </c>
      <c r="L69" s="20" t="n">
        <v>0.62189606</v>
      </c>
      <c r="M69" s="18" t="n">
        <v>0</v>
      </c>
      <c r="N69" s="20" t="n">
        <v>0</v>
      </c>
      <c r="O69" s="18" t="n">
        <v>0</v>
      </c>
      <c r="P69" s="20" t="n">
        <v>0</v>
      </c>
      <c r="Q69" s="18" t="n">
        <v>1.1555124</v>
      </c>
      <c r="R69" s="20" t="n">
        <v>0.83550894</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42.26087203</v>
      </c>
      <c r="F71" s="20" t="n">
        <v>3.13177604</v>
      </c>
      <c r="G71" s="18" t="n">
        <v>57.22896953</v>
      </c>
      <c r="H71" s="20" t="n">
        <v>3.1645311</v>
      </c>
      <c r="I71" s="18" t="n">
        <v>0</v>
      </c>
      <c r="J71" s="20" t="n">
        <v>0</v>
      </c>
      <c r="K71" s="18" t="n">
        <v>0.5101584300000001</v>
      </c>
      <c r="L71" s="20" t="n">
        <v>0.35188472</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40.50423204</v>
      </c>
      <c r="F76" s="20" t="n">
        <v>2.51231448</v>
      </c>
      <c r="G76" s="18" t="n">
        <v>43.48663552</v>
      </c>
      <c r="H76" s="20" t="n">
        <v>2.77836525</v>
      </c>
      <c r="I76" s="18" t="n">
        <v>0</v>
      </c>
      <c r="J76" s="20" t="n">
        <v>0</v>
      </c>
      <c r="K76" s="18" t="n">
        <v>3.84429214</v>
      </c>
      <c r="L76" s="20" t="n">
        <v>0.99735422</v>
      </c>
      <c r="M76" s="18" t="n">
        <v>0</v>
      </c>
      <c r="N76" s="20" t="n">
        <v>0</v>
      </c>
      <c r="O76" s="18" t="n">
        <v>0</v>
      </c>
      <c r="P76" s="20" t="n">
        <v>0</v>
      </c>
      <c r="Q76" s="18" t="n">
        <v>12.1648403</v>
      </c>
      <c r="R76" s="20" t="n">
        <v>1.80396115</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65.26509038</v>
      </c>
      <c r="F80" s="20" t="n">
        <v>2.20421165</v>
      </c>
      <c r="G80" s="18" t="n">
        <v>33.23182551</v>
      </c>
      <c r="H80" s="20" t="n">
        <v>2.36453429</v>
      </c>
      <c r="I80" s="18" t="n">
        <v>0</v>
      </c>
      <c r="J80" s="20" t="n">
        <v>0</v>
      </c>
      <c r="K80" s="18" t="n">
        <v>0.21035669</v>
      </c>
      <c r="L80" s="20" t="n">
        <v>0.20973991</v>
      </c>
      <c r="M80" s="18" t="n">
        <v>0</v>
      </c>
      <c r="N80" s="20" t="n">
        <v>0</v>
      </c>
      <c r="O80" s="18" t="n">
        <v>0</v>
      </c>
      <c r="P80" s="20" t="n">
        <v>0</v>
      </c>
      <c r="Q80" s="18" t="n">
        <v>1.29272742</v>
      </c>
      <c r="R80" s="20" t="n">
        <v>0.7063733800000001</v>
      </c>
    </row>
    <row r="81" spans="1:18">
      <c r="A81" s="15" t="s">
        <v>505</v>
      </c>
      <c r="B81" s="17" t="n">
        <v>870</v>
      </c>
      <c r="C81" s="18">
        <f>(725.0/B81*100)</f>
        <v/>
      </c>
      <c r="D81" s="19" t="n">
        <v>145</v>
      </c>
      <c r="E81" s="18" t="n">
        <v>12.62599939</v>
      </c>
      <c r="F81" s="20" t="n">
        <v>2.91082467</v>
      </c>
      <c r="G81" s="18" t="n">
        <v>82.53960868999999</v>
      </c>
      <c r="H81" s="20" t="n">
        <v>3.00590058</v>
      </c>
      <c r="I81" s="18" t="n">
        <v>0</v>
      </c>
      <c r="J81" s="20" t="n">
        <v>0</v>
      </c>
      <c r="K81" s="18" t="n">
        <v>3.73285251</v>
      </c>
      <c r="L81" s="20" t="n">
        <v>1.72233508</v>
      </c>
      <c r="M81" s="18" t="n">
        <v>0</v>
      </c>
      <c r="N81" s="20" t="n">
        <v>0</v>
      </c>
      <c r="O81" s="18" t="n">
        <v>0</v>
      </c>
      <c r="P81" s="20" t="n">
        <v>0</v>
      </c>
      <c r="Q81" s="18" t="n">
        <v>1.10153942</v>
      </c>
      <c r="R81" s="20" t="n">
        <v>1.06012818</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39.28951545</v>
      </c>
      <c r="F44" s="20" t="n">
        <v>2.53907538</v>
      </c>
      <c r="G44" s="18" t="n">
        <v>48.28204725</v>
      </c>
      <c r="H44" s="20" t="n">
        <v>2.49439689</v>
      </c>
      <c r="I44" s="18" t="n">
        <v>0</v>
      </c>
      <c r="J44" s="20" t="n">
        <v>0</v>
      </c>
      <c r="K44" s="18" t="n">
        <v>6.00873871</v>
      </c>
      <c r="L44" s="20" t="n">
        <v>1.21809143</v>
      </c>
      <c r="M44" s="18" t="n">
        <v>0</v>
      </c>
      <c r="N44" s="20" t="n">
        <v>0</v>
      </c>
      <c r="O44" s="18" t="n">
        <v>0</v>
      </c>
      <c r="P44" s="20" t="n">
        <v>0</v>
      </c>
      <c r="Q44" s="18" t="n">
        <v>6.41969859</v>
      </c>
      <c r="R44" s="20" t="n">
        <v>1.28522713</v>
      </c>
    </row>
    <row r="45" spans="1:18">
      <c r="A45" s="15" t="s">
        <v>468</v>
      </c>
      <c r="B45" s="17" t="n">
        <v>2670</v>
      </c>
      <c r="C45" s="18">
        <f>(2221.0/B45*100)</f>
        <v/>
      </c>
      <c r="D45" s="19" t="n">
        <v>449</v>
      </c>
      <c r="E45" s="18" t="n">
        <v>54.73217553</v>
      </c>
      <c r="F45" s="20" t="n">
        <v>2.57611737</v>
      </c>
      <c r="G45" s="18" t="n">
        <v>16.05324182</v>
      </c>
      <c r="H45" s="20" t="n">
        <v>2.00190766</v>
      </c>
      <c r="I45" s="18" t="n">
        <v>0</v>
      </c>
      <c r="J45" s="20" t="n">
        <v>0</v>
      </c>
      <c r="K45" s="18" t="n">
        <v>17.98412994</v>
      </c>
      <c r="L45" s="20" t="n">
        <v>2.34640861</v>
      </c>
      <c r="M45" s="18" t="n">
        <v>2.63081336</v>
      </c>
      <c r="N45" s="20" t="n">
        <v>0.83211512</v>
      </c>
      <c r="O45" s="18" t="n">
        <v>0</v>
      </c>
      <c r="P45" s="20" t="n">
        <v>0</v>
      </c>
      <c r="Q45" s="18" t="n">
        <v>8.59963935</v>
      </c>
      <c r="R45" s="20" t="n">
        <v>1.56073879</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39.76167789</v>
      </c>
      <c r="F57" s="20" t="n">
        <v>2.33847354</v>
      </c>
      <c r="G57" s="18" t="n">
        <v>53.92629567</v>
      </c>
      <c r="H57" s="20" t="n">
        <v>2.80460272</v>
      </c>
      <c r="I57" s="18" t="n">
        <v>0</v>
      </c>
      <c r="J57" s="20" t="n">
        <v>0</v>
      </c>
      <c r="K57" s="18" t="n">
        <v>4.65675014</v>
      </c>
      <c r="L57" s="20" t="n">
        <v>1.34773223</v>
      </c>
      <c r="M57" s="18" t="n">
        <v>0</v>
      </c>
      <c r="N57" s="20" t="n">
        <v>0</v>
      </c>
      <c r="O57" s="18" t="n">
        <v>0</v>
      </c>
      <c r="P57" s="20" t="n">
        <v>0</v>
      </c>
      <c r="Q57" s="18" t="n">
        <v>1.65527629</v>
      </c>
      <c r="R57" s="20" t="n">
        <v>0.51763081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79.61707547</v>
      </c>
      <c r="F59" s="20" t="n">
        <v>2.31832706</v>
      </c>
      <c r="G59" s="18" t="n">
        <v>9.007986109999999</v>
      </c>
      <c r="H59" s="20" t="n">
        <v>1.88440964</v>
      </c>
      <c r="I59" s="18" t="n">
        <v>0</v>
      </c>
      <c r="J59" s="20" t="n">
        <v>0</v>
      </c>
      <c r="K59" s="18" t="n">
        <v>6.56869022</v>
      </c>
      <c r="L59" s="20" t="n">
        <v>1.33773512</v>
      </c>
      <c r="M59" s="18" t="n">
        <v>0.48850941</v>
      </c>
      <c r="N59" s="20" t="n">
        <v>0.30426452</v>
      </c>
      <c r="O59" s="18" t="n">
        <v>0</v>
      </c>
      <c r="P59" s="20" t="n">
        <v>0</v>
      </c>
      <c r="Q59" s="18" t="n">
        <v>4.31773879</v>
      </c>
      <c r="R59" s="20" t="n">
        <v>1.28910312</v>
      </c>
    </row>
    <row r="60" spans="1:18">
      <c r="A60" s="15" t="s">
        <v>484</v>
      </c>
      <c r="B60" s="17" t="n">
        <v>2451</v>
      </c>
      <c r="C60" s="18">
        <f>(2056.0/B60*100)</f>
        <v/>
      </c>
      <c r="D60" s="19" t="n">
        <v>395</v>
      </c>
      <c r="E60" s="18" t="n">
        <v>45.50553521</v>
      </c>
      <c r="F60" s="20" t="n">
        <v>2.74112422</v>
      </c>
      <c r="G60" s="18" t="n">
        <v>27.13438007</v>
      </c>
      <c r="H60" s="20" t="n">
        <v>2.27997588</v>
      </c>
      <c r="I60" s="18" t="n">
        <v>0</v>
      </c>
      <c r="J60" s="20" t="n">
        <v>0</v>
      </c>
      <c r="K60" s="18" t="n">
        <v>22.27380011</v>
      </c>
      <c r="L60" s="20" t="n">
        <v>2.55271199</v>
      </c>
      <c r="M60" s="18" t="n">
        <v>0</v>
      </c>
      <c r="N60" s="20" t="n">
        <v>0</v>
      </c>
      <c r="O60" s="18" t="n">
        <v>0.38968261</v>
      </c>
      <c r="P60" s="20" t="n">
        <v>0.38468192</v>
      </c>
      <c r="Q60" s="18" t="n">
        <v>4.696602</v>
      </c>
      <c r="R60" s="20" t="n">
        <v>1.15809748</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32.92331265</v>
      </c>
      <c r="F63" s="20" t="n">
        <v>2.12058768</v>
      </c>
      <c r="G63" s="18" t="n">
        <v>35.85517409</v>
      </c>
      <c r="H63" s="20" t="n">
        <v>2.49494167</v>
      </c>
      <c r="I63" s="18" t="n">
        <v>0</v>
      </c>
      <c r="J63" s="20" t="n">
        <v>0</v>
      </c>
      <c r="K63" s="18" t="n">
        <v>18.74995967</v>
      </c>
      <c r="L63" s="20" t="n">
        <v>1.98519634</v>
      </c>
      <c r="M63" s="18" t="n">
        <v>0</v>
      </c>
      <c r="N63" s="20" t="n">
        <v>0</v>
      </c>
      <c r="O63" s="18" t="n">
        <v>0</v>
      </c>
      <c r="P63" s="20" t="n">
        <v>0</v>
      </c>
      <c r="Q63" s="18" t="n">
        <v>12.47155359</v>
      </c>
      <c r="R63" s="20" t="n">
        <v>1.78053017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35.42813862</v>
      </c>
      <c r="F66" s="20" t="n">
        <v>2.15137201</v>
      </c>
      <c r="G66" s="18" t="n">
        <v>46.10751905</v>
      </c>
      <c r="H66" s="20" t="n">
        <v>2.41257802</v>
      </c>
      <c r="I66" s="18" t="n">
        <v>0</v>
      </c>
      <c r="J66" s="20" t="n">
        <v>0</v>
      </c>
      <c r="K66" s="18" t="n">
        <v>11.62607335</v>
      </c>
      <c r="L66" s="20" t="n">
        <v>1.72732098</v>
      </c>
      <c r="M66" s="18" t="n">
        <v>0</v>
      </c>
      <c r="N66" s="20" t="n">
        <v>0</v>
      </c>
      <c r="O66" s="18" t="n">
        <v>0</v>
      </c>
      <c r="P66" s="20" t="n">
        <v>0</v>
      </c>
      <c r="Q66" s="18" t="n">
        <v>6.83826898</v>
      </c>
      <c r="R66" s="20" t="n">
        <v>1.24546573</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37.77280174</v>
      </c>
      <c r="F69" s="20" t="n">
        <v>4.84862601</v>
      </c>
      <c r="G69" s="18" t="n">
        <v>60.45958119</v>
      </c>
      <c r="H69" s="20" t="n">
        <v>4.91264577</v>
      </c>
      <c r="I69" s="18" t="n">
        <v>0</v>
      </c>
      <c r="J69" s="20" t="n">
        <v>0</v>
      </c>
      <c r="K69" s="18" t="n">
        <v>0.55332289</v>
      </c>
      <c r="L69" s="20" t="n">
        <v>0.62189606</v>
      </c>
      <c r="M69" s="18" t="n">
        <v>0</v>
      </c>
      <c r="N69" s="20" t="n">
        <v>0</v>
      </c>
      <c r="O69" s="18" t="n">
        <v>0</v>
      </c>
      <c r="P69" s="20" t="n">
        <v>0</v>
      </c>
      <c r="Q69" s="18" t="n">
        <v>1.21429419</v>
      </c>
      <c r="R69" s="20" t="n">
        <v>0.84848619</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38.3248467</v>
      </c>
      <c r="F71" s="20" t="n">
        <v>2.6486509</v>
      </c>
      <c r="G71" s="18" t="n">
        <v>60.68080827</v>
      </c>
      <c r="H71" s="20" t="n">
        <v>2.72751544</v>
      </c>
      <c r="I71" s="18" t="n">
        <v>0</v>
      </c>
      <c r="J71" s="20" t="n">
        <v>0</v>
      </c>
      <c r="K71" s="18" t="n">
        <v>0.5101584300000001</v>
      </c>
      <c r="L71" s="20" t="n">
        <v>0.35188472</v>
      </c>
      <c r="M71" s="18" t="n">
        <v>0</v>
      </c>
      <c r="N71" s="20" t="n">
        <v>0</v>
      </c>
      <c r="O71" s="18" t="n">
        <v>0</v>
      </c>
      <c r="P71" s="20" t="n">
        <v>0</v>
      </c>
      <c r="Q71" s="18" t="n">
        <v>0.48418659</v>
      </c>
      <c r="R71" s="20" t="n">
        <v>0.33618174</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20.6516583</v>
      </c>
      <c r="F76" s="20" t="n">
        <v>2.06789976</v>
      </c>
      <c r="G76" s="18" t="n">
        <v>69.73900227999999</v>
      </c>
      <c r="H76" s="20" t="n">
        <v>2.36922178</v>
      </c>
      <c r="I76" s="18" t="n">
        <v>0</v>
      </c>
      <c r="J76" s="20" t="n">
        <v>0</v>
      </c>
      <c r="K76" s="18" t="n">
        <v>5.1248015</v>
      </c>
      <c r="L76" s="20" t="n">
        <v>1.27303201</v>
      </c>
      <c r="M76" s="18" t="n">
        <v>0</v>
      </c>
      <c r="N76" s="20" t="n">
        <v>0</v>
      </c>
      <c r="O76" s="18" t="n">
        <v>0</v>
      </c>
      <c r="P76" s="20" t="n">
        <v>0</v>
      </c>
      <c r="Q76" s="18" t="n">
        <v>4.48453793</v>
      </c>
      <c r="R76" s="20" t="n">
        <v>0.95614899</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42.22208028</v>
      </c>
      <c r="F80" s="20" t="n">
        <v>2.52567544</v>
      </c>
      <c r="G80" s="18" t="n">
        <v>55.72486249</v>
      </c>
      <c r="H80" s="20" t="n">
        <v>2.63352312</v>
      </c>
      <c r="I80" s="18" t="n">
        <v>0</v>
      </c>
      <c r="J80" s="20" t="n">
        <v>0</v>
      </c>
      <c r="K80" s="18" t="n">
        <v>0.27115412</v>
      </c>
      <c r="L80" s="20" t="n">
        <v>0.21807995</v>
      </c>
      <c r="M80" s="18" t="n">
        <v>0</v>
      </c>
      <c r="N80" s="20" t="n">
        <v>0</v>
      </c>
      <c r="O80" s="18" t="n">
        <v>0</v>
      </c>
      <c r="P80" s="20" t="n">
        <v>0</v>
      </c>
      <c r="Q80" s="18" t="n">
        <v>1.78190311</v>
      </c>
      <c r="R80" s="20" t="n">
        <v>0.72676723</v>
      </c>
    </row>
    <row r="81" spans="1:18">
      <c r="A81" s="15" t="s">
        <v>505</v>
      </c>
      <c r="B81" s="17" t="n">
        <v>870</v>
      </c>
      <c r="C81" s="18">
        <f>(725.0/B81*100)</f>
        <v/>
      </c>
      <c r="D81" s="19" t="n">
        <v>145</v>
      </c>
      <c r="E81" s="18" t="n">
        <v>24.11845022</v>
      </c>
      <c r="F81" s="20" t="n">
        <v>2.76374614</v>
      </c>
      <c r="G81" s="18" t="n">
        <v>68.17171938</v>
      </c>
      <c r="H81" s="20" t="n">
        <v>2.8632103</v>
      </c>
      <c r="I81" s="18" t="n">
        <v>0</v>
      </c>
      <c r="J81" s="20" t="n">
        <v>0</v>
      </c>
      <c r="K81" s="18" t="n">
        <v>4.06019033</v>
      </c>
      <c r="L81" s="20" t="n">
        <v>1.75780504</v>
      </c>
      <c r="M81" s="18" t="n">
        <v>0</v>
      </c>
      <c r="N81" s="20" t="n">
        <v>0</v>
      </c>
      <c r="O81" s="18" t="n">
        <v>0</v>
      </c>
      <c r="P81" s="20" t="n">
        <v>0</v>
      </c>
      <c r="Q81" s="18" t="n">
        <v>3.64964007</v>
      </c>
      <c r="R81" s="20" t="n">
        <v>1.66789552</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7163</v>
      </c>
      <c r="C7" s="18">
        <f>(7163.0/B7*100)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3443</v>
      </c>
      <c r="C8" s="18">
        <f>(3443.0/B8*100)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4752</v>
      </c>
      <c r="C9" s="18">
        <f>(4752.0/B9*100)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10022</v>
      </c>
      <c r="C10" s="18">
        <f>(10022.0/B10*100)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3500</v>
      </c>
      <c r="C11" s="18">
        <f>(3500.0/B11*100)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3422</v>
      </c>
      <c r="C12" s="18">
        <f>(3422.0/B12*100)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3602</v>
      </c>
      <c r="C13" s="18">
        <f>(3602.0/B13*100)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2788</v>
      </c>
      <c r="C14" s="18">
        <f>(2788.0/B14*100)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2863</v>
      </c>
      <c r="C15" s="18">
        <f>(2863.0/B15*100)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3111</v>
      </c>
      <c r="C16" s="18">
        <f>(3111.0/B16*100)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3197</v>
      </c>
      <c r="C17" s="18">
        <f>(3197.0/B17*100)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2706</v>
      </c>
      <c r="C18" s="18">
        <f>(2706.0/B18*100)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2850</v>
      </c>
      <c r="C19" s="18">
        <f>(2850.0/B19*100)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1741</v>
      </c>
      <c r="C20" s="18">
        <f>(1741.0/B20*100)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2833</v>
      </c>
      <c r="C21" s="18">
        <f>(2833.0/B21*100)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3667</v>
      </c>
      <c r="C22" s="18">
        <f>(3667.0/B22*100)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5792</v>
      </c>
      <c r="C23" s="18">
        <f>(5792.0/B23*100)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3309</v>
      </c>
      <c r="C24" s="18">
        <f>(3309.0/B24*100)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2669</v>
      </c>
      <c r="C25" s="18">
        <f>(2669.0/B25*100)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2419</v>
      </c>
      <c r="C26" s="18">
        <f>(2419.0/B26*100)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2683</v>
      </c>
      <c r="C27" s="18">
        <f>(2683.0/B27*100)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3803</v>
      </c>
      <c r="C28" s="18">
        <f>(3803.0/B28*100)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2700</v>
      </c>
      <c r="C29" s="18">
        <f>(2700.0/B29*100)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2257</v>
      </c>
      <c r="C30" s="18">
        <f>(2257.0/B30*100)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2706</v>
      </c>
      <c r="C31" s="18">
        <f>(2706.0/B31*100)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2209</v>
      </c>
      <c r="C32" s="18">
        <f>(2209.0/B32*100)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3651</v>
      </c>
      <c r="C33" s="18">
        <f>(3651.0/B33*100)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3035</v>
      </c>
      <c r="C34" s="18">
        <f>(3035.0/B34*100)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2901</v>
      </c>
      <c r="C35" s="18">
        <f>(2901.0/B35*100)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3404</v>
      </c>
      <c r="C36" s="18">
        <f>(3404.0/B36*100)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2731</v>
      </c>
      <c r="C37" s="18">
        <f>(2731.0/B37*100)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2807</v>
      </c>
      <c r="C38" s="18">
        <f>(2807.0/B38*100)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2938</v>
      </c>
      <c r="C39" s="18">
        <f>(2938.0/B39*100)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6922</v>
      </c>
      <c r="C40" s="18">
        <f>(6922.0/B40*100)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2854</v>
      </c>
      <c r="C41" s="18">
        <f>(2854.0/B41*100)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2691</v>
      </c>
      <c r="C44" s="18">
        <f>(2237.0/B44*100)</f>
        <v/>
      </c>
      <c r="D44" s="19" t="n">
        <v>454</v>
      </c>
      <c r="E44" s="18" t="n">
        <v>60.19101559</v>
      </c>
      <c r="F44" s="20" t="n">
        <v>2.63938827</v>
      </c>
      <c r="G44" s="18" t="n">
        <v>32.1039173</v>
      </c>
      <c r="H44" s="20" t="n">
        <v>2.35499178</v>
      </c>
      <c r="I44" s="18" t="n">
        <v>0</v>
      </c>
      <c r="J44" s="20" t="n">
        <v>0</v>
      </c>
      <c r="K44" s="18" t="n">
        <v>7.70506711</v>
      </c>
      <c r="L44" s="20" t="n">
        <v>1.41385124</v>
      </c>
      <c r="M44" s="18" t="n">
        <v>0</v>
      </c>
      <c r="N44" s="20" t="n">
        <v>0</v>
      </c>
      <c r="O44" s="18" t="n">
        <v>0</v>
      </c>
      <c r="P44" s="20" t="n">
        <v>0</v>
      </c>
      <c r="Q44" s="18" t="n">
        <v>0</v>
      </c>
      <c r="R44" s="20" t="n">
        <v>0</v>
      </c>
    </row>
    <row r="45" spans="1:18">
      <c r="A45" s="15" t="s">
        <v>468</v>
      </c>
      <c r="B45" s="17" t="n">
        <v>2670</v>
      </c>
      <c r="C45" s="18">
        <f>(2221.0/B45*100)</f>
        <v/>
      </c>
      <c r="D45" s="19" t="n">
        <v>449</v>
      </c>
      <c r="E45" s="18" t="n">
        <v>54.90894669</v>
      </c>
      <c r="F45" s="20" t="n">
        <v>2.23649045</v>
      </c>
      <c r="G45" s="18" t="n">
        <v>23.35447353</v>
      </c>
      <c r="H45" s="20" t="n">
        <v>2.51445089</v>
      </c>
      <c r="I45" s="18" t="n">
        <v>0</v>
      </c>
      <c r="J45" s="20" t="n">
        <v>0</v>
      </c>
      <c r="K45" s="18" t="n">
        <v>19.10576642</v>
      </c>
      <c r="L45" s="20" t="n">
        <v>2.46976791</v>
      </c>
      <c r="M45" s="18" t="n">
        <v>2.63081336</v>
      </c>
      <c r="N45" s="20" t="n">
        <v>0.83211512</v>
      </c>
      <c r="O45" s="18" t="n">
        <v>0</v>
      </c>
      <c r="P45" s="20" t="n">
        <v>0</v>
      </c>
      <c r="Q45" s="18" t="n">
        <v>0</v>
      </c>
      <c r="R45" s="20" t="n">
        <v>0</v>
      </c>
    </row>
    <row r="46" spans="1:18">
      <c r="A46" s="15" t="s">
        <v>469</v>
      </c>
      <c r="B46" s="17" t="n">
        <v>12073</v>
      </c>
      <c r="C46" s="18">
        <f>(12073.0/B46*100)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2823</v>
      </c>
      <c r="C47" s="18">
        <f>(2823.0/B47*100)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4682</v>
      </c>
      <c r="C48" s="18">
        <f>(4682.0/B48*100)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6158</v>
      </c>
      <c r="C49" s="18">
        <f>(6158.0/B49*100)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3494</v>
      </c>
      <c r="C50" s="18">
        <f>(3494.0/B50*100)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3013</v>
      </c>
      <c r="C51" s="18">
        <f>(3013.0/B51*100)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2760</v>
      </c>
      <c r="C52" s="18">
        <f>(2760.0/B52*100)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2474</v>
      </c>
      <c r="C53" s="18">
        <f>(2474.0/B53*100)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2557</v>
      </c>
      <c r="C54" s="18">
        <f>(2557.0/B54*100)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2675</v>
      </c>
      <c r="C55" s="18">
        <f>(2675.0/B55*100)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3343</v>
      </c>
      <c r="C56" s="18">
        <f>(3343.0/B56*100)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3737</v>
      </c>
      <c r="C57" s="18">
        <f>(3118.0/B57*100)</f>
        <v/>
      </c>
      <c r="D57" s="19" t="n">
        <v>619</v>
      </c>
      <c r="E57" s="18" t="n">
        <v>32.56119493</v>
      </c>
      <c r="F57" s="20" t="n">
        <v>1.88434557</v>
      </c>
      <c r="G57" s="18" t="n">
        <v>61.48100618</v>
      </c>
      <c r="H57" s="20" t="n">
        <v>2.12856658</v>
      </c>
      <c r="I57" s="18" t="n">
        <v>0</v>
      </c>
      <c r="J57" s="20" t="n">
        <v>0</v>
      </c>
      <c r="K57" s="18" t="n">
        <v>5.95779889</v>
      </c>
      <c r="L57" s="20" t="n">
        <v>1.44258591</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2278</v>
      </c>
      <c r="C59" s="18">
        <f>(1918.0/B59*100)</f>
        <v/>
      </c>
      <c r="D59" s="19" t="n">
        <v>360</v>
      </c>
      <c r="E59" s="18" t="n">
        <v>77.27524189</v>
      </c>
      <c r="F59" s="20" t="n">
        <v>2.74846205</v>
      </c>
      <c r="G59" s="18" t="n">
        <v>13.6218009</v>
      </c>
      <c r="H59" s="20" t="n">
        <v>2.49899488</v>
      </c>
      <c r="I59" s="18" t="n">
        <v>0</v>
      </c>
      <c r="J59" s="20" t="n">
        <v>0</v>
      </c>
      <c r="K59" s="18" t="n">
        <v>8.614447800000001</v>
      </c>
      <c r="L59" s="20" t="n">
        <v>1.54260912</v>
      </c>
      <c r="M59" s="18" t="n">
        <v>0.48850941</v>
      </c>
      <c r="N59" s="20" t="n">
        <v>0.30426452</v>
      </c>
      <c r="O59" s="18" t="n">
        <v>0</v>
      </c>
      <c r="P59" s="20" t="n">
        <v>0</v>
      </c>
      <c r="Q59" s="18" t="n">
        <v>0</v>
      </c>
      <c r="R59" s="20" t="n">
        <v>0</v>
      </c>
    </row>
    <row r="60" spans="1:18">
      <c r="A60" s="15" t="s">
        <v>484</v>
      </c>
      <c r="B60" s="17" t="n">
        <v>2451</v>
      </c>
      <c r="C60" s="18">
        <f>(2056.0/B60*100)</f>
        <v/>
      </c>
      <c r="D60" s="19" t="n">
        <v>395</v>
      </c>
      <c r="E60" s="18" t="n">
        <v>32.58717856</v>
      </c>
      <c r="F60" s="20" t="n">
        <v>2.6889952</v>
      </c>
      <c r="G60" s="18" t="n">
        <v>38.61104919</v>
      </c>
      <c r="H60" s="20" t="n">
        <v>2.70870278</v>
      </c>
      <c r="I60" s="18" t="n">
        <v>0</v>
      </c>
      <c r="J60" s="20" t="n">
        <v>0</v>
      </c>
      <c r="K60" s="18" t="n">
        <v>28.80177224</v>
      </c>
      <c r="L60" s="20" t="n">
        <v>2.78316725</v>
      </c>
      <c r="M60" s="18" t="n">
        <v>0</v>
      </c>
      <c r="N60" s="20" t="n">
        <v>0</v>
      </c>
      <c r="O60" s="18" t="n">
        <v>0</v>
      </c>
      <c r="P60" s="20" t="n">
        <v>0</v>
      </c>
      <c r="Q60" s="18" t="n">
        <v>0</v>
      </c>
      <c r="R60" s="20" t="n">
        <v>0</v>
      </c>
    </row>
    <row r="61" spans="1:18">
      <c r="A61" s="15" t="s">
        <v>485</v>
      </c>
      <c r="B61" s="17" t="n">
        <v>3201</v>
      </c>
      <c r="C61" s="18">
        <f>(3201.0/B61*100)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2230</v>
      </c>
      <c r="C62" s="18">
        <f>(2230.0/B62*100)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2511</v>
      </c>
      <c r="C63" s="18">
        <f>(2088.0/B63*100)</f>
        <v/>
      </c>
      <c r="D63" s="19" t="n">
        <v>423</v>
      </c>
      <c r="E63" s="18" t="n">
        <v>44.26569832</v>
      </c>
      <c r="F63" s="20" t="n">
        <v>2.87390187</v>
      </c>
      <c r="G63" s="18" t="n">
        <v>34.14332372</v>
      </c>
      <c r="H63" s="20" t="n">
        <v>2.34646554</v>
      </c>
      <c r="I63" s="18" t="n">
        <v>0</v>
      </c>
      <c r="J63" s="20" t="n">
        <v>0</v>
      </c>
      <c r="K63" s="18" t="n">
        <v>21.59097796</v>
      </c>
      <c r="L63" s="20" t="n">
        <v>2.22162358</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1790</v>
      </c>
      <c r="C65" s="18">
        <f>(1790.0/B65*100)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2634</v>
      </c>
      <c r="C66" s="18">
        <f>(2192.0/B66*100)</f>
        <v/>
      </c>
      <c r="D66" s="19" t="n">
        <v>442</v>
      </c>
      <c r="E66" s="18" t="n">
        <v>41.23844791</v>
      </c>
      <c r="F66" s="20" t="n">
        <v>2.11185881</v>
      </c>
      <c r="G66" s="18" t="n">
        <v>45.47596891</v>
      </c>
      <c r="H66" s="20" t="n">
        <v>2.09846315</v>
      </c>
      <c r="I66" s="18" t="n">
        <v>0</v>
      </c>
      <c r="J66" s="20" t="n">
        <v>0</v>
      </c>
      <c r="K66" s="18" t="n">
        <v>13.28558318</v>
      </c>
      <c r="L66" s="20" t="n">
        <v>1.74102461</v>
      </c>
      <c r="M66" s="18" t="n">
        <v>0</v>
      </c>
      <c r="N66" s="20" t="n">
        <v>0</v>
      </c>
      <c r="O66" s="18" t="n">
        <v>0</v>
      </c>
      <c r="P66" s="20" t="n">
        <v>0</v>
      </c>
      <c r="Q66" s="18" t="n">
        <v>0</v>
      </c>
      <c r="R66" s="20" t="n">
        <v>0</v>
      </c>
    </row>
    <row r="67" spans="1:18">
      <c r="A67" s="15" t="s">
        <v>491</v>
      </c>
      <c r="B67" s="17" t="n">
        <v>2771</v>
      </c>
      <c r="C67" s="18">
        <f>(2771.0/B67*100)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3460</v>
      </c>
      <c r="C68" s="18">
        <f>(3460.0/B68*100)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720</v>
      </c>
      <c r="C69" s="18">
        <f>(602.0/B69*100)</f>
        <v/>
      </c>
      <c r="D69" s="19" t="n">
        <v>118</v>
      </c>
      <c r="E69" s="18" t="n">
        <v>50.14405381</v>
      </c>
      <c r="F69" s="20" t="n">
        <v>5.38289785</v>
      </c>
      <c r="G69" s="18" t="n">
        <v>48.63395247</v>
      </c>
      <c r="H69" s="20" t="n">
        <v>5.41215385</v>
      </c>
      <c r="I69" s="18" t="n">
        <v>0</v>
      </c>
      <c r="J69" s="20" t="n">
        <v>0</v>
      </c>
      <c r="K69" s="18" t="n">
        <v>1.22199372</v>
      </c>
      <c r="L69" s="20" t="n">
        <v>0.98786597</v>
      </c>
      <c r="M69" s="18" t="n">
        <v>0</v>
      </c>
      <c r="N69" s="20" t="n">
        <v>0</v>
      </c>
      <c r="O69" s="18" t="n">
        <v>0</v>
      </c>
      <c r="P69" s="20" t="n">
        <v>0</v>
      </c>
      <c r="Q69" s="18" t="n">
        <v>0</v>
      </c>
      <c r="R69" s="20" t="n">
        <v>0</v>
      </c>
    </row>
    <row r="70" spans="1:18">
      <c r="A70" s="15" t="s">
        <v>494</v>
      </c>
      <c r="B70" s="17" t="n">
        <v>6034</v>
      </c>
      <c r="C70" s="18">
        <f>(6034.0/B70*100)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2466</v>
      </c>
      <c r="C71" s="18">
        <f>(2061.0/B71*100)</f>
        <v/>
      </c>
      <c r="D71" s="19" t="n">
        <v>405</v>
      </c>
      <c r="E71" s="18" t="n">
        <v>37.43221998</v>
      </c>
      <c r="F71" s="20" t="n">
        <v>2.58714025</v>
      </c>
      <c r="G71" s="18" t="n">
        <v>61.86052771</v>
      </c>
      <c r="H71" s="20" t="n">
        <v>2.6165916</v>
      </c>
      <c r="I71" s="18" t="n">
        <v>0</v>
      </c>
      <c r="J71" s="20" t="n">
        <v>0</v>
      </c>
      <c r="K71" s="18" t="n">
        <v>0.7072522999999999</v>
      </c>
      <c r="L71" s="20" t="n">
        <v>0.40029588</v>
      </c>
      <c r="M71" s="18" t="n">
        <v>0</v>
      </c>
      <c r="N71" s="20" t="n">
        <v>0</v>
      </c>
      <c r="O71" s="18" t="n">
        <v>0</v>
      </c>
      <c r="P71" s="20" t="n">
        <v>0</v>
      </c>
      <c r="Q71" s="18" t="n">
        <v>0</v>
      </c>
      <c r="R71" s="20" t="n">
        <v>0</v>
      </c>
    </row>
    <row r="72" spans="1:18">
      <c r="A72" s="15" t="s">
        <v>496</v>
      </c>
      <c r="B72" s="17" t="n">
        <v>3107</v>
      </c>
      <c r="C72" s="18">
        <f>(3107.0/B72*100)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2973</v>
      </c>
      <c r="C73" s="18">
        <f>(2973.0/B73*100)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3819</v>
      </c>
      <c r="C74" s="18">
        <f>(3819.0/B74*100)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4652</v>
      </c>
      <c r="C75" s="18">
        <f>(4652.0/B75*100)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2453</v>
      </c>
      <c r="C76" s="18">
        <f>(2062.0/B76*100)</f>
        <v/>
      </c>
      <c r="D76" s="19" t="n">
        <v>391</v>
      </c>
      <c r="E76" s="18" t="n">
        <v>24.34573709</v>
      </c>
      <c r="F76" s="20" t="n">
        <v>2.2250657</v>
      </c>
      <c r="G76" s="18" t="n">
        <v>67.95791342</v>
      </c>
      <c r="H76" s="20" t="n">
        <v>2.41765496</v>
      </c>
      <c r="I76" s="18" t="n">
        <v>0</v>
      </c>
      <c r="J76" s="20" t="n">
        <v>0</v>
      </c>
      <c r="K76" s="18" t="n">
        <v>7.6963495</v>
      </c>
      <c r="L76" s="20" t="n">
        <v>1.59513852</v>
      </c>
      <c r="M76" s="18" t="n">
        <v>0</v>
      </c>
      <c r="N76" s="20" t="n">
        <v>0</v>
      </c>
      <c r="O76" s="18" t="n">
        <v>0</v>
      </c>
      <c r="P76" s="20" t="n">
        <v>0</v>
      </c>
      <c r="Q76" s="18" t="n">
        <v>0</v>
      </c>
      <c r="R76" s="20" t="n">
        <v>0</v>
      </c>
    </row>
    <row r="77" spans="1:18">
      <c r="A77" s="15" t="s">
        <v>501</v>
      </c>
      <c r="B77" s="17" t="n">
        <v>2969</v>
      </c>
      <c r="C77" s="18">
        <f>(2969.0/B77*100)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7115</v>
      </c>
      <c r="C78" s="18">
        <f>(7115.0/B78*100)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3154</v>
      </c>
      <c r="C79" s="18">
        <f>(3154.0/B79*100)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3040</v>
      </c>
      <c r="C80" s="18">
        <f>(2529.0/B80*100)</f>
        <v/>
      </c>
      <c r="D80" s="19" t="n">
        <v>511</v>
      </c>
      <c r="E80" s="18" t="n">
        <v>27.36221173</v>
      </c>
      <c r="F80" s="20" t="n">
        <v>2.27737788</v>
      </c>
      <c r="G80" s="18" t="n">
        <v>72.36663415</v>
      </c>
      <c r="H80" s="20" t="n">
        <v>2.28490874</v>
      </c>
      <c r="I80" s="18" t="n">
        <v>0</v>
      </c>
      <c r="J80" s="20" t="n">
        <v>0</v>
      </c>
      <c r="K80" s="18" t="n">
        <v>0.27115412</v>
      </c>
      <c r="L80" s="20" t="n">
        <v>0.21807995</v>
      </c>
      <c r="M80" s="18" t="n">
        <v>0</v>
      </c>
      <c r="N80" s="20" t="n">
        <v>0</v>
      </c>
      <c r="O80" s="18" t="n">
        <v>0</v>
      </c>
      <c r="P80" s="20" t="n">
        <v>0</v>
      </c>
      <c r="Q80" s="18" t="n">
        <v>0</v>
      </c>
      <c r="R80" s="20" t="n">
        <v>0</v>
      </c>
    </row>
    <row r="81" spans="1:18">
      <c r="A81" s="15" t="s">
        <v>505</v>
      </c>
      <c r="B81" s="17" t="n">
        <v>870</v>
      </c>
      <c r="C81" s="18">
        <f>(725.0/B81*100)</f>
        <v/>
      </c>
      <c r="D81" s="19" t="n">
        <v>145</v>
      </c>
      <c r="E81" s="18" t="n">
        <v>32.55211511</v>
      </c>
      <c r="F81" s="20" t="n">
        <v>3.74950159</v>
      </c>
      <c r="G81" s="18" t="n">
        <v>62.63365165</v>
      </c>
      <c r="H81" s="20" t="n">
        <v>3.35607892</v>
      </c>
      <c r="I81" s="18" t="n">
        <v>0</v>
      </c>
      <c r="J81" s="20" t="n">
        <v>0</v>
      </c>
      <c r="K81" s="18" t="n">
        <v>4.81423323</v>
      </c>
      <c r="L81" s="20" t="n">
        <v>1.94125761</v>
      </c>
      <c r="M81" s="18" t="n">
        <v>0</v>
      </c>
      <c r="N81" s="20" t="n">
        <v>0</v>
      </c>
      <c r="O81" s="18" t="n">
        <v>0</v>
      </c>
      <c r="P81" s="20" t="n">
        <v>0</v>
      </c>
      <c r="Q81" s="18" t="n">
        <v>0</v>
      </c>
      <c r="R81" s="20" t="n">
        <v>0</v>
      </c>
    </row>
    <row r="82" spans="1:18">
      <c r="A82" s="15" t="s">
        <v>506</v>
      </c>
      <c r="B82" s="17" t="n">
        <v>15961</v>
      </c>
      <c r="C82" s="18">
        <f>(15961.0/B82*100)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808</v>
      </c>
      <c r="C83" s="18">
        <f>(808.0/B83*100)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938</v>
      </c>
      <c r="C84" s="25">
        <f>(938.0/B84*100)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2016-11-09T16:49:03Z</dcterms:created>
  <dcterms:modified xmlns:dcterms="http://purl.org/dc/terms/" xmlns:xsi="http://www.w3.org/2001/XMLSchema-instance" xsi:type="dcterms:W3CDTF">2016-11-09T16:49:03Z</dcterms:modified>
  <cp:lastModifiedBy/>
  <cp:category/>
  <cp:contentStatus/>
  <cp:version/>
  <cp:revision/>
  <cp:keywords/>
</cp:coreProperties>
</file>